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1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Users\302375\Desktop\mR7.8月開講コース\"/>
    </mc:Choice>
  </mc:AlternateContent>
  <bookViews>
    <workbookView xWindow="-165" yWindow="45" windowWidth="19320" windowHeight="8760" tabRatio="839"/>
  </bookViews>
  <sheets>
    <sheet name="一覧表" sheetId="142" r:id="rId1"/>
    <sheet name="日程" sheetId="109" state="hidden" r:id="rId2"/>
    <sheet name="登録用" sheetId="111" state="hidden" r:id="rId3"/>
    <sheet name="様式1" sheetId="86" r:id="rId4"/>
    <sheet name="定員調整報告シート" sheetId="98" r:id="rId5"/>
    <sheet name="様式2" sheetId="41" r:id="rId6"/>
    <sheet name="様式3" sheetId="143" r:id="rId7"/>
    <sheet name="様式4" sheetId="144" r:id="rId8"/>
    <sheet name="代表者氏名・役員一覧" sheetId="94" r:id="rId9"/>
    <sheet name="様式5" sheetId="89" r:id="rId10"/>
    <sheet name="様式５添付" sheetId="125" state="hidden" r:id="rId11"/>
    <sheet name="様式５添付１" sheetId="128" r:id="rId12"/>
    <sheet name="様式５添付２" sheetId="129" r:id="rId13"/>
    <sheet name="様式５添付３" sheetId="130" r:id="rId14"/>
    <sheet name="様式５添付４" sheetId="137" r:id="rId15"/>
    <sheet name="様式５添付4別表" sheetId="138" r:id="rId16"/>
    <sheet name="様式6" sheetId="120" r:id="rId17"/>
    <sheet name="様式６添付１" sheetId="134" r:id="rId18"/>
    <sheet name="指定来所日" sheetId="84" r:id="rId19"/>
    <sheet name="様式7の1" sheetId="114" r:id="rId20"/>
    <sheet name="様式7の3" sheetId="145" r:id="rId21"/>
    <sheet name="様式8" sheetId="92" r:id="rId22"/>
    <sheet name="様式9" sheetId="146" r:id="rId23"/>
    <sheet name="様式10" sheetId="119" r:id="rId24"/>
    <sheet name="様式12" sheetId="52" r:id="rId25"/>
    <sheet name="様式13の１号" sheetId="66" r:id="rId26"/>
    <sheet name="コース案内（表）" sheetId="95" r:id="rId27"/>
    <sheet name="コース案内（裏） " sheetId="96" r:id="rId28"/>
    <sheet name="様式14号（求職者支援訓練の就職状況）" sheetId="99" r:id="rId29"/>
    <sheet name="様式15の1号" sheetId="117" r:id="rId30"/>
    <sheet name="様式15の2号" sheetId="116" r:id="rId31"/>
    <sheet name="様式16の2号" sheetId="118" r:id="rId32"/>
    <sheet name="様式17" sheetId="115" r:id="rId33"/>
    <sheet name="様式　別紙１" sheetId="141" r:id="rId34"/>
    <sheet name="様式　別紙２" sheetId="140" r:id="rId35"/>
    <sheet name="ダイジェスト版データ" sheetId="127" r:id="rId36"/>
    <sheet name="都内ハローワークとの電子メール利用希望調査" sheetId="136" r:id="rId37"/>
    <sheet name="Sheet2" sheetId="10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s>
  <definedNames>
    <definedName name="_key" localSheetId="0" hidden="1">#REF!</definedName>
    <definedName name="_key" localSheetId="36" hidden="1">#REF!</definedName>
    <definedName name="_key" localSheetId="33" hidden="1">#REF!</definedName>
    <definedName name="_key" localSheetId="6" hidden="1">#REF!</definedName>
    <definedName name="_key" localSheetId="7" hidden="1">#REF!</definedName>
    <definedName name="_key" localSheetId="11" hidden="1">#REF!</definedName>
    <definedName name="_key" localSheetId="12" hidden="1">#REF!</definedName>
    <definedName name="_key" localSheetId="13" hidden="1">#REF!</definedName>
    <definedName name="_key" localSheetId="17" hidden="1">#REF!</definedName>
    <definedName name="_key" localSheetId="20" hidden="1">#REF!</definedName>
    <definedName name="_key" localSheetId="22" hidden="1">#REF!</definedName>
    <definedName name="_key" hidden="1">#REF!</definedName>
    <definedName name="_Key1" localSheetId="35" hidden="1">#REF!</definedName>
    <definedName name="_Key1" localSheetId="0" hidden="1">#REF!</definedName>
    <definedName name="_Key1" localSheetId="33" hidden="1">#REF!</definedName>
    <definedName name="_Key1" localSheetId="6" hidden="1">#REF!</definedName>
    <definedName name="_Key1" localSheetId="7"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7" hidden="1">#REF!</definedName>
    <definedName name="_Key1" localSheetId="20" hidden="1">#REF!</definedName>
    <definedName name="_Key1" localSheetId="22" hidden="1">#REF!</definedName>
    <definedName name="_Key1" hidden="1">#REF!</definedName>
    <definedName name="_Key2" localSheetId="35" hidden="1">#REF!</definedName>
    <definedName name="_Key2" localSheetId="0" hidden="1">#REF!</definedName>
    <definedName name="_Key2" localSheetId="33" hidden="1">#REF!</definedName>
    <definedName name="_Key2" localSheetId="6" hidden="1">#REF!</definedName>
    <definedName name="_Key2" localSheetId="7"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7" hidden="1">#REF!</definedName>
    <definedName name="_Key2" localSheetId="20" hidden="1">#REF!</definedName>
    <definedName name="_Key2" localSheetId="22" hidden="1">#REF!</definedName>
    <definedName name="_Key2" hidden="1">#REF!</definedName>
    <definedName name="_Order1" hidden="1">255</definedName>
    <definedName name="_Order2" hidden="1">255</definedName>
    <definedName name="_Sor" localSheetId="35" hidden="1">#REF!</definedName>
    <definedName name="_sor" localSheetId="0" hidden="1">#REF!</definedName>
    <definedName name="_Sor" localSheetId="36" hidden="1">#REF!</definedName>
    <definedName name="_sor" localSheetId="33" hidden="1">#REF!</definedName>
    <definedName name="_sor" localSheetId="6" hidden="1">#REF!</definedName>
    <definedName name="_sor" localSheetId="7" hidden="1">#REF!</definedName>
    <definedName name="_sor" localSheetId="11" hidden="1">#REF!</definedName>
    <definedName name="_sor" localSheetId="12" hidden="1">#REF!</definedName>
    <definedName name="_sor" localSheetId="13" hidden="1">#REF!</definedName>
    <definedName name="_sor" localSheetId="17" hidden="1">#REF!</definedName>
    <definedName name="_sor" localSheetId="20" hidden="1">#REF!</definedName>
    <definedName name="_sor" localSheetId="22" hidden="1">#REF!</definedName>
    <definedName name="_sor" hidden="1">#REF!</definedName>
    <definedName name="_Sort" localSheetId="35" hidden="1">#REF!</definedName>
    <definedName name="_Sort" localSheetId="0" hidden="1">#REF!</definedName>
    <definedName name="_Sort" localSheetId="33" hidden="1">#REF!</definedName>
    <definedName name="_Sort" localSheetId="6" hidden="1">#REF!</definedName>
    <definedName name="_Sort" localSheetId="7"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7" hidden="1">#REF!</definedName>
    <definedName name="_Sort" localSheetId="20" hidden="1">#REF!</definedName>
    <definedName name="_Sort" localSheetId="22" hidden="1">#REF!</definedName>
    <definedName name="_Sort" hidden="1">#REF!</definedName>
    <definedName name="a" localSheetId="35" hidden="1">#REF!</definedName>
    <definedName name="a" localSheetId="0" hidden="1">#REF!</definedName>
    <definedName name="a" localSheetId="33" hidden="1">#REF!</definedName>
    <definedName name="a" localSheetId="6" hidden="1">#REF!</definedName>
    <definedName name="a" localSheetId="7" hidden="1">#REF!</definedName>
    <definedName name="a" localSheetId="11" hidden="1">#REF!</definedName>
    <definedName name="a" localSheetId="12" hidden="1">#REF!</definedName>
    <definedName name="a" localSheetId="13" hidden="1">#REF!</definedName>
    <definedName name="a" localSheetId="17" hidden="1">#REF!</definedName>
    <definedName name="a" localSheetId="20" hidden="1">#REF!</definedName>
    <definedName name="a" localSheetId="22" hidden="1">#REF!</definedName>
    <definedName name="a" hidden="1">#REF!</definedName>
    <definedName name="aa" localSheetId="0" hidden="1">#REF!</definedName>
    <definedName name="aa" localSheetId="33" hidden="1">#REF!</definedName>
    <definedName name="aa" localSheetId="6" hidden="1">#REF!</definedName>
    <definedName name="aa" localSheetId="7" hidden="1">#REF!</definedName>
    <definedName name="aa" localSheetId="11" hidden="1">#REF!</definedName>
    <definedName name="aa" localSheetId="12" hidden="1">#REF!</definedName>
    <definedName name="aa" localSheetId="13" hidden="1">#REF!</definedName>
    <definedName name="aa" localSheetId="17" hidden="1">#REF!</definedName>
    <definedName name="aa" localSheetId="20" hidden="1">#REF!</definedName>
    <definedName name="aa" localSheetId="22" hidden="1">#REF!</definedName>
    <definedName name="aa" hidden="1">#REF!</definedName>
    <definedName name="aaa" localSheetId="0" hidden="1">#REF!</definedName>
    <definedName name="aaa" localSheetId="33" hidden="1">#REF!</definedName>
    <definedName name="aaa" localSheetId="6" hidden="1">#REF!</definedName>
    <definedName name="aaa" localSheetId="7" hidden="1">#REF!</definedName>
    <definedName name="aaa" localSheetId="11" hidden="1">#REF!</definedName>
    <definedName name="aaa" localSheetId="12" hidden="1">#REF!</definedName>
    <definedName name="aaa" localSheetId="13" hidden="1">#REF!</definedName>
    <definedName name="aaa" localSheetId="17" hidden="1">#REF!</definedName>
    <definedName name="aaa" localSheetId="20" hidden="1">#REF!</definedName>
    <definedName name="aaa" localSheetId="22" hidden="1">#REF!</definedName>
    <definedName name="aaa" hidden="1">#REF!</definedName>
    <definedName name="aaaa" localSheetId="0" hidden="1">#REF!</definedName>
    <definedName name="aaaa" localSheetId="33" hidden="1">#REF!</definedName>
    <definedName name="aaaa" localSheetId="6" hidden="1">#REF!</definedName>
    <definedName name="aaaa" localSheetId="7" hidden="1">#REF!</definedName>
    <definedName name="aaaa" localSheetId="11" hidden="1">#REF!</definedName>
    <definedName name="aaaa" localSheetId="12" hidden="1">#REF!</definedName>
    <definedName name="aaaa" localSheetId="13" hidden="1">#REF!</definedName>
    <definedName name="aaaa" localSheetId="17" hidden="1">#REF!</definedName>
    <definedName name="aaaa" localSheetId="20" hidden="1">#REF!</definedName>
    <definedName name="aaaa" localSheetId="22" hidden="1">#REF!</definedName>
    <definedName name="aaaa" hidden="1">#REF!</definedName>
    <definedName name="aaaaa" localSheetId="0" hidden="1">#REF!</definedName>
    <definedName name="aaaaa" localSheetId="33" hidden="1">#REF!</definedName>
    <definedName name="aaaaa" localSheetId="6" hidden="1">#REF!</definedName>
    <definedName name="aaaaa" localSheetId="7" hidden="1">#REF!</definedName>
    <definedName name="aaaaa" localSheetId="11" hidden="1">#REF!</definedName>
    <definedName name="aaaaa" localSheetId="12" hidden="1">#REF!</definedName>
    <definedName name="aaaaa" localSheetId="13" hidden="1">#REF!</definedName>
    <definedName name="aaaaa" localSheetId="17" hidden="1">#REF!</definedName>
    <definedName name="aaaaa" localSheetId="20" hidden="1">#REF!</definedName>
    <definedName name="aaaaa" localSheetId="22" hidden="1">#REF!</definedName>
    <definedName name="aaaaa" hidden="1">#REF!</definedName>
    <definedName name="aaaaaa" localSheetId="0" hidden="1">#REF!</definedName>
    <definedName name="aaaaaa" localSheetId="33" hidden="1">#REF!</definedName>
    <definedName name="aaaaaa" localSheetId="6" hidden="1">#REF!</definedName>
    <definedName name="aaaaaa" localSheetId="7" hidden="1">#REF!</definedName>
    <definedName name="aaaaaa" localSheetId="11" hidden="1">#REF!</definedName>
    <definedName name="aaaaaa" localSheetId="12" hidden="1">#REF!</definedName>
    <definedName name="aaaaaa" localSheetId="13" hidden="1">#REF!</definedName>
    <definedName name="aaaaaa" localSheetId="17" hidden="1">#REF!</definedName>
    <definedName name="aaaaaa" localSheetId="20" hidden="1">#REF!</definedName>
    <definedName name="aaaaaa" localSheetId="22" hidden="1">#REF!</definedName>
    <definedName name="aaaaaa" hidden="1">#REF!</definedName>
    <definedName name="abc" localSheetId="0" hidden="1">#REF!</definedName>
    <definedName name="abc" localSheetId="33" hidden="1">#REF!</definedName>
    <definedName name="abc" localSheetId="6" hidden="1">#REF!</definedName>
    <definedName name="abc" localSheetId="7" hidden="1">#REF!</definedName>
    <definedName name="abc" localSheetId="11" hidden="1">#REF!</definedName>
    <definedName name="abc" localSheetId="12" hidden="1">#REF!</definedName>
    <definedName name="abc" localSheetId="13" hidden="1">#REF!</definedName>
    <definedName name="abc" localSheetId="17" hidden="1">#REF!</definedName>
    <definedName name="abc" localSheetId="20" hidden="1">#REF!</definedName>
    <definedName name="abc" localSheetId="22" hidden="1">#REF!</definedName>
    <definedName name="abc" hidden="1">#REF!</definedName>
    <definedName name="ass" localSheetId="0" hidden="1">#REF!</definedName>
    <definedName name="ass" localSheetId="33" hidden="1">#REF!</definedName>
    <definedName name="ass" localSheetId="6" hidden="1">#REF!</definedName>
    <definedName name="ass" localSheetId="7" hidden="1">#REF!</definedName>
    <definedName name="ass" localSheetId="11" hidden="1">#REF!</definedName>
    <definedName name="ass" localSheetId="12" hidden="1">#REF!</definedName>
    <definedName name="ass" localSheetId="13" hidden="1">#REF!</definedName>
    <definedName name="ass" localSheetId="17" hidden="1">#REF!</definedName>
    <definedName name="ass" localSheetId="20" hidden="1">#REF!</definedName>
    <definedName name="ass" localSheetId="22" hidden="1">#REF!</definedName>
    <definedName name="ass" hidden="1">#REF!</definedName>
    <definedName name="b" localSheetId="0" hidden="1">#REF!</definedName>
    <definedName name="b" localSheetId="33" hidden="1">#REF!</definedName>
    <definedName name="b" localSheetId="6" hidden="1">#REF!</definedName>
    <definedName name="b" localSheetId="7" hidden="1">#REF!</definedName>
    <definedName name="b" localSheetId="13" hidden="1">#REF!</definedName>
    <definedName name="b" localSheetId="17" hidden="1">#REF!</definedName>
    <definedName name="b" localSheetId="20" hidden="1">#REF!</definedName>
    <definedName name="b" localSheetId="22" hidden="1">#REF!</definedName>
    <definedName name="b" hidden="1">#REF!</definedName>
    <definedName name="bb" localSheetId="0" hidden="1">#REF!</definedName>
    <definedName name="bb" localSheetId="33" hidden="1">#REF!</definedName>
    <definedName name="bb" localSheetId="6" hidden="1">#REF!</definedName>
    <definedName name="bb" localSheetId="7" hidden="1">#REF!</definedName>
    <definedName name="bb" localSheetId="13" hidden="1">#REF!</definedName>
    <definedName name="bb" localSheetId="17" hidden="1">#REF!</definedName>
    <definedName name="bb" localSheetId="20" hidden="1">#REF!</definedName>
    <definedName name="bb" localSheetId="22" hidden="1">#REF!</definedName>
    <definedName name="bb" hidden="1">#REF!</definedName>
    <definedName name="bbb" localSheetId="0" hidden="1">#REF!</definedName>
    <definedName name="bbb" localSheetId="33" hidden="1">#REF!</definedName>
    <definedName name="bbb" localSheetId="6" hidden="1">#REF!</definedName>
    <definedName name="bbb" localSheetId="7" hidden="1">#REF!</definedName>
    <definedName name="bbb" localSheetId="13" hidden="1">#REF!</definedName>
    <definedName name="bbb" localSheetId="17" hidden="1">#REF!</definedName>
    <definedName name="bbb" localSheetId="20" hidden="1">#REF!</definedName>
    <definedName name="bbb" localSheetId="22" hidden="1">#REF!</definedName>
    <definedName name="bbb" hidden="1">#REF!</definedName>
    <definedName name="bhgh" localSheetId="0" hidden="1">#REF!</definedName>
    <definedName name="bhgh" localSheetId="33" hidden="1">#REF!</definedName>
    <definedName name="bhgh" localSheetId="6" hidden="1">#REF!</definedName>
    <definedName name="bhgh" localSheetId="7" hidden="1">#REF!</definedName>
    <definedName name="bhgh" localSheetId="13" hidden="1">#REF!</definedName>
    <definedName name="bhgh" localSheetId="17" hidden="1">#REF!</definedName>
    <definedName name="bhgh" localSheetId="20" hidden="1">#REF!</definedName>
    <definedName name="bhgh" localSheetId="22" hidden="1">#REF!</definedName>
    <definedName name="bhgh" hidden="1">#REF!</definedName>
    <definedName name="bjh" localSheetId="0" hidden="1">#REF!</definedName>
    <definedName name="bjh" localSheetId="33" hidden="1">#REF!</definedName>
    <definedName name="bjh" localSheetId="6" hidden="1">#REF!</definedName>
    <definedName name="bjh" localSheetId="7" hidden="1">#REF!</definedName>
    <definedName name="bjh" localSheetId="13" hidden="1">#REF!</definedName>
    <definedName name="bjh" localSheetId="17" hidden="1">#REF!</definedName>
    <definedName name="bjh" localSheetId="20" hidden="1">#REF!</definedName>
    <definedName name="bjh" localSheetId="22" hidden="1">#REF!</definedName>
    <definedName name="bjh" hidden="1">#REF!</definedName>
    <definedName name="d" localSheetId="0" hidden="1">#REF!</definedName>
    <definedName name="d" localSheetId="33" hidden="1">#REF!</definedName>
    <definedName name="d" localSheetId="6" hidden="1">#REF!</definedName>
    <definedName name="d" localSheetId="7" hidden="1">#REF!</definedName>
    <definedName name="d" localSheetId="11" hidden="1">#REF!</definedName>
    <definedName name="d" localSheetId="12" hidden="1">#REF!</definedName>
    <definedName name="d" localSheetId="13" hidden="1">#REF!</definedName>
    <definedName name="d" localSheetId="17" hidden="1">#REF!</definedName>
    <definedName name="d" localSheetId="20" hidden="1">#REF!</definedName>
    <definedName name="d" localSheetId="22" hidden="1">#REF!</definedName>
    <definedName name="d" hidden="1">#REF!</definedName>
    <definedName name="dd" localSheetId="0" hidden="1">#REF!</definedName>
    <definedName name="dd" localSheetId="33" hidden="1">#REF!</definedName>
    <definedName name="dd" localSheetId="6" hidden="1">#REF!</definedName>
    <definedName name="dd" localSheetId="7" hidden="1">#REF!</definedName>
    <definedName name="dd" localSheetId="11" hidden="1">#REF!</definedName>
    <definedName name="dd" localSheetId="12" hidden="1">#REF!</definedName>
    <definedName name="dd" localSheetId="13" hidden="1">#REF!</definedName>
    <definedName name="dd" localSheetId="17" hidden="1">#REF!</definedName>
    <definedName name="dd" localSheetId="20" hidden="1">#REF!</definedName>
    <definedName name="dd" localSheetId="22" hidden="1">#REF!</definedName>
    <definedName name="dd" hidden="1">#REF!</definedName>
    <definedName name="dfd" localSheetId="0" hidden="1">#REF!</definedName>
    <definedName name="dfd" localSheetId="33" hidden="1">#REF!</definedName>
    <definedName name="dfd" localSheetId="6" hidden="1">#REF!</definedName>
    <definedName name="dfd" localSheetId="7" hidden="1">#REF!</definedName>
    <definedName name="dfd" localSheetId="20" hidden="1">#REF!</definedName>
    <definedName name="dfd" localSheetId="22" hidden="1">#REF!</definedName>
    <definedName name="dfd" hidden="1">#REF!</definedName>
    <definedName name="dfdf" localSheetId="0" hidden="1">#REF!</definedName>
    <definedName name="dfdf" localSheetId="33" hidden="1">#REF!</definedName>
    <definedName name="dfdf" localSheetId="6" hidden="1">#REF!</definedName>
    <definedName name="dfdf" localSheetId="7" hidden="1">#REF!</definedName>
    <definedName name="dfdf" localSheetId="20" hidden="1">#REF!</definedName>
    <definedName name="dfdf" localSheetId="22" hidden="1">#REF!</definedName>
    <definedName name="dfdf" hidden="1">#REF!</definedName>
    <definedName name="dfdfdf" localSheetId="0" hidden="1">#REF!</definedName>
    <definedName name="dfdfdf" localSheetId="33" hidden="1">#REF!</definedName>
    <definedName name="dfdfdf" localSheetId="6" hidden="1">#REF!</definedName>
    <definedName name="dfdfdf" localSheetId="7" hidden="1">#REF!</definedName>
    <definedName name="dfdfdf" localSheetId="20" hidden="1">#REF!</definedName>
    <definedName name="dfdfdf" localSheetId="22" hidden="1">#REF!</definedName>
    <definedName name="dfdfdf" hidden="1">#REF!</definedName>
    <definedName name="dfdfdfd" localSheetId="0" hidden="1">#REF!</definedName>
    <definedName name="dfdfdfd" localSheetId="33" hidden="1">#REF!</definedName>
    <definedName name="dfdfdfd" localSheetId="6" hidden="1">#REF!</definedName>
    <definedName name="dfdfdfd" localSheetId="7" hidden="1">#REF!</definedName>
    <definedName name="dfdfdfd" localSheetId="20" hidden="1">#REF!</definedName>
    <definedName name="dfdfdfd" localSheetId="22" hidden="1">#REF!</definedName>
    <definedName name="dfdfdfd" hidden="1">#REF!</definedName>
    <definedName name="dfdff" localSheetId="0" hidden="1">#REF!</definedName>
    <definedName name="dfdff" localSheetId="33" hidden="1">#REF!</definedName>
    <definedName name="dfdff" localSheetId="6" hidden="1">#REF!</definedName>
    <definedName name="dfdff" localSheetId="7" hidden="1">#REF!</definedName>
    <definedName name="dfdff" localSheetId="20" hidden="1">#REF!</definedName>
    <definedName name="dfdff" localSheetId="22" hidden="1">#REF!</definedName>
    <definedName name="dfdff" hidden="1">#REF!</definedName>
    <definedName name="dw" localSheetId="0" hidden="1">#REF!</definedName>
    <definedName name="dw" localSheetId="33" hidden="1">#REF!</definedName>
    <definedName name="dw" localSheetId="6" hidden="1">#REF!</definedName>
    <definedName name="dw" localSheetId="7" hidden="1">#REF!</definedName>
    <definedName name="dw" localSheetId="20" hidden="1">#REF!</definedName>
    <definedName name="dw" localSheetId="22" hidden="1">#REF!</definedName>
    <definedName name="dw" hidden="1">#REF!</definedName>
    <definedName name="dwd" localSheetId="0" hidden="1">#REF!</definedName>
    <definedName name="dwd" localSheetId="33" hidden="1">#REF!</definedName>
    <definedName name="dwd" localSheetId="6" hidden="1">#REF!</definedName>
    <definedName name="dwd" localSheetId="7" hidden="1">#REF!</definedName>
    <definedName name="dwd" localSheetId="20" hidden="1">#REF!</definedName>
    <definedName name="dwd" localSheetId="22" hidden="1">#REF!</definedName>
    <definedName name="dwd" hidden="1">#REF!</definedName>
    <definedName name="dwdw" localSheetId="0" hidden="1">#REF!</definedName>
    <definedName name="dwdw" localSheetId="33" hidden="1">#REF!</definedName>
    <definedName name="dwdw" localSheetId="6" hidden="1">#REF!</definedName>
    <definedName name="dwdw" localSheetId="7" hidden="1">#REF!</definedName>
    <definedName name="dwdw" localSheetId="20" hidden="1">#REF!</definedName>
    <definedName name="dwdw" localSheetId="22" hidden="1">#REF!</definedName>
    <definedName name="dwdw" hidden="1">#REF!</definedName>
    <definedName name="dwdwd" localSheetId="0" hidden="1">#REF!</definedName>
    <definedName name="dwdwd" localSheetId="33" hidden="1">#REF!</definedName>
    <definedName name="dwdwd" localSheetId="6" hidden="1">#REF!</definedName>
    <definedName name="dwdwd" localSheetId="7" hidden="1">#REF!</definedName>
    <definedName name="dwdwd" localSheetId="20" hidden="1">#REF!</definedName>
    <definedName name="dwdwd" localSheetId="22" hidden="1">#REF!</definedName>
    <definedName name="dwdwd" hidden="1">#REF!</definedName>
    <definedName name="e" localSheetId="0" hidden="1">#REF!</definedName>
    <definedName name="e" localSheetId="33" hidden="1">#REF!</definedName>
    <definedName name="e" localSheetId="6" hidden="1">#REF!</definedName>
    <definedName name="e" localSheetId="7" hidden="1">#REF!</definedName>
    <definedName name="e" localSheetId="20" hidden="1">#REF!</definedName>
    <definedName name="e" localSheetId="22" hidden="1">#REF!</definedName>
    <definedName name="e" hidden="1">#REF!</definedName>
    <definedName name="ee" localSheetId="0" hidden="1">#REF!</definedName>
    <definedName name="ee" localSheetId="33" hidden="1">#REF!</definedName>
    <definedName name="ee" localSheetId="6" hidden="1">#REF!</definedName>
    <definedName name="ee" localSheetId="7" hidden="1">#REF!</definedName>
    <definedName name="ee" localSheetId="20" hidden="1">#REF!</definedName>
    <definedName name="ee" localSheetId="22" hidden="1">#REF!</definedName>
    <definedName name="ee" hidden="1">#REF!</definedName>
    <definedName name="eee" localSheetId="0" hidden="1">#REF!</definedName>
    <definedName name="eee" localSheetId="33" hidden="1">#REF!</definedName>
    <definedName name="eee" localSheetId="6" hidden="1">#REF!</definedName>
    <definedName name="eee" localSheetId="7" hidden="1">#REF!</definedName>
    <definedName name="eee" localSheetId="20" hidden="1">#REF!</definedName>
    <definedName name="eee" localSheetId="22" hidden="1">#REF!</definedName>
    <definedName name="eee" hidden="1">#REF!</definedName>
    <definedName name="eeee" localSheetId="0" hidden="1">#REF!</definedName>
    <definedName name="eeee" localSheetId="33" hidden="1">#REF!</definedName>
    <definedName name="eeee" localSheetId="6" hidden="1">#REF!</definedName>
    <definedName name="eeee" localSheetId="7" hidden="1">#REF!</definedName>
    <definedName name="eeee" localSheetId="20" hidden="1">#REF!</definedName>
    <definedName name="eeee" localSheetId="22" hidden="1">#REF!</definedName>
    <definedName name="eeee" hidden="1">#REF!</definedName>
    <definedName name="eeeee" localSheetId="0" hidden="1">#REF!</definedName>
    <definedName name="eeeee" localSheetId="33" hidden="1">#REF!</definedName>
    <definedName name="eeeee" localSheetId="6" hidden="1">#REF!</definedName>
    <definedName name="eeeee" localSheetId="7" hidden="1">#REF!</definedName>
    <definedName name="eeeee" localSheetId="20" hidden="1">#REF!</definedName>
    <definedName name="eeeee" localSheetId="22" hidden="1">#REF!</definedName>
    <definedName name="eeeee" hidden="1">#REF!</definedName>
    <definedName name="eeeeee" localSheetId="0" hidden="1">#REF!</definedName>
    <definedName name="eeeeee" localSheetId="33" hidden="1">#REF!</definedName>
    <definedName name="eeeeee" localSheetId="6" hidden="1">#REF!</definedName>
    <definedName name="eeeeee" localSheetId="7" hidden="1">#REF!</definedName>
    <definedName name="eeeeee" localSheetId="20" hidden="1">#REF!</definedName>
    <definedName name="eeeeee" localSheetId="22" hidden="1">#REF!</definedName>
    <definedName name="eeeeee" hidden="1">#REF!</definedName>
    <definedName name="eeeeeee" localSheetId="0" hidden="1">#REF!</definedName>
    <definedName name="eeeeeee" localSheetId="33" hidden="1">#REF!</definedName>
    <definedName name="eeeeeee" localSheetId="6" hidden="1">#REF!</definedName>
    <definedName name="eeeeeee" localSheetId="7" hidden="1">#REF!</definedName>
    <definedName name="eeeeeee" localSheetId="20" hidden="1">#REF!</definedName>
    <definedName name="eeeeeee" localSheetId="22" hidden="1">#REF!</definedName>
    <definedName name="eeeeeee" hidden="1">#REF!</definedName>
    <definedName name="eeeeeeee" localSheetId="0" hidden="1">#REF!</definedName>
    <definedName name="eeeeeeee" localSheetId="33" hidden="1">#REF!</definedName>
    <definedName name="eeeeeeee" localSheetId="6" hidden="1">#REF!</definedName>
    <definedName name="eeeeeeee" localSheetId="7" hidden="1">#REF!</definedName>
    <definedName name="eeeeeeee" localSheetId="20" hidden="1">#REF!</definedName>
    <definedName name="eeeeeeee" localSheetId="22" hidden="1">#REF!</definedName>
    <definedName name="eeeeeeee" hidden="1">#REF!</definedName>
    <definedName name="eeeeeeeee" localSheetId="0" hidden="1">#REF!</definedName>
    <definedName name="eeeeeeeee" localSheetId="33" hidden="1">#REF!</definedName>
    <definedName name="eeeeeeeee" localSheetId="6" hidden="1">#REF!</definedName>
    <definedName name="eeeeeeeee" localSheetId="7" hidden="1">#REF!</definedName>
    <definedName name="eeeeeeeee" localSheetId="20" hidden="1">#REF!</definedName>
    <definedName name="eeeeeeeee" localSheetId="22" hidden="1">#REF!</definedName>
    <definedName name="eeeeeeeee" hidden="1">#REF!</definedName>
    <definedName name="eeeeeeeeee" localSheetId="0" hidden="1">#REF!</definedName>
    <definedName name="eeeeeeeeee" localSheetId="33" hidden="1">#REF!</definedName>
    <definedName name="eeeeeeeeee" localSheetId="6" hidden="1">#REF!</definedName>
    <definedName name="eeeeeeeeee" localSheetId="7" hidden="1">#REF!</definedName>
    <definedName name="eeeeeeeeee" localSheetId="20" hidden="1">#REF!</definedName>
    <definedName name="eeeeeeeeee" localSheetId="22" hidden="1">#REF!</definedName>
    <definedName name="eeeeeeeeee" hidden="1">#REF!</definedName>
    <definedName name="Esub" localSheetId="35" hidden="1">#REF!</definedName>
    <definedName name="esub" localSheetId="0" hidden="1">#REF!</definedName>
    <definedName name="esub" localSheetId="33" hidden="1">#REF!</definedName>
    <definedName name="esub" localSheetId="6" hidden="1">#REF!</definedName>
    <definedName name="esub" localSheetId="7" hidden="1">#REF!</definedName>
    <definedName name="esub" localSheetId="11" hidden="1">#REF!</definedName>
    <definedName name="esub" localSheetId="12" hidden="1">#REF!</definedName>
    <definedName name="esub" localSheetId="13" hidden="1">#REF!</definedName>
    <definedName name="esub" localSheetId="17" hidden="1">#REF!</definedName>
    <definedName name="esub" localSheetId="20" hidden="1">#REF!</definedName>
    <definedName name="esub" localSheetId="22" hidden="1">#REF!</definedName>
    <definedName name="esub" hidden="1">#REF!</definedName>
    <definedName name="Esub一覧" localSheetId="35" hidden="1">#REF!</definedName>
    <definedName name="Esub一覧" localSheetId="0" hidden="1">#REF!</definedName>
    <definedName name="Esub一覧" localSheetId="33" hidden="1">#REF!</definedName>
    <definedName name="Esub一覧" localSheetId="6" hidden="1">#REF!</definedName>
    <definedName name="Esub一覧" localSheetId="7" hidden="1">#REF!</definedName>
    <definedName name="Esub一覧" localSheetId="10" hidden="1">#REF!</definedName>
    <definedName name="Esub一覧" localSheetId="11" hidden="1">#REF!</definedName>
    <definedName name="Esub一覧" localSheetId="12" hidden="1">#REF!</definedName>
    <definedName name="Esub一覧" localSheetId="13" hidden="1">#REF!</definedName>
    <definedName name="Esub一覧" localSheetId="17" hidden="1">#REF!</definedName>
    <definedName name="Esub一覧" localSheetId="20" hidden="1">#REF!</definedName>
    <definedName name="Esub一覧" localSheetId="22" hidden="1">#REF!</definedName>
    <definedName name="Esub一覧" hidden="1">#REF!</definedName>
    <definedName name="f" localSheetId="0" hidden="1">#REF!</definedName>
    <definedName name="f" localSheetId="33" hidden="1">#REF!</definedName>
    <definedName name="f" localSheetId="6" hidden="1">#REF!</definedName>
    <definedName name="f" localSheetId="7" hidden="1">#REF!</definedName>
    <definedName name="f" localSheetId="11" hidden="1">#REF!</definedName>
    <definedName name="f" localSheetId="12" hidden="1">#REF!</definedName>
    <definedName name="f" localSheetId="13" hidden="1">#REF!</definedName>
    <definedName name="f" localSheetId="17" hidden="1">#REF!</definedName>
    <definedName name="f" localSheetId="20" hidden="1">#REF!</definedName>
    <definedName name="f" localSheetId="22" hidden="1">#REF!</definedName>
    <definedName name="f" hidden="1">#REF!</definedName>
    <definedName name="fd" localSheetId="0" hidden="1">#REF!</definedName>
    <definedName name="fd" localSheetId="33" hidden="1">#REF!</definedName>
    <definedName name="fd" localSheetId="6" hidden="1">#REF!</definedName>
    <definedName name="fd" localSheetId="7" hidden="1">#REF!</definedName>
    <definedName name="fd" localSheetId="20" hidden="1">#REF!</definedName>
    <definedName name="fd" localSheetId="22" hidden="1">#REF!</definedName>
    <definedName name="fd" hidden="1">#REF!</definedName>
    <definedName name="fdf" localSheetId="0" hidden="1">#REF!</definedName>
    <definedName name="fdf" localSheetId="33" hidden="1">#REF!</definedName>
    <definedName name="fdf" localSheetId="6" hidden="1">#REF!</definedName>
    <definedName name="fdf" localSheetId="7" hidden="1">#REF!</definedName>
    <definedName name="fdf" localSheetId="20" hidden="1">#REF!</definedName>
    <definedName name="fdf" localSheetId="22" hidden="1">#REF!</definedName>
    <definedName name="fdf" hidden="1">#REF!</definedName>
    <definedName name="fdfdf" localSheetId="0" hidden="1">#REF!</definedName>
    <definedName name="fdfdf" localSheetId="33" hidden="1">#REF!</definedName>
    <definedName name="fdfdf" localSheetId="6" hidden="1">#REF!</definedName>
    <definedName name="fdfdf" localSheetId="7" hidden="1">#REF!</definedName>
    <definedName name="fdfdf" localSheetId="20" hidden="1">#REF!</definedName>
    <definedName name="fdfdf" localSheetId="22" hidden="1">#REF!</definedName>
    <definedName name="fdfdf" hidden="1">#REF!</definedName>
    <definedName name="fdfdfdfdf" localSheetId="0" hidden="1">#REF!</definedName>
    <definedName name="fdfdfdfdf" localSheetId="33" hidden="1">#REF!</definedName>
    <definedName name="fdfdfdfdf" localSheetId="6" hidden="1">#REF!</definedName>
    <definedName name="fdfdfdfdf" localSheetId="7" hidden="1">#REF!</definedName>
    <definedName name="fdfdfdfdf" localSheetId="20" hidden="1">#REF!</definedName>
    <definedName name="fdfdfdfdf" localSheetId="22" hidden="1">#REF!</definedName>
    <definedName name="fdfdfdfdf" hidden="1">#REF!</definedName>
    <definedName name="fdfdffd" localSheetId="0" hidden="1">#REF!</definedName>
    <definedName name="fdfdffd" localSheetId="33" hidden="1">#REF!</definedName>
    <definedName name="fdfdffd" localSheetId="6" hidden="1">#REF!</definedName>
    <definedName name="fdfdffd" localSheetId="7" hidden="1">#REF!</definedName>
    <definedName name="fdfdffd" localSheetId="20" hidden="1">#REF!</definedName>
    <definedName name="fdfdffd" localSheetId="22" hidden="1">#REF!</definedName>
    <definedName name="fdfdffd" hidden="1">#REF!</definedName>
    <definedName name="frf" localSheetId="0" hidden="1">#REF!</definedName>
    <definedName name="frf" localSheetId="33" hidden="1">#REF!</definedName>
    <definedName name="frf" localSheetId="6" hidden="1">#REF!</definedName>
    <definedName name="frf" localSheetId="7" hidden="1">#REF!</definedName>
    <definedName name="frf" localSheetId="20" hidden="1">#REF!</definedName>
    <definedName name="frf" localSheetId="22" hidden="1">#REF!</definedName>
    <definedName name="frf" hidden="1">#REF!</definedName>
    <definedName name="frfr" localSheetId="0" hidden="1">#REF!</definedName>
    <definedName name="frfr" localSheetId="33" hidden="1">#REF!</definedName>
    <definedName name="frfr" localSheetId="6" hidden="1">#REF!</definedName>
    <definedName name="frfr" localSheetId="7" hidden="1">#REF!</definedName>
    <definedName name="frfr" localSheetId="20" hidden="1">#REF!</definedName>
    <definedName name="frfr" localSheetId="22" hidden="1">#REF!</definedName>
    <definedName name="frfr" hidden="1">#REF!</definedName>
    <definedName name="ｇ" localSheetId="0" hidden="1">#REF!</definedName>
    <definedName name="ｇ" localSheetId="33" hidden="1">#REF!</definedName>
    <definedName name="ｇ" localSheetId="6" hidden="1">#REF!</definedName>
    <definedName name="ｇ" localSheetId="7" hidden="1">#REF!</definedName>
    <definedName name="ｇ" localSheetId="11" hidden="1">#REF!</definedName>
    <definedName name="ｇ" localSheetId="12" hidden="1">#REF!</definedName>
    <definedName name="ｇ" localSheetId="13" hidden="1">#REF!</definedName>
    <definedName name="ｇ" localSheetId="17" hidden="1">#REF!</definedName>
    <definedName name="ｇ" localSheetId="20" hidden="1">#REF!</definedName>
    <definedName name="ｇ" localSheetId="22" hidden="1">#REF!</definedName>
    <definedName name="ｇ" hidden="1">#REF!</definedName>
    <definedName name="gg" hidden="1">#REF!</definedName>
    <definedName name="ggt" localSheetId="35" hidden="1">#REF!</definedName>
    <definedName name="ggt" localSheetId="0" hidden="1">#REF!</definedName>
    <definedName name="ggt" localSheetId="33" hidden="1">#REF!</definedName>
    <definedName name="ggt" localSheetId="6" hidden="1">#REF!</definedName>
    <definedName name="ggt" localSheetId="7" hidden="1">#REF!</definedName>
    <definedName name="ggt" localSheetId="11" hidden="1">#REF!</definedName>
    <definedName name="ggt" localSheetId="12" hidden="1">#REF!</definedName>
    <definedName name="ggt" localSheetId="13" hidden="1">#REF!</definedName>
    <definedName name="ggt" localSheetId="17" hidden="1">#REF!</definedName>
    <definedName name="ggt" localSheetId="20" hidden="1">#REF!</definedName>
    <definedName name="ggt" localSheetId="22" hidden="1">#REF!</definedName>
    <definedName name="ggt" hidden="1">#REF!</definedName>
    <definedName name="gh" localSheetId="0" hidden="1">#REF!</definedName>
    <definedName name="gh" localSheetId="33" hidden="1">#REF!</definedName>
    <definedName name="gh" localSheetId="6" hidden="1">#REF!</definedName>
    <definedName name="gh" localSheetId="7" hidden="1">#REF!</definedName>
    <definedName name="gh" localSheetId="20" hidden="1">#REF!</definedName>
    <definedName name="gh" localSheetId="22" hidden="1">#REF!</definedName>
    <definedName name="gh" hidden="1">#REF!</definedName>
    <definedName name="ghghgh" localSheetId="0" hidden="1">#REF!</definedName>
    <definedName name="ghghgh" localSheetId="33" hidden="1">#REF!</definedName>
    <definedName name="ghghgh" localSheetId="6" hidden="1">#REF!</definedName>
    <definedName name="ghghgh" localSheetId="7" hidden="1">#REF!</definedName>
    <definedName name="ghghgh" localSheetId="20" hidden="1">#REF!</definedName>
    <definedName name="ghghgh" localSheetId="22" hidden="1">#REF!</definedName>
    <definedName name="ghghgh" hidden="1">#REF!</definedName>
    <definedName name="hghgh" localSheetId="0" hidden="1">#REF!</definedName>
    <definedName name="hghgh" localSheetId="33" hidden="1">#REF!</definedName>
    <definedName name="hghgh" localSheetId="6" hidden="1">#REF!</definedName>
    <definedName name="hghgh" localSheetId="7" hidden="1">#REF!</definedName>
    <definedName name="hghgh" localSheetId="20" hidden="1">#REF!</definedName>
    <definedName name="hghgh" localSheetId="22" hidden="1">#REF!</definedName>
    <definedName name="hghgh" hidden="1">#REF!</definedName>
    <definedName name="hghghh" localSheetId="0" hidden="1">#REF!</definedName>
    <definedName name="hghghh" localSheetId="33" hidden="1">#REF!</definedName>
    <definedName name="hghghh" localSheetId="6" hidden="1">#REF!</definedName>
    <definedName name="hghghh" localSheetId="7" hidden="1">#REF!</definedName>
    <definedName name="hghghh" localSheetId="20" hidden="1">#REF!</definedName>
    <definedName name="hghghh" localSheetId="22" hidden="1">#REF!</definedName>
    <definedName name="hghghh" hidden="1">#REF!</definedName>
    <definedName name="hh" localSheetId="0" hidden="1">#REF!</definedName>
    <definedName name="hh" localSheetId="33" hidden="1">#REF!</definedName>
    <definedName name="hh" localSheetId="6" hidden="1">#REF!</definedName>
    <definedName name="hh" localSheetId="7" hidden="1">#REF!</definedName>
    <definedName name="hh" localSheetId="20" hidden="1">#REF!</definedName>
    <definedName name="hh" localSheetId="22" hidden="1">#REF!</definedName>
    <definedName name="hh" hidden="1">#REF!</definedName>
    <definedName name="hhhh" localSheetId="0" hidden="1">#REF!</definedName>
    <definedName name="hhhh" localSheetId="33" hidden="1">#REF!</definedName>
    <definedName name="hhhh" localSheetId="6" hidden="1">#REF!</definedName>
    <definedName name="hhhh" localSheetId="7" hidden="1">#REF!</definedName>
    <definedName name="hhhh" localSheetId="20" hidden="1">#REF!</definedName>
    <definedName name="hhhh" localSheetId="22" hidden="1">#REF!</definedName>
    <definedName name="hhhh" hidden="1">#REF!</definedName>
    <definedName name="HU" localSheetId="35" hidden="1">#REF!</definedName>
    <definedName name="hu" localSheetId="0" hidden="1">#REF!</definedName>
    <definedName name="hu" localSheetId="33" hidden="1">#REF!</definedName>
    <definedName name="hu" localSheetId="6" hidden="1">#REF!</definedName>
    <definedName name="hu" localSheetId="7" hidden="1">#REF!</definedName>
    <definedName name="hu" localSheetId="11" hidden="1">#REF!</definedName>
    <definedName name="hu" localSheetId="12" hidden="1">#REF!</definedName>
    <definedName name="hu" localSheetId="13" hidden="1">#REF!</definedName>
    <definedName name="hu" localSheetId="17" hidden="1">#REF!</definedName>
    <definedName name="hu" localSheetId="20" hidden="1">#REF!</definedName>
    <definedName name="hu" localSheetId="22" hidden="1">#REF!</definedName>
    <definedName name="hu" hidden="1">#REF!</definedName>
    <definedName name="hujh" localSheetId="0" hidden="1">#REF!</definedName>
    <definedName name="hujh" localSheetId="33" hidden="1">#REF!</definedName>
    <definedName name="hujh" localSheetId="6" hidden="1">#REF!</definedName>
    <definedName name="hujh" localSheetId="7" hidden="1">#REF!</definedName>
    <definedName name="hujh" localSheetId="13" hidden="1">#REF!</definedName>
    <definedName name="hujh" localSheetId="17" hidden="1">#REF!</definedName>
    <definedName name="hujh" localSheetId="20" hidden="1">#REF!</definedName>
    <definedName name="hujh" localSheetId="22" hidden="1">#REF!</definedName>
    <definedName name="hujh" hidden="1">#REF!</definedName>
    <definedName name="ＨＵＵ" localSheetId="35" hidden="1">#REF!</definedName>
    <definedName name="ＨＵＵ" localSheetId="0" hidden="1">#REF!</definedName>
    <definedName name="ＨＵＵ" localSheetId="33" hidden="1">#REF!</definedName>
    <definedName name="ＨＵＵ" localSheetId="6" hidden="1">#REF!</definedName>
    <definedName name="ＨＵＵ" localSheetId="7" hidden="1">#REF!</definedName>
    <definedName name="ＨＵＵ" localSheetId="10" hidden="1">#REF!</definedName>
    <definedName name="ＨＵＵ" localSheetId="11" hidden="1">#REF!</definedName>
    <definedName name="ＨＵＵ" localSheetId="12" hidden="1">#REF!</definedName>
    <definedName name="ＨＵＵ" localSheetId="13" hidden="1">#REF!</definedName>
    <definedName name="ＨＵＵ" localSheetId="17" hidden="1">#REF!</definedName>
    <definedName name="ＨＵＵ" localSheetId="20" hidden="1">#REF!</definedName>
    <definedName name="ＨＵＵ" localSheetId="22" hidden="1">#REF!</definedName>
    <definedName name="ＨＵＵ" hidden="1">#REF!</definedName>
    <definedName name="hyhy" localSheetId="0" hidden="1">#REF!</definedName>
    <definedName name="hyhy" localSheetId="33" hidden="1">#REF!</definedName>
    <definedName name="hyhy" localSheetId="6" hidden="1">#REF!</definedName>
    <definedName name="hyhy" localSheetId="7" hidden="1">#REF!</definedName>
    <definedName name="hyhy" localSheetId="20" hidden="1">#REF!</definedName>
    <definedName name="hyhy" localSheetId="22" hidden="1">#REF!</definedName>
    <definedName name="hyhy" hidden="1">#REF!</definedName>
    <definedName name="i" localSheetId="0" hidden="1">#REF!</definedName>
    <definedName name="i" localSheetId="33" hidden="1">#REF!</definedName>
    <definedName name="i" localSheetId="6" hidden="1">#REF!</definedName>
    <definedName name="i" localSheetId="7" hidden="1">#REF!</definedName>
    <definedName name="i" localSheetId="11" hidden="1">#REF!</definedName>
    <definedName name="i" localSheetId="12" hidden="1">#REF!</definedName>
    <definedName name="i" localSheetId="13" hidden="1">#REF!</definedName>
    <definedName name="i" localSheetId="17" hidden="1">#REF!</definedName>
    <definedName name="i" localSheetId="20" hidden="1">#REF!</definedName>
    <definedName name="i" localSheetId="22" hidden="1">#REF!</definedName>
    <definedName name="i" hidden="1">#REF!</definedName>
    <definedName name="ii" localSheetId="0" hidden="1">#REF!</definedName>
    <definedName name="ii" localSheetId="33" hidden="1">#REF!</definedName>
    <definedName name="ii" localSheetId="6" hidden="1">#REF!</definedName>
    <definedName name="ii" localSheetId="7" hidden="1">#REF!</definedName>
    <definedName name="ii" localSheetId="20" hidden="1">#REF!</definedName>
    <definedName name="ii" localSheetId="22" hidden="1">#REF!</definedName>
    <definedName name="ii" hidden="1">#REF!</definedName>
    <definedName name="iii" localSheetId="0" hidden="1">#REF!</definedName>
    <definedName name="iii" localSheetId="33" hidden="1">#REF!</definedName>
    <definedName name="iii" localSheetId="6" hidden="1">#REF!</definedName>
    <definedName name="iii" localSheetId="7" hidden="1">#REF!</definedName>
    <definedName name="iii" localSheetId="20" hidden="1">#REF!</definedName>
    <definedName name="iii" localSheetId="22" hidden="1">#REF!</definedName>
    <definedName name="iii" hidden="1">#REF!</definedName>
    <definedName name="iiii" localSheetId="0" hidden="1">#REF!</definedName>
    <definedName name="iiii" localSheetId="33" hidden="1">#REF!</definedName>
    <definedName name="iiii" localSheetId="6" hidden="1">#REF!</definedName>
    <definedName name="iiii" localSheetId="7" hidden="1">#REF!</definedName>
    <definedName name="iiii" localSheetId="20" hidden="1">#REF!</definedName>
    <definedName name="iiii" localSheetId="22" hidden="1">#REF!</definedName>
    <definedName name="iiii" hidden="1">#REF!</definedName>
    <definedName name="iiiii" localSheetId="0" hidden="1">#REF!</definedName>
    <definedName name="iiiii" localSheetId="33" hidden="1">#REF!</definedName>
    <definedName name="iiiii" localSheetId="6" hidden="1">#REF!</definedName>
    <definedName name="iiiii" localSheetId="7" hidden="1">#REF!</definedName>
    <definedName name="iiiii" localSheetId="20" hidden="1">#REF!</definedName>
    <definedName name="iiiii" localSheetId="22" hidden="1">#REF!</definedName>
    <definedName name="iiiii" hidden="1">#REF!</definedName>
    <definedName name="iiiiii" localSheetId="0" hidden="1">#REF!</definedName>
    <definedName name="iiiiii" localSheetId="33" hidden="1">#REF!</definedName>
    <definedName name="iiiiii" localSheetId="6" hidden="1">#REF!</definedName>
    <definedName name="iiiiii" localSheetId="7" hidden="1">#REF!</definedName>
    <definedName name="iiiiii" localSheetId="20" hidden="1">#REF!</definedName>
    <definedName name="iiiiii" localSheetId="22" hidden="1">#REF!</definedName>
    <definedName name="iiiiii" hidden="1">#REF!</definedName>
    <definedName name="iiiiiii" localSheetId="0" hidden="1">#REF!</definedName>
    <definedName name="iiiiiii" localSheetId="33" hidden="1">#REF!</definedName>
    <definedName name="iiiiiii" localSheetId="6" hidden="1">#REF!</definedName>
    <definedName name="iiiiiii" localSheetId="7" hidden="1">#REF!</definedName>
    <definedName name="iiiiiii" localSheetId="20" hidden="1">#REF!</definedName>
    <definedName name="iiiiiii" localSheetId="22" hidden="1">#REF!</definedName>
    <definedName name="iiiiiii" hidden="1">#REF!</definedName>
    <definedName name="iiiiiiii" localSheetId="0" hidden="1">#REF!</definedName>
    <definedName name="iiiiiiii" localSheetId="33" hidden="1">#REF!</definedName>
    <definedName name="iiiiiiii" localSheetId="6" hidden="1">#REF!</definedName>
    <definedName name="iiiiiiii" localSheetId="7" hidden="1">#REF!</definedName>
    <definedName name="iiiiiiii" localSheetId="20" hidden="1">#REF!</definedName>
    <definedName name="iiiiiiii" localSheetId="22" hidden="1">#REF!</definedName>
    <definedName name="iiiiiiii" hidden="1">#REF!</definedName>
    <definedName name="iiiiiiiii" localSheetId="0" hidden="1">#REF!</definedName>
    <definedName name="iiiiiiiii" localSheetId="33" hidden="1">#REF!</definedName>
    <definedName name="iiiiiiiii" localSheetId="6" hidden="1">#REF!</definedName>
    <definedName name="iiiiiiiii" localSheetId="7" hidden="1">#REF!</definedName>
    <definedName name="iiiiiiiii" localSheetId="20" hidden="1">#REF!</definedName>
    <definedName name="iiiiiiiii" localSheetId="22" hidden="1">#REF!</definedName>
    <definedName name="iiiiiiiii" hidden="1">#REF!</definedName>
    <definedName name="iiijj" localSheetId="0" hidden="1">#REF!</definedName>
    <definedName name="iiijj" localSheetId="33" hidden="1">#REF!</definedName>
    <definedName name="iiijj" localSheetId="6" hidden="1">#REF!</definedName>
    <definedName name="iiijj" localSheetId="7" hidden="1">#REF!</definedName>
    <definedName name="iiijj" localSheetId="13" hidden="1">#REF!</definedName>
    <definedName name="iiijj" localSheetId="17" hidden="1">#REF!</definedName>
    <definedName name="iiijj" localSheetId="20" hidden="1">#REF!</definedName>
    <definedName name="iiijj" localSheetId="22" hidden="1">#REF!</definedName>
    <definedName name="iiijj" hidden="1">#REF!</definedName>
    <definedName name="iio" localSheetId="0" hidden="1">#REF!</definedName>
    <definedName name="iio" localSheetId="33" hidden="1">#REF!</definedName>
    <definedName name="iio" localSheetId="6" hidden="1">#REF!</definedName>
    <definedName name="iio" localSheetId="7" hidden="1">#REF!</definedName>
    <definedName name="iio" localSheetId="13" hidden="1">#REF!</definedName>
    <definedName name="iio" localSheetId="17" hidden="1">#REF!</definedName>
    <definedName name="iio" localSheetId="20" hidden="1">#REF!</definedName>
    <definedName name="iio" localSheetId="22" hidden="1">#REF!</definedName>
    <definedName name="iio" hidden="1">#REF!</definedName>
    <definedName name="iiuii" localSheetId="0" hidden="1">#REF!</definedName>
    <definedName name="iiuii" localSheetId="33" hidden="1">#REF!</definedName>
    <definedName name="iiuii" localSheetId="6" hidden="1">#REF!</definedName>
    <definedName name="iiuii" localSheetId="7" hidden="1">#REF!</definedName>
    <definedName name="iiuii" localSheetId="13" hidden="1">#REF!</definedName>
    <definedName name="iiuii" localSheetId="17" hidden="1">#REF!</definedName>
    <definedName name="iiuii" localSheetId="20" hidden="1">#REF!</definedName>
    <definedName name="iiuii" localSheetId="22" hidden="1">#REF!</definedName>
    <definedName name="iiuii" hidden="1">#REF!</definedName>
    <definedName name="iiuu" localSheetId="0" hidden="1">#REF!</definedName>
    <definedName name="iiuu" localSheetId="33" hidden="1">#REF!</definedName>
    <definedName name="iiuu" localSheetId="6" hidden="1">#REF!</definedName>
    <definedName name="iiuu" localSheetId="7" hidden="1">#REF!</definedName>
    <definedName name="iiuu" localSheetId="13" hidden="1">#REF!</definedName>
    <definedName name="iiuu" localSheetId="17" hidden="1">#REF!</definedName>
    <definedName name="iiuu" localSheetId="20" hidden="1">#REF!</definedName>
    <definedName name="iiuu" localSheetId="22" hidden="1">#REF!</definedName>
    <definedName name="iiuu" hidden="1">#REF!</definedName>
    <definedName name="iiuuii" localSheetId="0" hidden="1">#REF!</definedName>
    <definedName name="iiuuii" localSheetId="33" hidden="1">#REF!</definedName>
    <definedName name="iiuuii" localSheetId="6" hidden="1">#REF!</definedName>
    <definedName name="iiuuii" localSheetId="7" hidden="1">#REF!</definedName>
    <definedName name="iiuuii" localSheetId="13" hidden="1">#REF!</definedName>
    <definedName name="iiuuii" localSheetId="17" hidden="1">#REF!</definedName>
    <definedName name="iiuuii" localSheetId="20" hidden="1">#REF!</definedName>
    <definedName name="iiuuii" localSheetId="22" hidden="1">#REF!</definedName>
    <definedName name="iiuuii" hidden="1">#REF!</definedName>
    <definedName name="iiuuyu" localSheetId="0" hidden="1">#REF!</definedName>
    <definedName name="iiuuyu" localSheetId="33" hidden="1">#REF!</definedName>
    <definedName name="iiuuyu" localSheetId="6" hidden="1">#REF!</definedName>
    <definedName name="iiuuyu" localSheetId="7" hidden="1">#REF!</definedName>
    <definedName name="iiuuyu" localSheetId="13" hidden="1">#REF!</definedName>
    <definedName name="iiuuyu" localSheetId="17" hidden="1">#REF!</definedName>
    <definedName name="iiuuyu" localSheetId="20" hidden="1">#REF!</definedName>
    <definedName name="iiuuyu" localSheetId="22" hidden="1">#REF!</definedName>
    <definedName name="iiuuyu" hidden="1">#REF!</definedName>
    <definedName name="ijh" localSheetId="0" hidden="1">#REF!</definedName>
    <definedName name="ijh" localSheetId="33" hidden="1">#REF!</definedName>
    <definedName name="ijh" localSheetId="6" hidden="1">#REF!</definedName>
    <definedName name="ijh" localSheetId="7" hidden="1">#REF!</definedName>
    <definedName name="ijh" localSheetId="13" hidden="1">#REF!</definedName>
    <definedName name="ijh" localSheetId="17" hidden="1">#REF!</definedName>
    <definedName name="ijh" localSheetId="20" hidden="1">#REF!</definedName>
    <definedName name="ijh" localSheetId="22" hidden="1">#REF!</definedName>
    <definedName name="ijh" hidden="1">#REF!</definedName>
    <definedName name="ijhk" localSheetId="0" hidden="1">#REF!</definedName>
    <definedName name="ijhk" localSheetId="33" hidden="1">#REF!</definedName>
    <definedName name="ijhk" localSheetId="6" hidden="1">#REF!</definedName>
    <definedName name="ijhk" localSheetId="7" hidden="1">#REF!</definedName>
    <definedName name="ijhk" localSheetId="13" hidden="1">#REF!</definedName>
    <definedName name="ijhk" localSheetId="17" hidden="1">#REF!</definedName>
    <definedName name="ijhk" localSheetId="20" hidden="1">#REF!</definedName>
    <definedName name="ijhk" localSheetId="22" hidden="1">#REF!</definedName>
    <definedName name="ijhk" hidden="1">#REF!</definedName>
    <definedName name="io" localSheetId="0" hidden="1">#REF!</definedName>
    <definedName name="io" localSheetId="33" hidden="1">#REF!</definedName>
    <definedName name="io" localSheetId="6" hidden="1">#REF!</definedName>
    <definedName name="io" localSheetId="7" hidden="1">#REF!</definedName>
    <definedName name="io" localSheetId="13" hidden="1">#REF!</definedName>
    <definedName name="io" localSheetId="17" hidden="1">#REF!</definedName>
    <definedName name="io" localSheetId="20" hidden="1">#REF!</definedName>
    <definedName name="io" localSheetId="22" hidden="1">#REF!</definedName>
    <definedName name="io" hidden="1">#REF!</definedName>
    <definedName name="ioio" localSheetId="0" hidden="1">#REF!</definedName>
    <definedName name="ioio" localSheetId="33" hidden="1">#REF!</definedName>
    <definedName name="ioio" localSheetId="6" hidden="1">#REF!</definedName>
    <definedName name="ioio" localSheetId="7" hidden="1">#REF!</definedName>
    <definedName name="ioio" localSheetId="13" hidden="1">#REF!</definedName>
    <definedName name="ioio" localSheetId="17" hidden="1">#REF!</definedName>
    <definedName name="ioio" localSheetId="20" hidden="1">#REF!</definedName>
    <definedName name="ioio" localSheetId="22" hidden="1">#REF!</definedName>
    <definedName name="ioio" hidden="1">#REF!</definedName>
    <definedName name="ioioi" localSheetId="0" hidden="1">#REF!</definedName>
    <definedName name="ioioi" localSheetId="33" hidden="1">#REF!</definedName>
    <definedName name="ioioi" localSheetId="6" hidden="1">#REF!</definedName>
    <definedName name="ioioi" localSheetId="7" hidden="1">#REF!</definedName>
    <definedName name="ioioi" localSheetId="13" hidden="1">#REF!</definedName>
    <definedName name="ioioi" localSheetId="17" hidden="1">#REF!</definedName>
    <definedName name="ioioi" localSheetId="20" hidden="1">#REF!</definedName>
    <definedName name="ioioi" localSheetId="22" hidden="1">#REF!</definedName>
    <definedName name="ioioi" hidden="1">#REF!</definedName>
    <definedName name="ioioioio" localSheetId="0" hidden="1">#REF!</definedName>
    <definedName name="ioioioio" localSheetId="33" hidden="1">#REF!</definedName>
    <definedName name="ioioioio" localSheetId="6" hidden="1">#REF!</definedName>
    <definedName name="ioioioio" localSheetId="7" hidden="1">#REF!</definedName>
    <definedName name="ioioioio" localSheetId="13" hidden="1">#REF!</definedName>
    <definedName name="ioioioio" localSheetId="17" hidden="1">#REF!</definedName>
    <definedName name="ioioioio" localSheetId="20" hidden="1">#REF!</definedName>
    <definedName name="ioioioio" localSheetId="22" hidden="1">#REF!</definedName>
    <definedName name="ioioioio" hidden="1">#REF!</definedName>
    <definedName name="ioioiou" localSheetId="0" hidden="1">#REF!</definedName>
    <definedName name="ioioiou" localSheetId="33" hidden="1">#REF!</definedName>
    <definedName name="ioioiou" localSheetId="6" hidden="1">#REF!</definedName>
    <definedName name="ioioiou" localSheetId="7" hidden="1">#REF!</definedName>
    <definedName name="ioioiou" localSheetId="13" hidden="1">#REF!</definedName>
    <definedName name="ioioiou" localSheetId="17" hidden="1">#REF!</definedName>
    <definedName name="ioioiou" localSheetId="20" hidden="1">#REF!</definedName>
    <definedName name="ioioiou" localSheetId="22" hidden="1">#REF!</definedName>
    <definedName name="ioioiou" hidden="1">#REF!</definedName>
    <definedName name="ioiou" localSheetId="0" hidden="1">#REF!</definedName>
    <definedName name="ioiou" localSheetId="33" hidden="1">#REF!</definedName>
    <definedName name="ioiou" localSheetId="6" hidden="1">#REF!</definedName>
    <definedName name="ioiou" localSheetId="7" hidden="1">#REF!</definedName>
    <definedName name="ioiou" localSheetId="13" hidden="1">#REF!</definedName>
    <definedName name="ioiou" localSheetId="17" hidden="1">#REF!</definedName>
    <definedName name="ioiou" localSheetId="20" hidden="1">#REF!</definedName>
    <definedName name="ioiou" localSheetId="22" hidden="1">#REF!</definedName>
    <definedName name="ioiou" hidden="1">#REF!</definedName>
    <definedName name="iuji" localSheetId="0" hidden="1">#REF!</definedName>
    <definedName name="iuji" localSheetId="33" hidden="1">#REF!</definedName>
    <definedName name="iuji" localSheetId="6" hidden="1">#REF!</definedName>
    <definedName name="iuji" localSheetId="7" hidden="1">#REF!</definedName>
    <definedName name="iuji" localSheetId="13" hidden="1">#REF!</definedName>
    <definedName name="iuji" localSheetId="17" hidden="1">#REF!</definedName>
    <definedName name="iuji" localSheetId="20" hidden="1">#REF!</definedName>
    <definedName name="iuji" localSheetId="22" hidden="1">#REF!</definedName>
    <definedName name="iuji" hidden="1">#REF!</definedName>
    <definedName name="iyi" localSheetId="0" hidden="1">#REF!</definedName>
    <definedName name="iyi" localSheetId="33" hidden="1">#REF!</definedName>
    <definedName name="iyi" localSheetId="6" hidden="1">#REF!</definedName>
    <definedName name="iyi" localSheetId="7" hidden="1">#REF!</definedName>
    <definedName name="iyi" localSheetId="13" hidden="1">#REF!</definedName>
    <definedName name="iyi" localSheetId="17" hidden="1">#REF!</definedName>
    <definedName name="iyi" localSheetId="20" hidden="1">#REF!</definedName>
    <definedName name="iyi" localSheetId="22" hidden="1">#REF!</definedName>
    <definedName name="iyi" hidden="1">#REF!</definedName>
    <definedName name="iyjku" localSheetId="0" hidden="1">#REF!</definedName>
    <definedName name="iyjku" localSheetId="33" hidden="1">#REF!</definedName>
    <definedName name="iyjku" localSheetId="6" hidden="1">#REF!</definedName>
    <definedName name="iyjku" localSheetId="7" hidden="1">#REF!</definedName>
    <definedName name="iyjku" localSheetId="13" hidden="1">#REF!</definedName>
    <definedName name="iyjku" localSheetId="17" hidden="1">#REF!</definedName>
    <definedName name="iyjku" localSheetId="20" hidden="1">#REF!</definedName>
    <definedName name="iyjku" localSheetId="22" hidden="1">#REF!</definedName>
    <definedName name="iyjku" hidden="1">#REF!</definedName>
    <definedName name="jhg" hidden="1">#REF!</definedName>
    <definedName name="jhgg" localSheetId="35" hidden="1">#REF!</definedName>
    <definedName name="jhgg" localSheetId="0" hidden="1">#REF!</definedName>
    <definedName name="jhgg" localSheetId="33" hidden="1">#REF!</definedName>
    <definedName name="jhgg" localSheetId="6" hidden="1">#REF!</definedName>
    <definedName name="jhgg" localSheetId="7" hidden="1">#REF!</definedName>
    <definedName name="jhgg" localSheetId="11" hidden="1">#REF!</definedName>
    <definedName name="jhgg" localSheetId="12" hidden="1">#REF!</definedName>
    <definedName name="jhgg" localSheetId="13" hidden="1">#REF!</definedName>
    <definedName name="jhgg" localSheetId="17" hidden="1">#REF!</definedName>
    <definedName name="jhgg" localSheetId="20" hidden="1">#REF!</definedName>
    <definedName name="jhgg" localSheetId="22" hidden="1">#REF!</definedName>
    <definedName name="jhgg" hidden="1">#REF!</definedName>
    <definedName name="jhhk" localSheetId="0" hidden="1">#REF!</definedName>
    <definedName name="jhhk" localSheetId="33" hidden="1">#REF!</definedName>
    <definedName name="jhhk" localSheetId="6" hidden="1">#REF!</definedName>
    <definedName name="jhhk" localSheetId="7" hidden="1">#REF!</definedName>
    <definedName name="jhhk" localSheetId="13" hidden="1">#REF!</definedName>
    <definedName name="jhhk" localSheetId="17" hidden="1">#REF!</definedName>
    <definedName name="jhhk" localSheetId="20" hidden="1">#REF!</definedName>
    <definedName name="jhhk" localSheetId="22" hidden="1">#REF!</definedName>
    <definedName name="jhhk" hidden="1">#REF!</definedName>
    <definedName name="jj" localSheetId="0" hidden="1">#REF!</definedName>
    <definedName name="jj" localSheetId="33" hidden="1">#REF!</definedName>
    <definedName name="jj" localSheetId="6" hidden="1">#REF!</definedName>
    <definedName name="jj" localSheetId="7" hidden="1">#REF!</definedName>
    <definedName name="jj" localSheetId="13" hidden="1">#REF!</definedName>
    <definedName name="jj" localSheetId="17" hidden="1">#REF!</definedName>
    <definedName name="jj" localSheetId="20" hidden="1">#REF!</definedName>
    <definedName name="jj" localSheetId="22" hidden="1">#REF!</definedName>
    <definedName name="jj" hidden="1">#REF!</definedName>
    <definedName name="jjj" localSheetId="0" hidden="1">#REF!</definedName>
    <definedName name="jjj" localSheetId="33" hidden="1">#REF!</definedName>
    <definedName name="jjj" localSheetId="6" hidden="1">#REF!</definedName>
    <definedName name="jjj" localSheetId="7" hidden="1">#REF!</definedName>
    <definedName name="jjj" localSheetId="13" hidden="1">#REF!</definedName>
    <definedName name="jjj" localSheetId="17" hidden="1">#REF!</definedName>
    <definedName name="jjj" localSheetId="20" hidden="1">#REF!</definedName>
    <definedName name="jjj" localSheetId="22" hidden="1">#REF!</definedName>
    <definedName name="jjj" hidden="1">#REF!</definedName>
    <definedName name="jjjj" localSheetId="0" hidden="1">#REF!</definedName>
    <definedName name="jjjj" localSheetId="33" hidden="1">#REF!</definedName>
    <definedName name="jjjj" localSheetId="6" hidden="1">#REF!</definedName>
    <definedName name="jjjj" localSheetId="7" hidden="1">#REF!</definedName>
    <definedName name="jjjj" localSheetId="13" hidden="1">#REF!</definedName>
    <definedName name="jjjj" localSheetId="17" hidden="1">#REF!</definedName>
    <definedName name="jjjj" localSheetId="20" hidden="1">#REF!</definedName>
    <definedName name="jjjj" localSheetId="22" hidden="1">#REF!</definedName>
    <definedName name="jjjj" hidden="1">#REF!</definedName>
    <definedName name="jjjjj" localSheetId="0" hidden="1">#REF!</definedName>
    <definedName name="jjjjj" localSheetId="33" hidden="1">#REF!</definedName>
    <definedName name="jjjjj" localSheetId="6" hidden="1">#REF!</definedName>
    <definedName name="jjjjj" localSheetId="7" hidden="1">#REF!</definedName>
    <definedName name="jjjjj" localSheetId="13" hidden="1">#REF!</definedName>
    <definedName name="jjjjj" localSheetId="17" hidden="1">#REF!</definedName>
    <definedName name="jjjjj" localSheetId="20" hidden="1">#REF!</definedName>
    <definedName name="jjjjj" localSheetId="22" hidden="1">#REF!</definedName>
    <definedName name="jjjjj" hidden="1">#REF!</definedName>
    <definedName name="jjjjjj" localSheetId="0" hidden="1">#REF!</definedName>
    <definedName name="jjjjjj" localSheetId="33" hidden="1">#REF!</definedName>
    <definedName name="jjjjjj" localSheetId="6" hidden="1">#REF!</definedName>
    <definedName name="jjjjjj" localSheetId="7" hidden="1">#REF!</definedName>
    <definedName name="jjjjjj" localSheetId="13" hidden="1">#REF!</definedName>
    <definedName name="jjjjjj" localSheetId="17" hidden="1">#REF!</definedName>
    <definedName name="jjjjjj" localSheetId="20" hidden="1">#REF!</definedName>
    <definedName name="jjjjjj" localSheetId="22" hidden="1">#REF!</definedName>
    <definedName name="jjjjjj" hidden="1">#REF!</definedName>
    <definedName name="jjjjjjj" localSheetId="0" hidden="1">#REF!</definedName>
    <definedName name="jjjjjjj" localSheetId="33" hidden="1">#REF!</definedName>
    <definedName name="jjjjjjj" localSheetId="6" hidden="1">#REF!</definedName>
    <definedName name="jjjjjjj" localSheetId="7" hidden="1">#REF!</definedName>
    <definedName name="jjjjjjj" localSheetId="13" hidden="1">#REF!</definedName>
    <definedName name="jjjjjjj" localSheetId="17" hidden="1">#REF!</definedName>
    <definedName name="jjjjjjj" localSheetId="20" hidden="1">#REF!</definedName>
    <definedName name="jjjjjjj" localSheetId="22" hidden="1">#REF!</definedName>
    <definedName name="jjjjjjj" hidden="1">#REF!</definedName>
    <definedName name="jjjjjjjj" localSheetId="33">[1]様式5!#REF!</definedName>
    <definedName name="jjjjjjjj" localSheetId="13">[1]様式5!#REF!</definedName>
    <definedName name="jjjjjjjj" localSheetId="17">[1]様式5!#REF!</definedName>
    <definedName name="jjjjjjjj">[1]様式5!#REF!</definedName>
    <definedName name="jjuu" localSheetId="0" hidden="1">#REF!</definedName>
    <definedName name="jjuu" localSheetId="36" hidden="1">#REF!</definedName>
    <definedName name="jjuu" localSheetId="33" hidden="1">#REF!</definedName>
    <definedName name="jjuu" localSheetId="6" hidden="1">#REF!</definedName>
    <definedName name="jjuu" localSheetId="7" hidden="1">#REF!</definedName>
    <definedName name="jjuu" localSheetId="13" hidden="1">#REF!</definedName>
    <definedName name="jjuu" localSheetId="17" hidden="1">#REF!</definedName>
    <definedName name="jjuu" localSheetId="20" hidden="1">#REF!</definedName>
    <definedName name="jjuu" localSheetId="22" hidden="1">#REF!</definedName>
    <definedName name="jjuu" hidden="1">#REF!</definedName>
    <definedName name="juju" localSheetId="0" hidden="1">#REF!</definedName>
    <definedName name="juju" localSheetId="36" hidden="1">#REF!</definedName>
    <definedName name="juju" localSheetId="33" hidden="1">#REF!</definedName>
    <definedName name="juju" localSheetId="6" hidden="1">#REF!</definedName>
    <definedName name="juju" localSheetId="7" hidden="1">#REF!</definedName>
    <definedName name="juju" localSheetId="13" hidden="1">#REF!</definedName>
    <definedName name="juju" localSheetId="17" hidden="1">#REF!</definedName>
    <definedName name="juju" localSheetId="20" hidden="1">#REF!</definedName>
    <definedName name="juju" localSheetId="22" hidden="1">#REF!</definedName>
    <definedName name="juju" hidden="1">#REF!</definedName>
    <definedName name="ｋ" localSheetId="0" hidden="1">#REF!</definedName>
    <definedName name="ｋ" localSheetId="36" hidden="1">#REF!</definedName>
    <definedName name="ｋ" localSheetId="33" hidden="1">#REF!</definedName>
    <definedName name="ｋ" localSheetId="6" hidden="1">#REF!</definedName>
    <definedName name="ｋ" localSheetId="7" hidden="1">#REF!</definedName>
    <definedName name="ｋ" localSheetId="11" hidden="1">#REF!</definedName>
    <definedName name="ｋ" localSheetId="12" hidden="1">#REF!</definedName>
    <definedName name="ｋ" localSheetId="13" hidden="1">#REF!</definedName>
    <definedName name="ｋ" localSheetId="17" hidden="1">#REF!</definedName>
    <definedName name="ｋ" localSheetId="20" hidden="1">#REF!</definedName>
    <definedName name="ｋ" localSheetId="22" hidden="1">#REF!</definedName>
    <definedName name="ｋ" hidden="1">#REF!</definedName>
    <definedName name="kjui" localSheetId="0" hidden="1">#REF!</definedName>
    <definedName name="kjui" localSheetId="33" hidden="1">#REF!</definedName>
    <definedName name="kjui" localSheetId="6" hidden="1">#REF!</definedName>
    <definedName name="kjui" localSheetId="7" hidden="1">#REF!</definedName>
    <definedName name="kjui" localSheetId="13" hidden="1">#REF!</definedName>
    <definedName name="kjui" localSheetId="17" hidden="1">#REF!</definedName>
    <definedName name="kjui" localSheetId="20" hidden="1">#REF!</definedName>
    <definedName name="kjui" localSheetId="22" hidden="1">#REF!</definedName>
    <definedName name="kjui" hidden="1">#REF!</definedName>
    <definedName name="kk" localSheetId="0" hidden="1">#REF!</definedName>
    <definedName name="kk" localSheetId="33" hidden="1">#REF!</definedName>
    <definedName name="kk" localSheetId="6" hidden="1">#REF!</definedName>
    <definedName name="kk" localSheetId="7" hidden="1">#REF!</definedName>
    <definedName name="kk" localSheetId="13" hidden="1">#REF!</definedName>
    <definedName name="kk" localSheetId="17" hidden="1">#REF!</definedName>
    <definedName name="kk" localSheetId="20" hidden="1">#REF!</definedName>
    <definedName name="kk" localSheetId="22" hidden="1">#REF!</definedName>
    <definedName name="kk" hidden="1">#REF!</definedName>
    <definedName name="kkk" localSheetId="0" hidden="1">#REF!</definedName>
    <definedName name="kkk" localSheetId="33" hidden="1">#REF!</definedName>
    <definedName name="kkk" localSheetId="6" hidden="1">#REF!</definedName>
    <definedName name="kkk" localSheetId="7" hidden="1">#REF!</definedName>
    <definedName name="kkk" localSheetId="13" hidden="1">#REF!</definedName>
    <definedName name="kkk" localSheetId="17" hidden="1">#REF!</definedName>
    <definedName name="kkk" localSheetId="20" hidden="1">#REF!</definedName>
    <definedName name="kkk" localSheetId="22" hidden="1">#REF!</definedName>
    <definedName name="kkk" hidden="1">#REF!</definedName>
    <definedName name="kkkk" localSheetId="0" hidden="1">#REF!</definedName>
    <definedName name="kkkk" localSheetId="33" hidden="1">#REF!</definedName>
    <definedName name="kkkk" localSheetId="6" hidden="1">#REF!</definedName>
    <definedName name="kkkk" localSheetId="7" hidden="1">#REF!</definedName>
    <definedName name="kkkk" localSheetId="13" hidden="1">#REF!</definedName>
    <definedName name="kkkk" localSheetId="17" hidden="1">#REF!</definedName>
    <definedName name="kkkk" localSheetId="20" hidden="1">#REF!</definedName>
    <definedName name="kkkk" localSheetId="22" hidden="1">#REF!</definedName>
    <definedName name="kkkk" hidden="1">#REF!</definedName>
    <definedName name="kkkkk" localSheetId="0" hidden="1">#REF!</definedName>
    <definedName name="kkkkk" localSheetId="33" hidden="1">#REF!</definedName>
    <definedName name="kkkkk" localSheetId="6" hidden="1">#REF!</definedName>
    <definedName name="kkkkk" localSheetId="7" hidden="1">#REF!</definedName>
    <definedName name="kkkkk" localSheetId="13" hidden="1">#REF!</definedName>
    <definedName name="kkkkk" localSheetId="17" hidden="1">#REF!</definedName>
    <definedName name="kkkkk" localSheetId="20" hidden="1">#REF!</definedName>
    <definedName name="kkkkk" localSheetId="22" hidden="1">#REF!</definedName>
    <definedName name="kkkkk" hidden="1">#REF!</definedName>
    <definedName name="kkkkkk" localSheetId="0" hidden="1">#REF!</definedName>
    <definedName name="kkkkkk" localSheetId="33" hidden="1">#REF!</definedName>
    <definedName name="kkkkkk" localSheetId="6" hidden="1">#REF!</definedName>
    <definedName name="kkkkkk" localSheetId="7" hidden="1">#REF!</definedName>
    <definedName name="kkkkkk" localSheetId="13" hidden="1">#REF!</definedName>
    <definedName name="kkkkkk" localSheetId="17" hidden="1">#REF!</definedName>
    <definedName name="kkkkkk" localSheetId="20" hidden="1">#REF!</definedName>
    <definedName name="kkkkkk" localSheetId="22" hidden="1">#REF!</definedName>
    <definedName name="kkkkkk" hidden="1">#REF!</definedName>
    <definedName name="kkkkkkk" localSheetId="0" hidden="1">#REF!</definedName>
    <definedName name="kkkkkkk" localSheetId="33" hidden="1">#REF!</definedName>
    <definedName name="kkkkkkk" localSheetId="6" hidden="1">#REF!</definedName>
    <definedName name="kkkkkkk" localSheetId="7" hidden="1">#REF!</definedName>
    <definedName name="kkkkkkk" localSheetId="13" hidden="1">#REF!</definedName>
    <definedName name="kkkkkkk" localSheetId="17" hidden="1">#REF!</definedName>
    <definedName name="kkkkkkk" localSheetId="20" hidden="1">#REF!</definedName>
    <definedName name="kkkkkkk" localSheetId="22" hidden="1">#REF!</definedName>
    <definedName name="kkkkkkk" hidden="1">#REF!</definedName>
    <definedName name="kkkkkkkk" localSheetId="0" hidden="1">#REF!</definedName>
    <definedName name="kkkkkkkk" localSheetId="33" hidden="1">#REF!</definedName>
    <definedName name="kkkkkkkk" localSheetId="6" hidden="1">#REF!</definedName>
    <definedName name="kkkkkkkk" localSheetId="7" hidden="1">#REF!</definedName>
    <definedName name="kkkkkkkk" localSheetId="13" hidden="1">#REF!</definedName>
    <definedName name="kkkkkkkk" localSheetId="17" hidden="1">#REF!</definedName>
    <definedName name="kkkkkkkk" localSheetId="20" hidden="1">#REF!</definedName>
    <definedName name="kkkkkkkk" localSheetId="22" hidden="1">#REF!</definedName>
    <definedName name="kkkkkkkk" hidden="1">#REF!</definedName>
    <definedName name="kkkkkkkkk" localSheetId="0" hidden="1">#REF!</definedName>
    <definedName name="kkkkkkkkk" localSheetId="33" hidden="1">#REF!</definedName>
    <definedName name="kkkkkkkkk" localSheetId="6" hidden="1">#REF!</definedName>
    <definedName name="kkkkkkkkk" localSheetId="7" hidden="1">#REF!</definedName>
    <definedName name="kkkkkkkkk" localSheetId="13" hidden="1">#REF!</definedName>
    <definedName name="kkkkkkkkk" localSheetId="17" hidden="1">#REF!</definedName>
    <definedName name="kkkkkkkkk" localSheetId="20" hidden="1">#REF!</definedName>
    <definedName name="kkkkkkkkk" localSheetId="22" hidden="1">#REF!</definedName>
    <definedName name="kkkkkkkkk" hidden="1">#REF!</definedName>
    <definedName name="kkkkkkkkkk" localSheetId="0" hidden="1">#REF!</definedName>
    <definedName name="kkkkkkkkkk" localSheetId="33" hidden="1">#REF!</definedName>
    <definedName name="kkkkkkkkkk" localSheetId="6" hidden="1">#REF!</definedName>
    <definedName name="kkkkkkkkkk" localSheetId="7" hidden="1">#REF!</definedName>
    <definedName name="kkkkkkkkkk" localSheetId="13" hidden="1">#REF!</definedName>
    <definedName name="kkkkkkkkkk" localSheetId="17" hidden="1">#REF!</definedName>
    <definedName name="kkkkkkkkkk" localSheetId="20" hidden="1">#REF!</definedName>
    <definedName name="kkkkkkkkkk" localSheetId="22" hidden="1">#REF!</definedName>
    <definedName name="kkkkkkkkkk" hidden="1">#REF!</definedName>
    <definedName name="l" localSheetId="0" hidden="1">#REF!</definedName>
    <definedName name="l" localSheetId="33" hidden="1">#REF!</definedName>
    <definedName name="l" localSheetId="6" hidden="1">#REF!</definedName>
    <definedName name="l" localSheetId="7" hidden="1">#REF!</definedName>
    <definedName name="l" localSheetId="13" hidden="1">#REF!</definedName>
    <definedName name="l" localSheetId="17" hidden="1">#REF!</definedName>
    <definedName name="l" localSheetId="20" hidden="1">#REF!</definedName>
    <definedName name="l" localSheetId="22" hidden="1">#REF!</definedName>
    <definedName name="l" hidden="1">#REF!</definedName>
    <definedName name="ll" localSheetId="0" hidden="1">#REF!</definedName>
    <definedName name="ll" localSheetId="33" hidden="1">#REF!</definedName>
    <definedName name="ll" localSheetId="6" hidden="1">#REF!</definedName>
    <definedName name="ll" localSheetId="7" hidden="1">#REF!</definedName>
    <definedName name="ll" localSheetId="13" hidden="1">#REF!</definedName>
    <definedName name="ll" localSheetId="17" hidden="1">#REF!</definedName>
    <definedName name="ll" localSheetId="20" hidden="1">#REF!</definedName>
    <definedName name="ll" localSheetId="22" hidden="1">#REF!</definedName>
    <definedName name="ll" hidden="1">#REF!</definedName>
    <definedName name="lll" localSheetId="0" hidden="1">#REF!</definedName>
    <definedName name="lll" localSheetId="33" hidden="1">#REF!</definedName>
    <definedName name="lll" localSheetId="6" hidden="1">#REF!</definedName>
    <definedName name="lll" localSheetId="7" hidden="1">#REF!</definedName>
    <definedName name="lll" localSheetId="13" hidden="1">#REF!</definedName>
    <definedName name="lll" localSheetId="17" hidden="1">#REF!</definedName>
    <definedName name="lll" localSheetId="20" hidden="1">#REF!</definedName>
    <definedName name="lll" localSheetId="22" hidden="1">#REF!</definedName>
    <definedName name="lll" hidden="1">#REF!</definedName>
    <definedName name="llll" localSheetId="0" hidden="1">#REF!</definedName>
    <definedName name="llll" localSheetId="33" hidden="1">#REF!</definedName>
    <definedName name="llll" localSheetId="6" hidden="1">#REF!</definedName>
    <definedName name="llll" localSheetId="7" hidden="1">#REF!</definedName>
    <definedName name="llll" localSheetId="13" hidden="1">#REF!</definedName>
    <definedName name="llll" localSheetId="17" hidden="1">#REF!</definedName>
    <definedName name="llll" localSheetId="20" hidden="1">#REF!</definedName>
    <definedName name="llll" localSheetId="22" hidden="1">#REF!</definedName>
    <definedName name="llll" hidden="1">#REF!</definedName>
    <definedName name="ｍ" localSheetId="0" hidden="1">#REF!</definedName>
    <definedName name="ｍ" localSheetId="33" hidden="1">#REF!</definedName>
    <definedName name="ｍ" localSheetId="6" hidden="1">#REF!</definedName>
    <definedName name="ｍ" localSheetId="7" hidden="1">#REF!</definedName>
    <definedName name="ｍ" localSheetId="11" hidden="1">#REF!</definedName>
    <definedName name="ｍ" localSheetId="12" hidden="1">#REF!</definedName>
    <definedName name="ｍ" localSheetId="13" hidden="1">#REF!</definedName>
    <definedName name="ｍ" localSheetId="17" hidden="1">#REF!</definedName>
    <definedName name="ｍ" localSheetId="20" hidden="1">#REF!</definedName>
    <definedName name="ｍ" localSheetId="22" hidden="1">#REF!</definedName>
    <definedName name="ｍ" hidden="1">#REF!</definedName>
    <definedName name="mmn" localSheetId="0" hidden="1">#REF!</definedName>
    <definedName name="mmn" localSheetId="33" hidden="1">#REF!</definedName>
    <definedName name="mmn" localSheetId="6" hidden="1">#REF!</definedName>
    <definedName name="mmn" localSheetId="7" hidden="1">#REF!</definedName>
    <definedName name="mmn" localSheetId="13" hidden="1">#REF!</definedName>
    <definedName name="mmn" localSheetId="17" hidden="1">#REF!</definedName>
    <definedName name="mmn" localSheetId="20" hidden="1">#REF!</definedName>
    <definedName name="mmn" localSheetId="22" hidden="1">#REF!</definedName>
    <definedName name="mmn" hidden="1">#REF!</definedName>
    <definedName name="mn" localSheetId="0" hidden="1">#REF!</definedName>
    <definedName name="mn" localSheetId="33" hidden="1">#REF!</definedName>
    <definedName name="mn" localSheetId="6" hidden="1">#REF!</definedName>
    <definedName name="mn" localSheetId="7" hidden="1">#REF!</definedName>
    <definedName name="mn" localSheetId="13" hidden="1">#REF!</definedName>
    <definedName name="mn" localSheetId="17" hidden="1">#REF!</definedName>
    <definedName name="mn" localSheetId="20" hidden="1">#REF!</definedName>
    <definedName name="mn" localSheetId="22" hidden="1">#REF!</definedName>
    <definedName name="mn" hidden="1">#REF!</definedName>
    <definedName name="n" localSheetId="0" hidden="1">#REF!</definedName>
    <definedName name="n" localSheetId="33" hidden="1">#REF!</definedName>
    <definedName name="n" localSheetId="6" hidden="1">#REF!</definedName>
    <definedName name="n" localSheetId="7" hidden="1">#REF!</definedName>
    <definedName name="n" localSheetId="13" hidden="1">#REF!</definedName>
    <definedName name="n" localSheetId="17" hidden="1">#REF!</definedName>
    <definedName name="n" localSheetId="20" hidden="1">#REF!</definedName>
    <definedName name="n" localSheetId="22" hidden="1">#REF!</definedName>
    <definedName name="n" hidden="1">#REF!</definedName>
    <definedName name="ngu" localSheetId="0" hidden="1">#REF!</definedName>
    <definedName name="ngu" localSheetId="33" hidden="1">#REF!</definedName>
    <definedName name="ngu" localSheetId="6" hidden="1">#REF!</definedName>
    <definedName name="ngu" localSheetId="7" hidden="1">#REF!</definedName>
    <definedName name="ngu" localSheetId="13" hidden="1">#REF!</definedName>
    <definedName name="ngu" localSheetId="17" hidden="1">#REF!</definedName>
    <definedName name="ngu" localSheetId="20" hidden="1">#REF!</definedName>
    <definedName name="ngu" localSheetId="22" hidden="1">#REF!</definedName>
    <definedName name="ngu" hidden="1">#REF!</definedName>
    <definedName name="nn" localSheetId="0" hidden="1">#REF!</definedName>
    <definedName name="nn" localSheetId="33" hidden="1">#REF!</definedName>
    <definedName name="nn" localSheetId="6" hidden="1">#REF!</definedName>
    <definedName name="nn" localSheetId="7" hidden="1">#REF!</definedName>
    <definedName name="nn" localSheetId="13" hidden="1">#REF!</definedName>
    <definedName name="nn" localSheetId="17" hidden="1">#REF!</definedName>
    <definedName name="nn" localSheetId="20" hidden="1">#REF!</definedName>
    <definedName name="nn" localSheetId="22" hidden="1">#REF!</definedName>
    <definedName name="nn" hidden="1">#REF!</definedName>
    <definedName name="nnn" localSheetId="0" hidden="1">#REF!</definedName>
    <definedName name="nnn" localSheetId="33" hidden="1">#REF!</definedName>
    <definedName name="nnn" localSheetId="6" hidden="1">#REF!</definedName>
    <definedName name="nnn" localSheetId="7" hidden="1">#REF!</definedName>
    <definedName name="nnn" localSheetId="13" hidden="1">#REF!</definedName>
    <definedName name="nnn" localSheetId="17" hidden="1">#REF!</definedName>
    <definedName name="nnn" localSheetId="20" hidden="1">#REF!</definedName>
    <definedName name="nnn" localSheetId="22" hidden="1">#REF!</definedName>
    <definedName name="nnn" hidden="1">#REF!</definedName>
    <definedName name="o" localSheetId="0" hidden="1">#REF!</definedName>
    <definedName name="o" localSheetId="33" hidden="1">#REF!</definedName>
    <definedName name="o" localSheetId="6" hidden="1">#REF!</definedName>
    <definedName name="o" localSheetId="7" hidden="1">#REF!</definedName>
    <definedName name="o" localSheetId="20" hidden="1">#REF!</definedName>
    <definedName name="o" localSheetId="22" hidden="1">#REF!</definedName>
    <definedName name="o" hidden="1">#REF!</definedName>
    <definedName name="oioioi" localSheetId="0" hidden="1">#REF!</definedName>
    <definedName name="oioioi" localSheetId="33" hidden="1">#REF!</definedName>
    <definedName name="oioioi" localSheetId="6" hidden="1">#REF!</definedName>
    <definedName name="oioioi" localSheetId="7" hidden="1">#REF!</definedName>
    <definedName name="oioioi" localSheetId="13" hidden="1">#REF!</definedName>
    <definedName name="oioioi" localSheetId="17" hidden="1">#REF!</definedName>
    <definedName name="oioioi" localSheetId="20" hidden="1">#REF!</definedName>
    <definedName name="oioioi" localSheetId="22" hidden="1">#REF!</definedName>
    <definedName name="oioioi" hidden="1">#REF!</definedName>
    <definedName name="oiui" localSheetId="0" hidden="1">#REF!</definedName>
    <definedName name="oiui" localSheetId="33" hidden="1">#REF!</definedName>
    <definedName name="oiui" localSheetId="6" hidden="1">#REF!</definedName>
    <definedName name="oiui" localSheetId="7" hidden="1">#REF!</definedName>
    <definedName name="oiui" localSheetId="13" hidden="1">#REF!</definedName>
    <definedName name="oiui" localSheetId="17" hidden="1">#REF!</definedName>
    <definedName name="oiui" localSheetId="20" hidden="1">#REF!</definedName>
    <definedName name="oiui" localSheetId="22" hidden="1">#REF!</definedName>
    <definedName name="oiui" hidden="1">#REF!</definedName>
    <definedName name="oo" localSheetId="0" hidden="1">#REF!</definedName>
    <definedName name="oo" localSheetId="33" hidden="1">#REF!</definedName>
    <definedName name="oo" localSheetId="6" hidden="1">#REF!</definedName>
    <definedName name="oo" localSheetId="7" hidden="1">#REF!</definedName>
    <definedName name="oo" localSheetId="20" hidden="1">#REF!</definedName>
    <definedName name="oo" localSheetId="22" hidden="1">#REF!</definedName>
    <definedName name="oo" hidden="1">#REF!</definedName>
    <definedName name="oooo" localSheetId="0" hidden="1">#REF!</definedName>
    <definedName name="oooo" localSheetId="33" hidden="1">#REF!</definedName>
    <definedName name="oooo" localSheetId="6" hidden="1">#REF!</definedName>
    <definedName name="oooo" localSheetId="7" hidden="1">#REF!</definedName>
    <definedName name="oooo" localSheetId="20" hidden="1">#REF!</definedName>
    <definedName name="oooo" localSheetId="22" hidden="1">#REF!</definedName>
    <definedName name="oooo" hidden="1">#REF!</definedName>
    <definedName name="oooooo" localSheetId="0" hidden="1">#REF!</definedName>
    <definedName name="oooooo" localSheetId="33" hidden="1">#REF!</definedName>
    <definedName name="oooooo" localSheetId="6" hidden="1">#REF!</definedName>
    <definedName name="oooooo" localSheetId="7" hidden="1">#REF!</definedName>
    <definedName name="oooooo" localSheetId="20" hidden="1">#REF!</definedName>
    <definedName name="oooooo" localSheetId="22" hidden="1">#REF!</definedName>
    <definedName name="oooooo" hidden="1">#REF!</definedName>
    <definedName name="ooooooo" localSheetId="0" hidden="1">#REF!</definedName>
    <definedName name="ooooooo" localSheetId="33" hidden="1">#REF!</definedName>
    <definedName name="ooooooo" localSheetId="6" hidden="1">#REF!</definedName>
    <definedName name="ooooooo" localSheetId="7" hidden="1">#REF!</definedName>
    <definedName name="ooooooo" localSheetId="20" hidden="1">#REF!</definedName>
    <definedName name="ooooooo" localSheetId="22" hidden="1">#REF!</definedName>
    <definedName name="ooooooo" hidden="1">#REF!</definedName>
    <definedName name="oooooooo" localSheetId="0" hidden="1">#REF!</definedName>
    <definedName name="oooooooo" localSheetId="33" hidden="1">#REF!</definedName>
    <definedName name="oooooooo" localSheetId="6" hidden="1">#REF!</definedName>
    <definedName name="oooooooo" localSheetId="7" hidden="1">#REF!</definedName>
    <definedName name="oooooooo" localSheetId="20" hidden="1">#REF!</definedName>
    <definedName name="oooooooo" localSheetId="22" hidden="1">#REF!</definedName>
    <definedName name="oooooooo" hidden="1">#REF!</definedName>
    <definedName name="ooooooooo" localSheetId="0" hidden="1">#REF!</definedName>
    <definedName name="ooooooooo" localSheetId="33" hidden="1">#REF!</definedName>
    <definedName name="ooooooooo" localSheetId="6" hidden="1">#REF!</definedName>
    <definedName name="ooooooooo" localSheetId="7" hidden="1">#REF!</definedName>
    <definedName name="ooooooooo" localSheetId="20" hidden="1">#REF!</definedName>
    <definedName name="ooooooooo" localSheetId="22" hidden="1">#REF!</definedName>
    <definedName name="ooooooooo" hidden="1">#REF!</definedName>
    <definedName name="oooooooooo" localSheetId="0" hidden="1">#REF!</definedName>
    <definedName name="oooooooooo" localSheetId="33" hidden="1">#REF!</definedName>
    <definedName name="oooooooooo" localSheetId="6" hidden="1">#REF!</definedName>
    <definedName name="oooooooooo" localSheetId="7" hidden="1">#REF!</definedName>
    <definedName name="oooooooooo" localSheetId="20" hidden="1">#REF!</definedName>
    <definedName name="oooooooooo" localSheetId="22" hidden="1">#REF!</definedName>
    <definedName name="oooooooooo" hidden="1">#REF!</definedName>
    <definedName name="ooui" localSheetId="0" hidden="1">#REF!</definedName>
    <definedName name="ooui" localSheetId="33" hidden="1">#REF!</definedName>
    <definedName name="ooui" localSheetId="6" hidden="1">#REF!</definedName>
    <definedName name="ooui" localSheetId="7" hidden="1">#REF!</definedName>
    <definedName name="ooui" localSheetId="13" hidden="1">#REF!</definedName>
    <definedName name="ooui" localSheetId="17" hidden="1">#REF!</definedName>
    <definedName name="ooui" localSheetId="20" hidden="1">#REF!</definedName>
    <definedName name="ooui" localSheetId="22" hidden="1">#REF!</definedName>
    <definedName name="ooui" hidden="1">#REF!</definedName>
    <definedName name="p" localSheetId="0" hidden="1">#REF!</definedName>
    <definedName name="p" localSheetId="33" hidden="1">#REF!</definedName>
    <definedName name="p" localSheetId="6" hidden="1">#REF!</definedName>
    <definedName name="p" localSheetId="7" hidden="1">#REF!</definedName>
    <definedName name="p" localSheetId="20" hidden="1">#REF!</definedName>
    <definedName name="p" localSheetId="22" hidden="1">#REF!</definedName>
    <definedName name="p" hidden="1">#REF!</definedName>
    <definedName name="pp" localSheetId="0" hidden="1">#REF!</definedName>
    <definedName name="pp" localSheetId="33" hidden="1">#REF!</definedName>
    <definedName name="pp" localSheetId="6" hidden="1">#REF!</definedName>
    <definedName name="pp" localSheetId="7" hidden="1">#REF!</definedName>
    <definedName name="pp" localSheetId="20" hidden="1">#REF!</definedName>
    <definedName name="pp" localSheetId="22" hidden="1">#REF!</definedName>
    <definedName name="pp" hidden="1">#REF!</definedName>
    <definedName name="ppp" localSheetId="0" hidden="1">#REF!</definedName>
    <definedName name="ppp" localSheetId="33" hidden="1">#REF!</definedName>
    <definedName name="ppp" localSheetId="6" hidden="1">#REF!</definedName>
    <definedName name="ppp" localSheetId="7" hidden="1">#REF!</definedName>
    <definedName name="ppp" localSheetId="20" hidden="1">#REF!</definedName>
    <definedName name="ppp" localSheetId="22" hidden="1">#REF!</definedName>
    <definedName name="ppp" hidden="1">#REF!</definedName>
    <definedName name="pppp" localSheetId="0" hidden="1">#REF!</definedName>
    <definedName name="pppp" localSheetId="33" hidden="1">#REF!</definedName>
    <definedName name="pppp" localSheetId="6" hidden="1">#REF!</definedName>
    <definedName name="pppp" localSheetId="7" hidden="1">#REF!</definedName>
    <definedName name="pppp" localSheetId="20" hidden="1">#REF!</definedName>
    <definedName name="pppp" localSheetId="22" hidden="1">#REF!</definedName>
    <definedName name="pppp" hidden="1">#REF!</definedName>
    <definedName name="ppppp" localSheetId="0" hidden="1">#REF!</definedName>
    <definedName name="ppppp" localSheetId="33" hidden="1">#REF!</definedName>
    <definedName name="ppppp" localSheetId="6" hidden="1">#REF!</definedName>
    <definedName name="ppppp" localSheetId="7" hidden="1">#REF!</definedName>
    <definedName name="ppppp" localSheetId="20" hidden="1">#REF!</definedName>
    <definedName name="ppppp" localSheetId="22" hidden="1">#REF!</definedName>
    <definedName name="ppppp" hidden="1">#REF!</definedName>
    <definedName name="pppppp" localSheetId="0" hidden="1">#REF!</definedName>
    <definedName name="pppppp" localSheetId="33" hidden="1">#REF!</definedName>
    <definedName name="pppppp" localSheetId="6" hidden="1">#REF!</definedName>
    <definedName name="pppppp" localSheetId="7" hidden="1">#REF!</definedName>
    <definedName name="pppppp" localSheetId="20" hidden="1">#REF!</definedName>
    <definedName name="pppppp" localSheetId="22" hidden="1">#REF!</definedName>
    <definedName name="pppppp" hidden="1">#REF!</definedName>
    <definedName name="ppppppp" localSheetId="0" hidden="1">#REF!</definedName>
    <definedName name="ppppppp" localSheetId="33" hidden="1">#REF!</definedName>
    <definedName name="ppppppp" localSheetId="6" hidden="1">#REF!</definedName>
    <definedName name="ppppppp" localSheetId="7" hidden="1">#REF!</definedName>
    <definedName name="ppppppp" localSheetId="20" hidden="1">#REF!</definedName>
    <definedName name="ppppppp" localSheetId="22" hidden="1">#REF!</definedName>
    <definedName name="ppppppp" hidden="1">#REF!</definedName>
    <definedName name="pppppppp" localSheetId="0" hidden="1">#REF!</definedName>
    <definedName name="pppppppp" localSheetId="33" hidden="1">#REF!</definedName>
    <definedName name="pppppppp" localSheetId="6" hidden="1">#REF!</definedName>
    <definedName name="pppppppp" localSheetId="7" hidden="1">#REF!</definedName>
    <definedName name="pppppppp" localSheetId="20" hidden="1">#REF!</definedName>
    <definedName name="pppppppp" localSheetId="22" hidden="1">#REF!</definedName>
    <definedName name="pppppppp" hidden="1">#REF!</definedName>
    <definedName name="ppppppppp" localSheetId="0" hidden="1">#REF!</definedName>
    <definedName name="ppppppppp" localSheetId="33" hidden="1">#REF!</definedName>
    <definedName name="ppppppppp" localSheetId="6" hidden="1">#REF!</definedName>
    <definedName name="ppppppppp" localSheetId="7" hidden="1">#REF!</definedName>
    <definedName name="ppppppppp" localSheetId="20" hidden="1">#REF!</definedName>
    <definedName name="ppppppppp" localSheetId="22" hidden="1">#REF!</definedName>
    <definedName name="ppppppppp" hidden="1">#REF!</definedName>
    <definedName name="pppppppppp" localSheetId="0" hidden="1">#REF!</definedName>
    <definedName name="pppppppppp" localSheetId="33" hidden="1">#REF!</definedName>
    <definedName name="pppppppppp" localSheetId="6" hidden="1">#REF!</definedName>
    <definedName name="pppppppppp" localSheetId="7" hidden="1">#REF!</definedName>
    <definedName name="pppppppppp" localSheetId="20" hidden="1">#REF!</definedName>
    <definedName name="pppppppppp" localSheetId="22" hidden="1">#REF!</definedName>
    <definedName name="pppppppppp" hidden="1">#REF!</definedName>
    <definedName name="_xlnm.Print_Area" localSheetId="26">'コース案内（表）'!$A$2:$Q$48</definedName>
    <definedName name="_xlnm.Print_Area" localSheetId="27">'コース案内（裏） '!$A$1:$H$33</definedName>
    <definedName name="_xlnm.Print_Area" localSheetId="35">ダイジェスト版データ!$A$1:$E$55</definedName>
    <definedName name="_xlnm.Print_Area" localSheetId="0">一覧表!$A$1:$H$32</definedName>
    <definedName name="_xlnm.Print_Area" localSheetId="18">指定来所日!$A$1:$J$18</definedName>
    <definedName name="_xlnm.Print_Area" localSheetId="8">代表者氏名・役員一覧!$B$9:$J$43</definedName>
    <definedName name="_xlnm.Print_Area" localSheetId="4">定員調整報告シート!$C$1:$Q$30</definedName>
    <definedName name="_xlnm.Print_Area" localSheetId="36">都内ハローワークとの電子メール利用希望調査!$A$1:$G$32</definedName>
    <definedName name="_xlnm.Print_Area" localSheetId="1">日程!$A$1:$E$30</definedName>
    <definedName name="_xlnm.Print_Area" localSheetId="33">'様式　別紙１'!$A$1:$K$20</definedName>
    <definedName name="_xlnm.Print_Area" localSheetId="34">'様式　別紙２'!$A$1:$J$18</definedName>
    <definedName name="_xlnm.Print_Area" localSheetId="3">様式1!$A$1:$R$61</definedName>
    <definedName name="_xlnm.Print_Area" localSheetId="23">様式10!$A$1:$Q$159</definedName>
    <definedName name="_xlnm.Print_Area" localSheetId="24">様式12!$A$1:$Q$29</definedName>
    <definedName name="_xlnm.Print_Area" localSheetId="25">様式13の１号!$B$1:$L$79</definedName>
    <definedName name="_xlnm.Print_Area" localSheetId="28">'様式14号（求職者支援訓練の就職状況）'!$A$1:$R$29</definedName>
    <definedName name="_xlnm.Print_Area" localSheetId="30">様式15の2号!$A$1:$T$50</definedName>
    <definedName name="_xlnm.Print_Area" localSheetId="32">様式17!$A$1:$AD$126</definedName>
    <definedName name="_xlnm.Print_Area" localSheetId="5">様式2!$A$1:$N$46</definedName>
    <definedName name="_xlnm.Print_Area" localSheetId="6">様式3!$A$1:$Y$105</definedName>
    <definedName name="_xlnm.Print_Area" localSheetId="7">様式4!$A$1:$S$54</definedName>
    <definedName name="_xlnm.Print_Area" localSheetId="9">様式5!$A$1:$AK$72</definedName>
    <definedName name="_xlnm.Print_Area" localSheetId="10">様式５添付!$A$1:$Y$23</definedName>
    <definedName name="_xlnm.Print_Area" localSheetId="11">様式５添付１!$A$1:$X$24</definedName>
    <definedName name="_xlnm.Print_Area" localSheetId="12">様式５添付２!$A$1:$W$24</definedName>
    <definedName name="_xlnm.Print_Area" localSheetId="13">様式５添付３!$A$1:$E$46</definedName>
    <definedName name="_xlnm.Print_Area" localSheetId="15">様式５添付4別表!$A$1:$G$53</definedName>
    <definedName name="_xlnm.Print_Area" localSheetId="16">様式6!$A$3:$AJ$267</definedName>
    <definedName name="_xlnm.Print_Area" localSheetId="19">様式7の1!$A$1:$L$364</definedName>
    <definedName name="_xlnm.Print_Area" localSheetId="20">様式7の3!$A$1:$Y$23</definedName>
    <definedName name="_xlnm.Print_Area" localSheetId="21">様式8!$A$1:$F$40</definedName>
    <definedName name="_xlnm.Print_Area" localSheetId="22">様式9!$A$1:$AO$47</definedName>
    <definedName name="_xlnm.Print_Titles" localSheetId="6">様式3!$6:$6</definedName>
    <definedName name="ｑ" localSheetId="0" hidden="1">#REF!</definedName>
    <definedName name="ｑ" localSheetId="36" hidden="1">#REF!</definedName>
    <definedName name="ｑ" localSheetId="33" hidden="1">#REF!</definedName>
    <definedName name="ｑ" localSheetId="6" hidden="1">#REF!</definedName>
    <definedName name="ｑ" localSheetId="7" hidden="1">#REF!</definedName>
    <definedName name="ｑ" localSheetId="11" hidden="1">#REF!</definedName>
    <definedName name="ｑ" localSheetId="12" hidden="1">#REF!</definedName>
    <definedName name="ｑ" localSheetId="13" hidden="1">#REF!</definedName>
    <definedName name="ｑ" localSheetId="17" hidden="1">#REF!</definedName>
    <definedName name="ｑ" localSheetId="20" hidden="1">#REF!</definedName>
    <definedName name="ｑ" localSheetId="22" hidden="1">#REF!</definedName>
    <definedName name="ｑ" hidden="1">#REF!</definedName>
    <definedName name="rf" localSheetId="0" hidden="1">#REF!</definedName>
    <definedName name="rf" localSheetId="36" hidden="1">#REF!</definedName>
    <definedName name="rf" localSheetId="33" hidden="1">#REF!</definedName>
    <definedName name="rf" localSheetId="6" hidden="1">#REF!</definedName>
    <definedName name="rf" localSheetId="7" hidden="1">#REF!</definedName>
    <definedName name="rf" localSheetId="20" hidden="1">#REF!</definedName>
    <definedName name="rf" localSheetId="22" hidden="1">#REF!</definedName>
    <definedName name="rf" hidden="1">#REF!</definedName>
    <definedName name="rff" localSheetId="0" hidden="1">#REF!</definedName>
    <definedName name="rff" localSheetId="36" hidden="1">#REF!</definedName>
    <definedName name="rff" localSheetId="33" hidden="1">#REF!</definedName>
    <definedName name="rff" localSheetId="6" hidden="1">#REF!</definedName>
    <definedName name="rff" localSheetId="7" hidden="1">#REF!</definedName>
    <definedName name="rff" localSheetId="20" hidden="1">#REF!</definedName>
    <definedName name="rff" localSheetId="22" hidden="1">#REF!</definedName>
    <definedName name="rff" hidden="1">#REF!</definedName>
    <definedName name="rffrfr" localSheetId="0" hidden="1">#REF!</definedName>
    <definedName name="rffrfr" localSheetId="33" hidden="1">#REF!</definedName>
    <definedName name="rffrfr" localSheetId="6" hidden="1">#REF!</definedName>
    <definedName name="rffrfr" localSheetId="7" hidden="1">#REF!</definedName>
    <definedName name="rffrfr" localSheetId="20" hidden="1">#REF!</definedName>
    <definedName name="rffrfr" localSheetId="22" hidden="1">#REF!</definedName>
    <definedName name="rffrfr" hidden="1">#REF!</definedName>
    <definedName name="rr" localSheetId="0" hidden="1">#REF!</definedName>
    <definedName name="rr" localSheetId="33" hidden="1">#REF!</definedName>
    <definedName name="rr" localSheetId="6" hidden="1">#REF!</definedName>
    <definedName name="rr" localSheetId="7" hidden="1">#REF!</definedName>
    <definedName name="rr" localSheetId="13" hidden="1">#REF!</definedName>
    <definedName name="rr" localSheetId="17" hidden="1">#REF!</definedName>
    <definedName name="rr" localSheetId="20" hidden="1">#REF!</definedName>
    <definedName name="rr" localSheetId="22" hidden="1">#REF!</definedName>
    <definedName name="rr" hidden="1">#REF!</definedName>
    <definedName name="rre" localSheetId="0" hidden="1">#REF!</definedName>
    <definedName name="rre" localSheetId="33" hidden="1">#REF!</definedName>
    <definedName name="rre" localSheetId="6" hidden="1">#REF!</definedName>
    <definedName name="rre" localSheetId="7" hidden="1">#REF!</definedName>
    <definedName name="rre" localSheetId="13" hidden="1">#REF!</definedName>
    <definedName name="rre" localSheetId="17" hidden="1">#REF!</definedName>
    <definedName name="rre" localSheetId="20" hidden="1">#REF!</definedName>
    <definedName name="rre" localSheetId="22" hidden="1">#REF!</definedName>
    <definedName name="rre" hidden="1">#REF!</definedName>
    <definedName name="rree" localSheetId="0" hidden="1">#REF!</definedName>
    <definedName name="rree" localSheetId="33" hidden="1">#REF!</definedName>
    <definedName name="rree" localSheetId="6" hidden="1">#REF!</definedName>
    <definedName name="rree" localSheetId="7" hidden="1">#REF!</definedName>
    <definedName name="rree" localSheetId="13" hidden="1">#REF!</definedName>
    <definedName name="rree" localSheetId="17" hidden="1">#REF!</definedName>
    <definedName name="rree" localSheetId="20" hidden="1">#REF!</definedName>
    <definedName name="rree" localSheetId="22" hidden="1">#REF!</definedName>
    <definedName name="rree" hidden="1">#REF!</definedName>
    <definedName name="rreee" localSheetId="0" hidden="1">#REF!</definedName>
    <definedName name="rreee" localSheetId="33" hidden="1">#REF!</definedName>
    <definedName name="rreee" localSheetId="6" hidden="1">#REF!</definedName>
    <definedName name="rreee" localSheetId="7" hidden="1">#REF!</definedName>
    <definedName name="rreee" localSheetId="13" hidden="1">#REF!</definedName>
    <definedName name="rreee" localSheetId="17" hidden="1">#REF!</definedName>
    <definedName name="rreee" localSheetId="20" hidden="1">#REF!</definedName>
    <definedName name="rreee" localSheetId="22" hidden="1">#REF!</definedName>
    <definedName name="rreee" hidden="1">#REF!</definedName>
    <definedName name="rreeee" localSheetId="0" hidden="1">#REF!</definedName>
    <definedName name="rreeee" localSheetId="33" hidden="1">#REF!</definedName>
    <definedName name="rreeee" localSheetId="6" hidden="1">#REF!</definedName>
    <definedName name="rreeee" localSheetId="7" hidden="1">#REF!</definedName>
    <definedName name="rreeee" localSheetId="13" hidden="1">#REF!</definedName>
    <definedName name="rreeee" localSheetId="17" hidden="1">#REF!</definedName>
    <definedName name="rreeee" localSheetId="20" hidden="1">#REF!</definedName>
    <definedName name="rreeee" localSheetId="22" hidden="1">#REF!</definedName>
    <definedName name="rreeee" hidden="1">#REF!</definedName>
    <definedName name="rreeeee" localSheetId="0" hidden="1">#REF!</definedName>
    <definedName name="rreeeee" localSheetId="33" hidden="1">#REF!</definedName>
    <definedName name="rreeeee" localSheetId="6" hidden="1">#REF!</definedName>
    <definedName name="rreeeee" localSheetId="7" hidden="1">#REF!</definedName>
    <definedName name="rreeeee" localSheetId="13" hidden="1">#REF!</definedName>
    <definedName name="rreeeee" localSheetId="17" hidden="1">#REF!</definedName>
    <definedName name="rreeeee" localSheetId="20" hidden="1">#REF!</definedName>
    <definedName name="rreeeee" localSheetId="22" hidden="1">#REF!</definedName>
    <definedName name="rreeeee" hidden="1">#REF!</definedName>
    <definedName name="rrr" localSheetId="0" hidden="1">#REF!</definedName>
    <definedName name="rrr" localSheetId="33" hidden="1">#REF!</definedName>
    <definedName name="rrr" localSheetId="6" hidden="1">#REF!</definedName>
    <definedName name="rrr" localSheetId="7" hidden="1">#REF!</definedName>
    <definedName name="rrr" localSheetId="13" hidden="1">#REF!</definedName>
    <definedName name="rrr" localSheetId="17" hidden="1">#REF!</definedName>
    <definedName name="rrr" localSheetId="20" hidden="1">#REF!</definedName>
    <definedName name="rrr" localSheetId="22" hidden="1">#REF!</definedName>
    <definedName name="rrr" hidden="1">#REF!</definedName>
    <definedName name="rrre" localSheetId="0" hidden="1">#REF!</definedName>
    <definedName name="rrre" localSheetId="33" hidden="1">#REF!</definedName>
    <definedName name="rrre" localSheetId="6" hidden="1">#REF!</definedName>
    <definedName name="rrre" localSheetId="7" hidden="1">#REF!</definedName>
    <definedName name="rrre" localSheetId="13" hidden="1">#REF!</definedName>
    <definedName name="rrre" localSheetId="17" hidden="1">#REF!</definedName>
    <definedName name="rrre" localSheetId="20" hidden="1">#REF!</definedName>
    <definedName name="rrre" localSheetId="22" hidden="1">#REF!</definedName>
    <definedName name="rrre" hidden="1">#REF!</definedName>
    <definedName name="rrree" localSheetId="0" hidden="1">#REF!</definedName>
    <definedName name="rrree" localSheetId="33" hidden="1">#REF!</definedName>
    <definedName name="rrree" localSheetId="6" hidden="1">#REF!</definedName>
    <definedName name="rrree" localSheetId="7" hidden="1">#REF!</definedName>
    <definedName name="rrree" localSheetId="13" hidden="1">#REF!</definedName>
    <definedName name="rrree" localSheetId="17" hidden="1">#REF!</definedName>
    <definedName name="rrree" localSheetId="20" hidden="1">#REF!</definedName>
    <definedName name="rrree" localSheetId="22" hidden="1">#REF!</definedName>
    <definedName name="rrree" hidden="1">#REF!</definedName>
    <definedName name="rrreee" localSheetId="0" hidden="1">#REF!</definedName>
    <definedName name="rrreee" localSheetId="33" hidden="1">#REF!</definedName>
    <definedName name="rrreee" localSheetId="6" hidden="1">#REF!</definedName>
    <definedName name="rrreee" localSheetId="7" hidden="1">#REF!</definedName>
    <definedName name="rrreee" localSheetId="13" hidden="1">#REF!</definedName>
    <definedName name="rrreee" localSheetId="17" hidden="1">#REF!</definedName>
    <definedName name="rrreee" localSheetId="20" hidden="1">#REF!</definedName>
    <definedName name="rrreee" localSheetId="22" hidden="1">#REF!</definedName>
    <definedName name="rrreee" hidden="1">#REF!</definedName>
    <definedName name="rrrre" localSheetId="0" hidden="1">#REF!</definedName>
    <definedName name="rrrre" localSheetId="33" hidden="1">#REF!</definedName>
    <definedName name="rrrre" localSheetId="6" hidden="1">#REF!</definedName>
    <definedName name="rrrre" localSheetId="7" hidden="1">#REF!</definedName>
    <definedName name="rrrre" localSheetId="13" hidden="1">#REF!</definedName>
    <definedName name="rrrre" localSheetId="17" hidden="1">#REF!</definedName>
    <definedName name="rrrre" localSheetId="20" hidden="1">#REF!</definedName>
    <definedName name="rrrre" localSheetId="22" hidden="1">#REF!</definedName>
    <definedName name="rrrre" hidden="1">#REF!</definedName>
    <definedName name="rrrree" localSheetId="0" hidden="1">#REF!</definedName>
    <definedName name="rrrree" localSheetId="33" hidden="1">#REF!</definedName>
    <definedName name="rrrree" localSheetId="6" hidden="1">#REF!</definedName>
    <definedName name="rrrree" localSheetId="7" hidden="1">#REF!</definedName>
    <definedName name="rrrree" localSheetId="13" hidden="1">#REF!</definedName>
    <definedName name="rrrree" localSheetId="17" hidden="1">#REF!</definedName>
    <definedName name="rrrree" localSheetId="20" hidden="1">#REF!</definedName>
    <definedName name="rrrree" localSheetId="22" hidden="1">#REF!</definedName>
    <definedName name="rrrree" hidden="1">#REF!</definedName>
    <definedName name="rrrreee" localSheetId="0" hidden="1">#REF!</definedName>
    <definedName name="rrrreee" localSheetId="33" hidden="1">#REF!</definedName>
    <definedName name="rrrreee" localSheetId="6" hidden="1">#REF!</definedName>
    <definedName name="rrrreee" localSheetId="7" hidden="1">#REF!</definedName>
    <definedName name="rrrreee" localSheetId="13" hidden="1">#REF!</definedName>
    <definedName name="rrrreee" localSheetId="17" hidden="1">#REF!</definedName>
    <definedName name="rrrreee" localSheetId="20" hidden="1">#REF!</definedName>
    <definedName name="rrrreee" localSheetId="22" hidden="1">#REF!</definedName>
    <definedName name="rrrreee" hidden="1">#REF!</definedName>
    <definedName name="rrrreeee" localSheetId="0" hidden="1">#REF!</definedName>
    <definedName name="rrrreeee" localSheetId="33" hidden="1">#REF!</definedName>
    <definedName name="rrrreeee" localSheetId="6" hidden="1">#REF!</definedName>
    <definedName name="rrrreeee" localSheetId="7" hidden="1">#REF!</definedName>
    <definedName name="rrrreeee" localSheetId="13" hidden="1">#REF!</definedName>
    <definedName name="rrrreeee" localSheetId="17" hidden="1">#REF!</definedName>
    <definedName name="rrrreeee" localSheetId="20" hidden="1">#REF!</definedName>
    <definedName name="rrrreeee" localSheetId="22" hidden="1">#REF!</definedName>
    <definedName name="rrrreeee" hidden="1">#REF!</definedName>
    <definedName name="rrrrre" localSheetId="0" hidden="1">#REF!</definedName>
    <definedName name="rrrrre" localSheetId="33" hidden="1">#REF!</definedName>
    <definedName name="rrrrre" localSheetId="6" hidden="1">#REF!</definedName>
    <definedName name="rrrrre" localSheetId="7" hidden="1">#REF!</definedName>
    <definedName name="rrrrre" localSheetId="13" hidden="1">#REF!</definedName>
    <definedName name="rrrrre" localSheetId="17" hidden="1">#REF!</definedName>
    <definedName name="rrrrre" localSheetId="20" hidden="1">#REF!</definedName>
    <definedName name="rrrrre" localSheetId="22" hidden="1">#REF!</definedName>
    <definedName name="rrrrre" hidden="1">#REF!</definedName>
    <definedName name="rrrrree" localSheetId="0" hidden="1">#REF!</definedName>
    <definedName name="rrrrree" localSheetId="33" hidden="1">#REF!</definedName>
    <definedName name="rrrrree" localSheetId="6" hidden="1">#REF!</definedName>
    <definedName name="rrrrree" localSheetId="7" hidden="1">#REF!</definedName>
    <definedName name="rrrrree" localSheetId="13" hidden="1">#REF!</definedName>
    <definedName name="rrrrree" localSheetId="17" hidden="1">#REF!</definedName>
    <definedName name="rrrrree" localSheetId="20" hidden="1">#REF!</definedName>
    <definedName name="rrrrree" localSheetId="22" hidden="1">#REF!</definedName>
    <definedName name="rrrrree" hidden="1">#REF!</definedName>
    <definedName name="rrrrreee" localSheetId="0" hidden="1">#REF!</definedName>
    <definedName name="rrrrreee" localSheetId="33" hidden="1">#REF!</definedName>
    <definedName name="rrrrreee" localSheetId="6" hidden="1">#REF!</definedName>
    <definedName name="rrrrreee" localSheetId="7" hidden="1">#REF!</definedName>
    <definedName name="rrrrreee" localSheetId="13" hidden="1">#REF!</definedName>
    <definedName name="rrrrreee" localSheetId="17" hidden="1">#REF!</definedName>
    <definedName name="rrrrreee" localSheetId="20" hidden="1">#REF!</definedName>
    <definedName name="rrrrreee" localSheetId="22" hidden="1">#REF!</definedName>
    <definedName name="rrrrreee" hidden="1">#REF!</definedName>
    <definedName name="rrrrreeee" localSheetId="0" hidden="1">#REF!</definedName>
    <definedName name="rrrrreeee" localSheetId="33" hidden="1">#REF!</definedName>
    <definedName name="rrrrreeee" localSheetId="6" hidden="1">#REF!</definedName>
    <definedName name="rrrrreeee" localSheetId="7" hidden="1">#REF!</definedName>
    <definedName name="rrrrreeee" localSheetId="13" hidden="1">#REF!</definedName>
    <definedName name="rrrrreeee" localSheetId="17" hidden="1">#REF!</definedName>
    <definedName name="rrrrreeee" localSheetId="20" hidden="1">#REF!</definedName>
    <definedName name="rrrrreeee" localSheetId="22" hidden="1">#REF!</definedName>
    <definedName name="rrrrreeee" hidden="1">#REF!</definedName>
    <definedName name="rrrrreeeee" localSheetId="0" hidden="1">#REF!</definedName>
    <definedName name="rrrrreeeee" localSheetId="33" hidden="1">#REF!</definedName>
    <definedName name="rrrrreeeee" localSheetId="6" hidden="1">#REF!</definedName>
    <definedName name="rrrrreeeee" localSheetId="7" hidden="1">#REF!</definedName>
    <definedName name="rrrrreeeee" localSheetId="13" hidden="1">#REF!</definedName>
    <definedName name="rrrrreeeee" localSheetId="17" hidden="1">#REF!</definedName>
    <definedName name="rrrrreeeee" localSheetId="20" hidden="1">#REF!</definedName>
    <definedName name="rrrrreeeee" localSheetId="22" hidden="1">#REF!</definedName>
    <definedName name="rrrrreeeee" hidden="1">#REF!</definedName>
    <definedName name="rrrrreeeeee" localSheetId="0" hidden="1">#REF!</definedName>
    <definedName name="rrrrreeeeee" localSheetId="33" hidden="1">#REF!</definedName>
    <definedName name="rrrrreeeeee" localSheetId="6" hidden="1">#REF!</definedName>
    <definedName name="rrrrreeeeee" localSheetId="7" hidden="1">#REF!</definedName>
    <definedName name="rrrrreeeeee" localSheetId="13" hidden="1">#REF!</definedName>
    <definedName name="rrrrreeeeee" localSheetId="17" hidden="1">#REF!</definedName>
    <definedName name="rrrrreeeeee" localSheetId="20" hidden="1">#REF!</definedName>
    <definedName name="rrrrreeeeee" localSheetId="22" hidden="1">#REF!</definedName>
    <definedName name="rrrrreeeeee" hidden="1">#REF!</definedName>
    <definedName name="rrrrrre" localSheetId="0" hidden="1">#REF!</definedName>
    <definedName name="rrrrrre" localSheetId="33" hidden="1">#REF!</definedName>
    <definedName name="rrrrrre" localSheetId="6" hidden="1">#REF!</definedName>
    <definedName name="rrrrrre" localSheetId="7" hidden="1">#REF!</definedName>
    <definedName name="rrrrrre" localSheetId="13" hidden="1">#REF!</definedName>
    <definedName name="rrrrrre" localSheetId="17" hidden="1">#REF!</definedName>
    <definedName name="rrrrrre" localSheetId="20" hidden="1">#REF!</definedName>
    <definedName name="rrrrrre" localSheetId="22" hidden="1">#REF!</definedName>
    <definedName name="rrrrrre" hidden="1">#REF!</definedName>
    <definedName name="rrrrrree" localSheetId="0" hidden="1">#REF!</definedName>
    <definedName name="rrrrrree" localSheetId="33" hidden="1">#REF!</definedName>
    <definedName name="rrrrrree" localSheetId="6" hidden="1">#REF!</definedName>
    <definedName name="rrrrrree" localSheetId="7" hidden="1">#REF!</definedName>
    <definedName name="rrrrrree" localSheetId="13" hidden="1">#REF!</definedName>
    <definedName name="rrrrrree" localSheetId="17" hidden="1">#REF!</definedName>
    <definedName name="rrrrrree" localSheetId="20" hidden="1">#REF!</definedName>
    <definedName name="rrrrrree" localSheetId="22" hidden="1">#REF!</definedName>
    <definedName name="rrrrrree" hidden="1">#REF!</definedName>
    <definedName name="rrrrrreee" localSheetId="0" hidden="1">#REF!</definedName>
    <definedName name="rrrrrreee" localSheetId="33" hidden="1">#REF!</definedName>
    <definedName name="rrrrrreee" localSheetId="6" hidden="1">#REF!</definedName>
    <definedName name="rrrrrreee" localSheetId="7" hidden="1">#REF!</definedName>
    <definedName name="rrrrrreee" localSheetId="13" hidden="1">#REF!</definedName>
    <definedName name="rrrrrreee" localSheetId="17" hidden="1">#REF!</definedName>
    <definedName name="rrrrrreee" localSheetId="20" hidden="1">#REF!</definedName>
    <definedName name="rrrrrreee" localSheetId="22" hidden="1">#REF!</definedName>
    <definedName name="rrrrrreee" hidden="1">#REF!</definedName>
    <definedName name="rrrrrreeee" localSheetId="0" hidden="1">#REF!</definedName>
    <definedName name="rrrrrreeee" localSheetId="33" hidden="1">#REF!</definedName>
    <definedName name="rrrrrreeee" localSheetId="6" hidden="1">#REF!</definedName>
    <definedName name="rrrrrreeee" localSheetId="7" hidden="1">#REF!</definedName>
    <definedName name="rrrrrreeee" localSheetId="13" hidden="1">#REF!</definedName>
    <definedName name="rrrrrreeee" localSheetId="17" hidden="1">#REF!</definedName>
    <definedName name="rrrrrreeee" localSheetId="20" hidden="1">#REF!</definedName>
    <definedName name="rrrrrreeee" localSheetId="22" hidden="1">#REF!</definedName>
    <definedName name="rrrrrreeee" hidden="1">#REF!</definedName>
    <definedName name="rrrrrreeeee" localSheetId="0" hidden="1">#REF!</definedName>
    <definedName name="rrrrrreeeee" localSheetId="33" hidden="1">#REF!</definedName>
    <definedName name="rrrrrreeeee" localSheetId="6" hidden="1">#REF!</definedName>
    <definedName name="rrrrrreeeee" localSheetId="7" hidden="1">#REF!</definedName>
    <definedName name="rrrrrreeeee" localSheetId="13" hidden="1">#REF!</definedName>
    <definedName name="rrrrrreeeee" localSheetId="17" hidden="1">#REF!</definedName>
    <definedName name="rrrrrreeeee" localSheetId="20" hidden="1">#REF!</definedName>
    <definedName name="rrrrrreeeee" localSheetId="22" hidden="1">#REF!</definedName>
    <definedName name="rrrrrreeeee" hidden="1">#REF!</definedName>
    <definedName name="rrrrrreeeeee" localSheetId="0" hidden="1">#REF!</definedName>
    <definedName name="rrrrrreeeeee" localSheetId="33" hidden="1">#REF!</definedName>
    <definedName name="rrrrrreeeeee" localSheetId="6" hidden="1">#REF!</definedName>
    <definedName name="rrrrrreeeeee" localSheetId="7" hidden="1">#REF!</definedName>
    <definedName name="rrrrrreeeeee" localSheetId="13" hidden="1">#REF!</definedName>
    <definedName name="rrrrrreeeeee" localSheetId="17" hidden="1">#REF!</definedName>
    <definedName name="rrrrrreeeeee" localSheetId="20" hidden="1">#REF!</definedName>
    <definedName name="rrrrrreeeeee" localSheetId="22" hidden="1">#REF!</definedName>
    <definedName name="rrrrrreeeeee" hidden="1">#REF!</definedName>
    <definedName name="rrrrrreeeeeee" localSheetId="0" hidden="1">#REF!</definedName>
    <definedName name="rrrrrreeeeeee" localSheetId="33" hidden="1">#REF!</definedName>
    <definedName name="rrrrrreeeeeee" localSheetId="6" hidden="1">#REF!</definedName>
    <definedName name="rrrrrreeeeeee" localSheetId="7" hidden="1">#REF!</definedName>
    <definedName name="rrrrrreeeeeee" localSheetId="13" hidden="1">#REF!</definedName>
    <definedName name="rrrrrreeeeeee" localSheetId="17" hidden="1">#REF!</definedName>
    <definedName name="rrrrrreeeeeee" localSheetId="20" hidden="1">#REF!</definedName>
    <definedName name="rrrrrreeeeeee" localSheetId="22" hidden="1">#REF!</definedName>
    <definedName name="rrrrrreeeeeee" hidden="1">#REF!</definedName>
    <definedName name="rrrrrrre" localSheetId="0" hidden="1">#REF!</definedName>
    <definedName name="rrrrrrre" localSheetId="33" hidden="1">#REF!</definedName>
    <definedName name="rrrrrrre" localSheetId="6" hidden="1">#REF!</definedName>
    <definedName name="rrrrrrre" localSheetId="7" hidden="1">#REF!</definedName>
    <definedName name="rrrrrrre" localSheetId="13" hidden="1">#REF!</definedName>
    <definedName name="rrrrrrre" localSheetId="17" hidden="1">#REF!</definedName>
    <definedName name="rrrrrrre" localSheetId="20" hidden="1">#REF!</definedName>
    <definedName name="rrrrrrre" localSheetId="22" hidden="1">#REF!</definedName>
    <definedName name="rrrrrrre" hidden="1">#REF!</definedName>
    <definedName name="rrrrrrree" localSheetId="0" hidden="1">#REF!</definedName>
    <definedName name="rrrrrrree" localSheetId="33" hidden="1">#REF!</definedName>
    <definedName name="rrrrrrree" localSheetId="6" hidden="1">#REF!</definedName>
    <definedName name="rrrrrrree" localSheetId="7" hidden="1">#REF!</definedName>
    <definedName name="rrrrrrree" localSheetId="13" hidden="1">#REF!</definedName>
    <definedName name="rrrrrrree" localSheetId="17" hidden="1">#REF!</definedName>
    <definedName name="rrrrrrree" localSheetId="20" hidden="1">#REF!</definedName>
    <definedName name="rrrrrrree" localSheetId="22" hidden="1">#REF!</definedName>
    <definedName name="rrrrrrree" hidden="1">#REF!</definedName>
    <definedName name="rrrrrrreee" localSheetId="0" hidden="1">#REF!</definedName>
    <definedName name="rrrrrrreee" localSheetId="33" hidden="1">#REF!</definedName>
    <definedName name="rrrrrrreee" localSheetId="6" hidden="1">#REF!</definedName>
    <definedName name="rrrrrrreee" localSheetId="7" hidden="1">#REF!</definedName>
    <definedName name="rrrrrrreee" localSheetId="13" hidden="1">#REF!</definedName>
    <definedName name="rrrrrrreee" localSheetId="17" hidden="1">#REF!</definedName>
    <definedName name="rrrrrrreee" localSheetId="20" hidden="1">#REF!</definedName>
    <definedName name="rrrrrrreee" localSheetId="22" hidden="1">#REF!</definedName>
    <definedName name="rrrrrrreee" hidden="1">#REF!</definedName>
    <definedName name="rrrrrrreeee" localSheetId="0" hidden="1">#REF!</definedName>
    <definedName name="rrrrrrreeee" localSheetId="33" hidden="1">#REF!</definedName>
    <definedName name="rrrrrrreeee" localSheetId="6" hidden="1">#REF!</definedName>
    <definedName name="rrrrrrreeee" localSheetId="7" hidden="1">#REF!</definedName>
    <definedName name="rrrrrrreeee" localSheetId="13" hidden="1">#REF!</definedName>
    <definedName name="rrrrrrreeee" localSheetId="17" hidden="1">#REF!</definedName>
    <definedName name="rrrrrrreeee" localSheetId="20" hidden="1">#REF!</definedName>
    <definedName name="rrrrrrreeee" localSheetId="22" hidden="1">#REF!</definedName>
    <definedName name="rrrrrrreeee" hidden="1">#REF!</definedName>
    <definedName name="rrrrrrreeeee" localSheetId="0" hidden="1">#REF!</definedName>
    <definedName name="rrrrrrreeeee" localSheetId="33" hidden="1">#REF!</definedName>
    <definedName name="rrrrrrreeeee" localSheetId="6" hidden="1">#REF!</definedName>
    <definedName name="rrrrrrreeeee" localSheetId="7" hidden="1">#REF!</definedName>
    <definedName name="rrrrrrreeeee" localSheetId="13" hidden="1">#REF!</definedName>
    <definedName name="rrrrrrreeeee" localSheetId="17" hidden="1">#REF!</definedName>
    <definedName name="rrrrrrreeeee" localSheetId="20" hidden="1">#REF!</definedName>
    <definedName name="rrrrrrreeeee" localSheetId="22" hidden="1">#REF!</definedName>
    <definedName name="rrrrrrreeeee" hidden="1">#REF!</definedName>
    <definedName name="rrrrrrreeeeee" localSheetId="0" hidden="1">#REF!</definedName>
    <definedName name="rrrrrrreeeeee" localSheetId="33" hidden="1">#REF!</definedName>
    <definedName name="rrrrrrreeeeee" localSheetId="6" hidden="1">#REF!</definedName>
    <definedName name="rrrrrrreeeeee" localSheetId="7" hidden="1">#REF!</definedName>
    <definedName name="rrrrrrreeeeee" localSheetId="13" hidden="1">#REF!</definedName>
    <definedName name="rrrrrrreeeeee" localSheetId="17" hidden="1">#REF!</definedName>
    <definedName name="rrrrrrreeeeee" localSheetId="20" hidden="1">#REF!</definedName>
    <definedName name="rrrrrrreeeeee" localSheetId="22" hidden="1">#REF!</definedName>
    <definedName name="rrrrrrreeeeee" hidden="1">#REF!</definedName>
    <definedName name="rrrrrrreeeeeee" localSheetId="0" hidden="1">#REF!</definedName>
    <definedName name="rrrrrrreeeeeee" localSheetId="33" hidden="1">#REF!</definedName>
    <definedName name="rrrrrrreeeeeee" localSheetId="6" hidden="1">#REF!</definedName>
    <definedName name="rrrrrrreeeeeee" localSheetId="7" hidden="1">#REF!</definedName>
    <definedName name="rrrrrrreeeeeee" localSheetId="13" hidden="1">#REF!</definedName>
    <definedName name="rrrrrrreeeeeee" localSheetId="17" hidden="1">#REF!</definedName>
    <definedName name="rrrrrrreeeeeee" localSheetId="20" hidden="1">#REF!</definedName>
    <definedName name="rrrrrrreeeeeee" localSheetId="22" hidden="1">#REF!</definedName>
    <definedName name="rrrrrrreeeeeee" hidden="1">#REF!</definedName>
    <definedName name="rrrrrrreeeeeeee" localSheetId="0" hidden="1">#REF!</definedName>
    <definedName name="rrrrrrreeeeeeee" localSheetId="33" hidden="1">#REF!</definedName>
    <definedName name="rrrrrrreeeeeeee" localSheetId="6" hidden="1">#REF!</definedName>
    <definedName name="rrrrrrreeeeeeee" localSheetId="7" hidden="1">#REF!</definedName>
    <definedName name="rrrrrrreeeeeeee" localSheetId="13" hidden="1">#REF!</definedName>
    <definedName name="rrrrrrreeeeeeee" localSheetId="17" hidden="1">#REF!</definedName>
    <definedName name="rrrrrrreeeeeeee" localSheetId="20" hidden="1">#REF!</definedName>
    <definedName name="rrrrrrreeeeeeee" localSheetId="22" hidden="1">#REF!</definedName>
    <definedName name="rrrrrrreeeeeeee" hidden="1">#REF!</definedName>
    <definedName name="rrrrrrrre" localSheetId="0" hidden="1">#REF!</definedName>
    <definedName name="rrrrrrrre" localSheetId="33" hidden="1">#REF!</definedName>
    <definedName name="rrrrrrrre" localSheetId="6" hidden="1">#REF!</definedName>
    <definedName name="rrrrrrrre" localSheetId="7" hidden="1">#REF!</definedName>
    <definedName name="rrrrrrrre" localSheetId="13" hidden="1">#REF!</definedName>
    <definedName name="rrrrrrrre" localSheetId="17" hidden="1">#REF!</definedName>
    <definedName name="rrrrrrrre" localSheetId="20" hidden="1">#REF!</definedName>
    <definedName name="rrrrrrrre" localSheetId="22" hidden="1">#REF!</definedName>
    <definedName name="rrrrrrrre" hidden="1">#REF!</definedName>
    <definedName name="rrrrrrrree" localSheetId="0" hidden="1">#REF!</definedName>
    <definedName name="rrrrrrrree" localSheetId="33" hidden="1">#REF!</definedName>
    <definedName name="rrrrrrrree" localSheetId="6" hidden="1">#REF!</definedName>
    <definedName name="rrrrrrrree" localSheetId="7" hidden="1">#REF!</definedName>
    <definedName name="rrrrrrrree" localSheetId="13" hidden="1">#REF!</definedName>
    <definedName name="rrrrrrrree" localSheetId="17" hidden="1">#REF!</definedName>
    <definedName name="rrrrrrrree" localSheetId="20" hidden="1">#REF!</definedName>
    <definedName name="rrrrrrrree" localSheetId="22" hidden="1">#REF!</definedName>
    <definedName name="rrrrrrrree" hidden="1">#REF!</definedName>
    <definedName name="rrrrrrrreee" localSheetId="0" hidden="1">#REF!</definedName>
    <definedName name="rrrrrrrreee" localSheetId="33" hidden="1">#REF!</definedName>
    <definedName name="rrrrrrrreee" localSheetId="6" hidden="1">#REF!</definedName>
    <definedName name="rrrrrrrreee" localSheetId="7" hidden="1">#REF!</definedName>
    <definedName name="rrrrrrrreee" localSheetId="13" hidden="1">#REF!</definedName>
    <definedName name="rrrrrrrreee" localSheetId="17" hidden="1">#REF!</definedName>
    <definedName name="rrrrrrrreee" localSheetId="20" hidden="1">#REF!</definedName>
    <definedName name="rrrrrrrreee" localSheetId="22" hidden="1">#REF!</definedName>
    <definedName name="rrrrrrrreee" hidden="1">#REF!</definedName>
    <definedName name="rrrrrrrreeee" localSheetId="0" hidden="1">#REF!</definedName>
    <definedName name="rrrrrrrreeee" localSheetId="33" hidden="1">#REF!</definedName>
    <definedName name="rrrrrrrreeee" localSheetId="6" hidden="1">#REF!</definedName>
    <definedName name="rrrrrrrreeee" localSheetId="7" hidden="1">#REF!</definedName>
    <definedName name="rrrrrrrreeee" localSheetId="13" hidden="1">#REF!</definedName>
    <definedName name="rrrrrrrreeee" localSheetId="17" hidden="1">#REF!</definedName>
    <definedName name="rrrrrrrreeee" localSheetId="20" hidden="1">#REF!</definedName>
    <definedName name="rrrrrrrreeee" localSheetId="22" hidden="1">#REF!</definedName>
    <definedName name="rrrrrrrreeee" hidden="1">#REF!</definedName>
    <definedName name="rrrrrrrreeeee" localSheetId="0" hidden="1">#REF!</definedName>
    <definedName name="rrrrrrrreeeee" localSheetId="33" hidden="1">#REF!</definedName>
    <definedName name="rrrrrrrreeeee" localSheetId="6" hidden="1">#REF!</definedName>
    <definedName name="rrrrrrrreeeee" localSheetId="7" hidden="1">#REF!</definedName>
    <definedName name="rrrrrrrreeeee" localSheetId="13" hidden="1">#REF!</definedName>
    <definedName name="rrrrrrrreeeee" localSheetId="17" hidden="1">#REF!</definedName>
    <definedName name="rrrrrrrreeeee" localSheetId="20" hidden="1">#REF!</definedName>
    <definedName name="rrrrrrrreeeee" localSheetId="22" hidden="1">#REF!</definedName>
    <definedName name="rrrrrrrreeeee" hidden="1">#REF!</definedName>
    <definedName name="rrrrrrrreeeeee" localSheetId="0" hidden="1">#REF!</definedName>
    <definedName name="rrrrrrrreeeeee" localSheetId="33" hidden="1">#REF!</definedName>
    <definedName name="rrrrrrrreeeeee" localSheetId="6" hidden="1">#REF!</definedName>
    <definedName name="rrrrrrrreeeeee" localSheetId="7" hidden="1">#REF!</definedName>
    <definedName name="rrrrrrrreeeeee" localSheetId="13" hidden="1">#REF!</definedName>
    <definedName name="rrrrrrrreeeeee" localSheetId="17" hidden="1">#REF!</definedName>
    <definedName name="rrrrrrrreeeeee" localSheetId="20" hidden="1">#REF!</definedName>
    <definedName name="rrrrrrrreeeeee" localSheetId="22" hidden="1">#REF!</definedName>
    <definedName name="rrrrrrrreeeeee" hidden="1">#REF!</definedName>
    <definedName name="rrrrrrrreeeeeee" localSheetId="0" hidden="1">#REF!</definedName>
    <definedName name="rrrrrrrreeeeeee" localSheetId="33" hidden="1">#REF!</definedName>
    <definedName name="rrrrrrrreeeeeee" localSheetId="6" hidden="1">#REF!</definedName>
    <definedName name="rrrrrrrreeeeeee" localSheetId="7" hidden="1">#REF!</definedName>
    <definedName name="rrrrrrrreeeeeee" localSheetId="13" hidden="1">#REF!</definedName>
    <definedName name="rrrrrrrreeeeeee" localSheetId="17" hidden="1">#REF!</definedName>
    <definedName name="rrrrrrrreeeeeee" localSheetId="20" hidden="1">#REF!</definedName>
    <definedName name="rrrrrrrreeeeeee" localSheetId="22" hidden="1">#REF!</definedName>
    <definedName name="rrrrrrrreeeeeee" hidden="1">#REF!</definedName>
    <definedName name="rrrrrrrreeeeeeee" localSheetId="0" hidden="1">#REF!</definedName>
    <definedName name="rrrrrrrreeeeeeee" localSheetId="33" hidden="1">#REF!</definedName>
    <definedName name="rrrrrrrreeeeeeee" localSheetId="6" hidden="1">#REF!</definedName>
    <definedName name="rrrrrrrreeeeeeee" localSheetId="7" hidden="1">#REF!</definedName>
    <definedName name="rrrrrrrreeeeeeee" localSheetId="13" hidden="1">#REF!</definedName>
    <definedName name="rrrrrrrreeeeeeee" localSheetId="17" hidden="1">#REF!</definedName>
    <definedName name="rrrrrrrreeeeeeee" localSheetId="20" hidden="1">#REF!</definedName>
    <definedName name="rrrrrrrreeeeeeee" localSheetId="22" hidden="1">#REF!</definedName>
    <definedName name="rrrrrrrreeeeeeee" hidden="1">#REF!</definedName>
    <definedName name="rtj" localSheetId="0" hidden="1">#REF!</definedName>
    <definedName name="rtj" localSheetId="33" hidden="1">#REF!</definedName>
    <definedName name="rtj" localSheetId="6" hidden="1">#REF!</definedName>
    <definedName name="rtj" localSheetId="7" hidden="1">#REF!</definedName>
    <definedName name="rtj" localSheetId="13" hidden="1">#REF!</definedName>
    <definedName name="rtj" localSheetId="17" hidden="1">#REF!</definedName>
    <definedName name="rtj" localSheetId="20" hidden="1">#REF!</definedName>
    <definedName name="rtj" localSheetId="22" hidden="1">#REF!</definedName>
    <definedName name="rtj" hidden="1">#REF!</definedName>
    <definedName name="ryfgv" localSheetId="0" hidden="1">#REF!</definedName>
    <definedName name="ryfgv" localSheetId="33" hidden="1">#REF!</definedName>
    <definedName name="ryfgv" localSheetId="6" hidden="1">#REF!</definedName>
    <definedName name="ryfgv" localSheetId="7" hidden="1">#REF!</definedName>
    <definedName name="ryfgv" localSheetId="13" hidden="1">#REF!</definedName>
    <definedName name="ryfgv" localSheetId="17" hidden="1">#REF!</definedName>
    <definedName name="ryfgv" localSheetId="20" hidden="1">#REF!</definedName>
    <definedName name="ryfgv" localSheetId="22" hidden="1">#REF!</definedName>
    <definedName name="ryfgv" hidden="1">#REF!</definedName>
    <definedName name="ryh" localSheetId="0" hidden="1">#REF!</definedName>
    <definedName name="ryh" localSheetId="33" hidden="1">#REF!</definedName>
    <definedName name="ryh" localSheetId="6" hidden="1">#REF!</definedName>
    <definedName name="ryh" localSheetId="7" hidden="1">#REF!</definedName>
    <definedName name="ryh" localSheetId="13" hidden="1">#REF!</definedName>
    <definedName name="ryh" localSheetId="17" hidden="1">#REF!</definedName>
    <definedName name="ryh" localSheetId="20" hidden="1">#REF!</definedName>
    <definedName name="ryh" localSheetId="22" hidden="1">#REF!</definedName>
    <definedName name="ryh" hidden="1">#REF!</definedName>
    <definedName name="ryhtg" localSheetId="0" hidden="1">#REF!</definedName>
    <definedName name="ryhtg" localSheetId="33" hidden="1">#REF!</definedName>
    <definedName name="ryhtg" localSheetId="6" hidden="1">#REF!</definedName>
    <definedName name="ryhtg" localSheetId="7" hidden="1">#REF!</definedName>
    <definedName name="ryhtg" localSheetId="13" hidden="1">#REF!</definedName>
    <definedName name="ryhtg" localSheetId="17" hidden="1">#REF!</definedName>
    <definedName name="ryhtg" localSheetId="20" hidden="1">#REF!</definedName>
    <definedName name="ryhtg" localSheetId="22" hidden="1">#REF!</definedName>
    <definedName name="ryhtg" hidden="1">#REF!</definedName>
    <definedName name="s" localSheetId="0" hidden="1">#REF!</definedName>
    <definedName name="s" localSheetId="33" hidden="1">#REF!</definedName>
    <definedName name="s" localSheetId="6" hidden="1">#REF!</definedName>
    <definedName name="s" localSheetId="7" hidden="1">#REF!</definedName>
    <definedName name="s" localSheetId="11" hidden="1">#REF!</definedName>
    <definedName name="s" localSheetId="12" hidden="1">#REF!</definedName>
    <definedName name="s" localSheetId="13" hidden="1">#REF!</definedName>
    <definedName name="s" localSheetId="17" hidden="1">#REF!</definedName>
    <definedName name="s" localSheetId="20" hidden="1">#REF!</definedName>
    <definedName name="s" localSheetId="22" hidden="1">#REF!</definedName>
    <definedName name="s" hidden="1">#REF!</definedName>
    <definedName name="t" localSheetId="0" hidden="1">#REF!</definedName>
    <definedName name="t" localSheetId="33" hidden="1">#REF!</definedName>
    <definedName name="t" localSheetId="6" hidden="1">#REF!</definedName>
    <definedName name="t" localSheetId="7" hidden="1">#REF!</definedName>
    <definedName name="t" localSheetId="13" hidden="1">#REF!</definedName>
    <definedName name="t" localSheetId="17" hidden="1">#REF!</definedName>
    <definedName name="t" localSheetId="20" hidden="1">#REF!</definedName>
    <definedName name="t" localSheetId="22" hidden="1">#REF!</definedName>
    <definedName name="t" hidden="1">#REF!</definedName>
    <definedName name="th" localSheetId="0" hidden="1">#REF!</definedName>
    <definedName name="th" localSheetId="33" hidden="1">#REF!</definedName>
    <definedName name="th" localSheetId="6" hidden="1">#REF!</definedName>
    <definedName name="th" localSheetId="7" hidden="1">#REF!</definedName>
    <definedName name="th" localSheetId="13" hidden="1">#REF!</definedName>
    <definedName name="th" localSheetId="17" hidden="1">#REF!</definedName>
    <definedName name="th" localSheetId="20" hidden="1">#REF!</definedName>
    <definedName name="th" localSheetId="22" hidden="1">#REF!</definedName>
    <definedName name="th" hidden="1">#REF!</definedName>
    <definedName name="tjh" localSheetId="0" hidden="1">#REF!</definedName>
    <definedName name="tjh" localSheetId="33" hidden="1">#REF!</definedName>
    <definedName name="tjh" localSheetId="6" hidden="1">#REF!</definedName>
    <definedName name="tjh" localSheetId="7" hidden="1">#REF!</definedName>
    <definedName name="tjh" localSheetId="13" hidden="1">#REF!</definedName>
    <definedName name="tjh" localSheetId="17" hidden="1">#REF!</definedName>
    <definedName name="tjh" localSheetId="20" hidden="1">#REF!</definedName>
    <definedName name="tjh" localSheetId="22" hidden="1">#REF!</definedName>
    <definedName name="tjh" hidden="1">#REF!</definedName>
    <definedName name="tt" localSheetId="0" hidden="1">#REF!</definedName>
    <definedName name="tt" localSheetId="33" hidden="1">#REF!</definedName>
    <definedName name="tt" localSheetId="6" hidden="1">#REF!</definedName>
    <definedName name="tt" localSheetId="7" hidden="1">#REF!</definedName>
    <definedName name="tt" localSheetId="13" hidden="1">#REF!</definedName>
    <definedName name="tt" localSheetId="17" hidden="1">#REF!</definedName>
    <definedName name="tt" localSheetId="20" hidden="1">#REF!</definedName>
    <definedName name="tt" localSheetId="22" hidden="1">#REF!</definedName>
    <definedName name="tt" hidden="1">#REF!</definedName>
    <definedName name="ttr" localSheetId="0" hidden="1">#REF!</definedName>
    <definedName name="ttr" localSheetId="33" hidden="1">#REF!</definedName>
    <definedName name="ttr" localSheetId="6" hidden="1">#REF!</definedName>
    <definedName name="ttr" localSheetId="7" hidden="1">#REF!</definedName>
    <definedName name="ttr" localSheetId="13" hidden="1">#REF!</definedName>
    <definedName name="ttr" localSheetId="17" hidden="1">#REF!</definedName>
    <definedName name="ttr" localSheetId="20" hidden="1">#REF!</definedName>
    <definedName name="ttr" localSheetId="22" hidden="1">#REF!</definedName>
    <definedName name="ttr" hidden="1">#REF!</definedName>
    <definedName name="ttrr" localSheetId="0" hidden="1">#REF!</definedName>
    <definedName name="ttrr" localSheetId="33" hidden="1">#REF!</definedName>
    <definedName name="ttrr" localSheetId="6" hidden="1">#REF!</definedName>
    <definedName name="ttrr" localSheetId="7" hidden="1">#REF!</definedName>
    <definedName name="ttrr" localSheetId="13" hidden="1">#REF!</definedName>
    <definedName name="ttrr" localSheetId="17" hidden="1">#REF!</definedName>
    <definedName name="ttrr" localSheetId="20" hidden="1">#REF!</definedName>
    <definedName name="ttrr" localSheetId="22" hidden="1">#REF!</definedName>
    <definedName name="ttrr" hidden="1">#REF!</definedName>
    <definedName name="ttrrr" localSheetId="0" hidden="1">#REF!</definedName>
    <definedName name="ttrrr" localSheetId="33" hidden="1">#REF!</definedName>
    <definedName name="ttrrr" localSheetId="6" hidden="1">#REF!</definedName>
    <definedName name="ttrrr" localSheetId="7" hidden="1">#REF!</definedName>
    <definedName name="ttrrr" localSheetId="13" hidden="1">#REF!</definedName>
    <definedName name="ttrrr" localSheetId="17" hidden="1">#REF!</definedName>
    <definedName name="ttrrr" localSheetId="20" hidden="1">#REF!</definedName>
    <definedName name="ttrrr" localSheetId="22" hidden="1">#REF!</definedName>
    <definedName name="ttrrr" hidden="1">#REF!</definedName>
    <definedName name="ttt" localSheetId="0" hidden="1">#REF!</definedName>
    <definedName name="ttt" localSheetId="33" hidden="1">#REF!</definedName>
    <definedName name="ttt" localSheetId="6" hidden="1">#REF!</definedName>
    <definedName name="ttt" localSheetId="7" hidden="1">#REF!</definedName>
    <definedName name="ttt" localSheetId="13" hidden="1">#REF!</definedName>
    <definedName name="ttt" localSheetId="17" hidden="1">#REF!</definedName>
    <definedName name="ttt" localSheetId="20" hidden="1">#REF!</definedName>
    <definedName name="ttt" localSheetId="22" hidden="1">#REF!</definedName>
    <definedName name="ttt" hidden="1">#REF!</definedName>
    <definedName name="tttr" localSheetId="0" hidden="1">#REF!</definedName>
    <definedName name="tttr" localSheetId="33" hidden="1">#REF!</definedName>
    <definedName name="tttr" localSheetId="6" hidden="1">#REF!</definedName>
    <definedName name="tttr" localSheetId="7" hidden="1">#REF!</definedName>
    <definedName name="tttr" localSheetId="13" hidden="1">#REF!</definedName>
    <definedName name="tttr" localSheetId="17" hidden="1">#REF!</definedName>
    <definedName name="tttr" localSheetId="20" hidden="1">#REF!</definedName>
    <definedName name="tttr" localSheetId="22" hidden="1">#REF!</definedName>
    <definedName name="tttr" hidden="1">#REF!</definedName>
    <definedName name="tttt" localSheetId="0" hidden="1">#REF!</definedName>
    <definedName name="tttt" localSheetId="33" hidden="1">#REF!</definedName>
    <definedName name="tttt" localSheetId="6" hidden="1">#REF!</definedName>
    <definedName name="tttt" localSheetId="7" hidden="1">#REF!</definedName>
    <definedName name="tttt" localSheetId="20" hidden="1">#REF!</definedName>
    <definedName name="tttt" localSheetId="22" hidden="1">#REF!</definedName>
    <definedName name="tttt" hidden="1">#REF!</definedName>
    <definedName name="ttttt" localSheetId="0" hidden="1">#REF!</definedName>
    <definedName name="ttttt" localSheetId="33" hidden="1">#REF!</definedName>
    <definedName name="ttttt" localSheetId="6" hidden="1">#REF!</definedName>
    <definedName name="ttttt" localSheetId="7" hidden="1">#REF!</definedName>
    <definedName name="ttttt" localSheetId="20" hidden="1">#REF!</definedName>
    <definedName name="ttttt" localSheetId="22" hidden="1">#REF!</definedName>
    <definedName name="ttttt" hidden="1">#REF!</definedName>
    <definedName name="tttttt" localSheetId="0" hidden="1">#REF!</definedName>
    <definedName name="tttttt" localSheetId="33" hidden="1">#REF!</definedName>
    <definedName name="tttttt" localSheetId="6" hidden="1">#REF!</definedName>
    <definedName name="tttttt" localSheetId="7" hidden="1">#REF!</definedName>
    <definedName name="tttttt" localSheetId="20" hidden="1">#REF!</definedName>
    <definedName name="tttttt" localSheetId="22" hidden="1">#REF!</definedName>
    <definedName name="tttttt" hidden="1">#REF!</definedName>
    <definedName name="ttttttt" localSheetId="0" hidden="1">#REF!</definedName>
    <definedName name="ttttttt" localSheetId="33" hidden="1">#REF!</definedName>
    <definedName name="ttttttt" localSheetId="6" hidden="1">#REF!</definedName>
    <definedName name="ttttttt" localSheetId="7" hidden="1">#REF!</definedName>
    <definedName name="ttttttt" localSheetId="20" hidden="1">#REF!</definedName>
    <definedName name="ttttttt" localSheetId="22" hidden="1">#REF!</definedName>
    <definedName name="ttttttt" hidden="1">#REF!</definedName>
    <definedName name="tttttttt" localSheetId="0" hidden="1">#REF!</definedName>
    <definedName name="tttttttt" localSheetId="33" hidden="1">#REF!</definedName>
    <definedName name="tttttttt" localSheetId="6" hidden="1">#REF!</definedName>
    <definedName name="tttttttt" localSheetId="7" hidden="1">#REF!</definedName>
    <definedName name="tttttttt" localSheetId="20" hidden="1">#REF!</definedName>
    <definedName name="tttttttt" localSheetId="22" hidden="1">#REF!</definedName>
    <definedName name="tttttttt" hidden="1">#REF!</definedName>
    <definedName name="ttttttttt" localSheetId="0" hidden="1">#REF!</definedName>
    <definedName name="ttttttttt" localSheetId="33" hidden="1">#REF!</definedName>
    <definedName name="ttttttttt" localSheetId="6" hidden="1">#REF!</definedName>
    <definedName name="ttttttttt" localSheetId="7" hidden="1">#REF!</definedName>
    <definedName name="ttttttttt" localSheetId="20" hidden="1">#REF!</definedName>
    <definedName name="ttttttttt" localSheetId="22" hidden="1">#REF!</definedName>
    <definedName name="ttttttttt" hidden="1">#REF!</definedName>
    <definedName name="ttttttttttt" localSheetId="0" hidden="1">#REF!</definedName>
    <definedName name="ttttttttttt" localSheetId="33" hidden="1">#REF!</definedName>
    <definedName name="ttttttttttt" localSheetId="6" hidden="1">#REF!</definedName>
    <definedName name="ttttttttttt" localSheetId="7" hidden="1">#REF!</definedName>
    <definedName name="ttttttttttt" localSheetId="20" hidden="1">#REF!</definedName>
    <definedName name="ttttttttttt" localSheetId="22" hidden="1">#REF!</definedName>
    <definedName name="ttttttttttt" hidden="1">#REF!</definedName>
    <definedName name="tyuy" localSheetId="0" hidden="1">#REF!</definedName>
    <definedName name="tyuy" localSheetId="33" hidden="1">#REF!</definedName>
    <definedName name="tyuy" localSheetId="6" hidden="1">#REF!</definedName>
    <definedName name="tyuy" localSheetId="7" hidden="1">#REF!</definedName>
    <definedName name="tyuy" localSheetId="13" hidden="1">#REF!</definedName>
    <definedName name="tyuy" localSheetId="17" hidden="1">#REF!</definedName>
    <definedName name="tyuy" localSheetId="20" hidden="1">#REF!</definedName>
    <definedName name="tyuy" localSheetId="22" hidden="1">#REF!</definedName>
    <definedName name="tyuy" hidden="1">#REF!</definedName>
    <definedName name="u" localSheetId="0" hidden="1">#REF!</definedName>
    <definedName name="u" localSheetId="33" hidden="1">#REF!</definedName>
    <definedName name="u" localSheetId="6" hidden="1">#REF!</definedName>
    <definedName name="u" localSheetId="7" hidden="1">#REF!</definedName>
    <definedName name="u" localSheetId="20" hidden="1">#REF!</definedName>
    <definedName name="u" localSheetId="22" hidden="1">#REF!</definedName>
    <definedName name="u" hidden="1">#REF!</definedName>
    <definedName name="uij" localSheetId="0" hidden="1">#REF!</definedName>
    <definedName name="uij" localSheetId="33" hidden="1">#REF!</definedName>
    <definedName name="uij" localSheetId="6" hidden="1">#REF!</definedName>
    <definedName name="uij" localSheetId="7" hidden="1">#REF!</definedName>
    <definedName name="uij" localSheetId="13" hidden="1">#REF!</definedName>
    <definedName name="uij" localSheetId="17" hidden="1">#REF!</definedName>
    <definedName name="uij" localSheetId="20" hidden="1">#REF!</definedName>
    <definedName name="uij" localSheetId="22" hidden="1">#REF!</definedName>
    <definedName name="uij" hidden="1">#REF!</definedName>
    <definedName name="uiouo" localSheetId="0" hidden="1">#REF!</definedName>
    <definedName name="uiouo" localSheetId="33" hidden="1">#REF!</definedName>
    <definedName name="uiouo" localSheetId="6" hidden="1">#REF!</definedName>
    <definedName name="uiouo" localSheetId="7" hidden="1">#REF!</definedName>
    <definedName name="uiouo" localSheetId="13" hidden="1">#REF!</definedName>
    <definedName name="uiouo" localSheetId="17" hidden="1">#REF!</definedName>
    <definedName name="uiouo" localSheetId="20" hidden="1">#REF!</definedName>
    <definedName name="uiouo" localSheetId="22" hidden="1">#REF!</definedName>
    <definedName name="uiouo" hidden="1">#REF!</definedName>
    <definedName name="uiuo" localSheetId="0" hidden="1">#REF!</definedName>
    <definedName name="uiuo" localSheetId="33" hidden="1">#REF!</definedName>
    <definedName name="uiuo" localSheetId="6" hidden="1">#REF!</definedName>
    <definedName name="uiuo" localSheetId="7" hidden="1">#REF!</definedName>
    <definedName name="uiuo" localSheetId="13" hidden="1">#REF!</definedName>
    <definedName name="uiuo" localSheetId="17" hidden="1">#REF!</definedName>
    <definedName name="uiuo" localSheetId="20" hidden="1">#REF!</definedName>
    <definedName name="uiuo" localSheetId="22" hidden="1">#REF!</definedName>
    <definedName name="uiuo" hidden="1">#REF!</definedName>
    <definedName name="ujhu" localSheetId="0" hidden="1">#REF!</definedName>
    <definedName name="ujhu" localSheetId="33" hidden="1">#REF!</definedName>
    <definedName name="ujhu" localSheetId="6" hidden="1">#REF!</definedName>
    <definedName name="ujhu" localSheetId="7" hidden="1">#REF!</definedName>
    <definedName name="ujhu" localSheetId="13" hidden="1">#REF!</definedName>
    <definedName name="ujhu" localSheetId="17" hidden="1">#REF!</definedName>
    <definedName name="ujhu" localSheetId="20" hidden="1">#REF!</definedName>
    <definedName name="ujhu" localSheetId="22" hidden="1">#REF!</definedName>
    <definedName name="ujhu" hidden="1">#REF!</definedName>
    <definedName name="uu" localSheetId="0" hidden="1">#REF!</definedName>
    <definedName name="uu" localSheetId="33" hidden="1">#REF!</definedName>
    <definedName name="uu" localSheetId="6" hidden="1">#REF!</definedName>
    <definedName name="uu" localSheetId="7" hidden="1">#REF!</definedName>
    <definedName name="uu" localSheetId="20" hidden="1">#REF!</definedName>
    <definedName name="uu" localSheetId="22" hidden="1">#REF!</definedName>
    <definedName name="uu" hidden="1">#REF!</definedName>
    <definedName name="uuii" localSheetId="0" hidden="1">#REF!</definedName>
    <definedName name="uuii" localSheetId="33" hidden="1">#REF!</definedName>
    <definedName name="uuii" localSheetId="6" hidden="1">#REF!</definedName>
    <definedName name="uuii" localSheetId="7" hidden="1">#REF!</definedName>
    <definedName name="uuii" localSheetId="13" hidden="1">#REF!</definedName>
    <definedName name="uuii" localSheetId="17" hidden="1">#REF!</definedName>
    <definedName name="uuii" localSheetId="20" hidden="1">#REF!</definedName>
    <definedName name="uuii" localSheetId="22" hidden="1">#REF!</definedName>
    <definedName name="uuii" hidden="1">#REF!</definedName>
    <definedName name="uuu" localSheetId="0" hidden="1">#REF!</definedName>
    <definedName name="uuu" localSheetId="33" hidden="1">#REF!</definedName>
    <definedName name="uuu" localSheetId="6" hidden="1">#REF!</definedName>
    <definedName name="uuu" localSheetId="7" hidden="1">#REF!</definedName>
    <definedName name="uuu" localSheetId="20" hidden="1">#REF!</definedName>
    <definedName name="uuu" localSheetId="22" hidden="1">#REF!</definedName>
    <definedName name="uuu" hidden="1">#REF!</definedName>
    <definedName name="uuuu" localSheetId="0" hidden="1">#REF!</definedName>
    <definedName name="uuuu" localSheetId="33" hidden="1">#REF!</definedName>
    <definedName name="uuuu" localSheetId="6" hidden="1">#REF!</definedName>
    <definedName name="uuuu" localSheetId="7" hidden="1">#REF!</definedName>
    <definedName name="uuuu" localSheetId="20" hidden="1">#REF!</definedName>
    <definedName name="uuuu" localSheetId="22" hidden="1">#REF!</definedName>
    <definedName name="uuuu" hidden="1">#REF!</definedName>
    <definedName name="uuuuu" localSheetId="0" hidden="1">#REF!</definedName>
    <definedName name="uuuuu" localSheetId="33" hidden="1">#REF!</definedName>
    <definedName name="uuuuu" localSheetId="6" hidden="1">#REF!</definedName>
    <definedName name="uuuuu" localSheetId="7" hidden="1">#REF!</definedName>
    <definedName name="uuuuu" localSheetId="20" hidden="1">#REF!</definedName>
    <definedName name="uuuuu" localSheetId="22" hidden="1">#REF!</definedName>
    <definedName name="uuuuu" hidden="1">#REF!</definedName>
    <definedName name="uuuuuu" localSheetId="0" hidden="1">#REF!</definedName>
    <definedName name="uuuuuu" localSheetId="33" hidden="1">#REF!</definedName>
    <definedName name="uuuuuu" localSheetId="6" hidden="1">#REF!</definedName>
    <definedName name="uuuuuu" localSheetId="7" hidden="1">#REF!</definedName>
    <definedName name="uuuuuu" localSheetId="20" hidden="1">#REF!</definedName>
    <definedName name="uuuuuu" localSheetId="22" hidden="1">#REF!</definedName>
    <definedName name="uuuuuu" hidden="1">#REF!</definedName>
    <definedName name="uuuuuuu" localSheetId="0" hidden="1">#REF!</definedName>
    <definedName name="uuuuuuu" localSheetId="33" hidden="1">#REF!</definedName>
    <definedName name="uuuuuuu" localSheetId="6" hidden="1">#REF!</definedName>
    <definedName name="uuuuuuu" localSheetId="7" hidden="1">#REF!</definedName>
    <definedName name="uuuuuuu" localSheetId="20" hidden="1">#REF!</definedName>
    <definedName name="uuuuuuu" localSheetId="22" hidden="1">#REF!</definedName>
    <definedName name="uuuuuuu" hidden="1">#REF!</definedName>
    <definedName name="uuuuuuuu" localSheetId="0" hidden="1">#REF!</definedName>
    <definedName name="uuuuuuuu" localSheetId="33" hidden="1">#REF!</definedName>
    <definedName name="uuuuuuuu" localSheetId="6" hidden="1">#REF!</definedName>
    <definedName name="uuuuuuuu" localSheetId="7" hidden="1">#REF!</definedName>
    <definedName name="uuuuuuuu" localSheetId="20" hidden="1">#REF!</definedName>
    <definedName name="uuuuuuuu" localSheetId="22" hidden="1">#REF!</definedName>
    <definedName name="uuuuuuuu" hidden="1">#REF!</definedName>
    <definedName name="uuuuuuuuu" localSheetId="0" hidden="1">#REF!</definedName>
    <definedName name="uuuuuuuuu" localSheetId="33" hidden="1">#REF!</definedName>
    <definedName name="uuuuuuuuu" localSheetId="6" hidden="1">#REF!</definedName>
    <definedName name="uuuuuuuuu" localSheetId="7" hidden="1">#REF!</definedName>
    <definedName name="uuuuuuuuu" localSheetId="20" hidden="1">#REF!</definedName>
    <definedName name="uuuuuuuuu" localSheetId="22" hidden="1">#REF!</definedName>
    <definedName name="uuuuuuuuu" hidden="1">#REF!</definedName>
    <definedName name="uuuuuuuuuu" localSheetId="0" hidden="1">#REF!</definedName>
    <definedName name="uuuuuuuuuu" localSheetId="33" hidden="1">#REF!</definedName>
    <definedName name="uuuuuuuuuu" localSheetId="6" hidden="1">#REF!</definedName>
    <definedName name="uuuuuuuuuu" localSheetId="7" hidden="1">#REF!</definedName>
    <definedName name="uuuuuuuuuu" localSheetId="20" hidden="1">#REF!</definedName>
    <definedName name="uuuuuuuuuu" localSheetId="22" hidden="1">#REF!</definedName>
    <definedName name="uuuuuuuuuu" hidden="1">#REF!</definedName>
    <definedName name="uuuuuuuuuuu" localSheetId="0" hidden="1">#REF!</definedName>
    <definedName name="uuuuuuuuuuu" localSheetId="33" hidden="1">#REF!</definedName>
    <definedName name="uuuuuuuuuuu" localSheetId="6" hidden="1">#REF!</definedName>
    <definedName name="uuuuuuuuuuu" localSheetId="7" hidden="1">#REF!</definedName>
    <definedName name="uuuuuuuuuuu" localSheetId="20" hidden="1">#REF!</definedName>
    <definedName name="uuuuuuuuuuu" localSheetId="22" hidden="1">#REF!</definedName>
    <definedName name="uuuuuuuuuuu" hidden="1">#REF!</definedName>
    <definedName name="uuyyi" localSheetId="0" hidden="1">#REF!</definedName>
    <definedName name="uuyyi" localSheetId="33" hidden="1">#REF!</definedName>
    <definedName name="uuyyi" localSheetId="6" hidden="1">#REF!</definedName>
    <definedName name="uuyyi" localSheetId="7" hidden="1">#REF!</definedName>
    <definedName name="uuyyi" localSheetId="13" hidden="1">#REF!</definedName>
    <definedName name="uuyyi" localSheetId="17" hidden="1">#REF!</definedName>
    <definedName name="uuyyi" localSheetId="20" hidden="1">#REF!</definedName>
    <definedName name="uuyyi" localSheetId="22" hidden="1">#REF!</definedName>
    <definedName name="uuyyi" hidden="1">#REF!</definedName>
    <definedName name="uyjh" localSheetId="0" hidden="1">#REF!</definedName>
    <definedName name="uyjh" localSheetId="33" hidden="1">#REF!</definedName>
    <definedName name="uyjh" localSheetId="6" hidden="1">#REF!</definedName>
    <definedName name="uyjh" localSheetId="7" hidden="1">#REF!</definedName>
    <definedName name="uyjh" localSheetId="13" hidden="1">#REF!</definedName>
    <definedName name="uyjh" localSheetId="17" hidden="1">#REF!</definedName>
    <definedName name="uyjh" localSheetId="20" hidden="1">#REF!</definedName>
    <definedName name="uyjh" localSheetId="22" hidden="1">#REF!</definedName>
    <definedName name="uyjh" hidden="1">#REF!</definedName>
    <definedName name="uyjhu" localSheetId="0" hidden="1">#REF!</definedName>
    <definedName name="uyjhu" localSheetId="33" hidden="1">#REF!</definedName>
    <definedName name="uyjhu" localSheetId="6" hidden="1">#REF!</definedName>
    <definedName name="uyjhu" localSheetId="7" hidden="1">#REF!</definedName>
    <definedName name="uyjhu" localSheetId="13" hidden="1">#REF!</definedName>
    <definedName name="uyjhu" localSheetId="17" hidden="1">#REF!</definedName>
    <definedName name="uyjhu" localSheetId="20" hidden="1">#REF!</definedName>
    <definedName name="uyjhu" localSheetId="22" hidden="1">#REF!</definedName>
    <definedName name="uyjhu" hidden="1">#REF!</definedName>
    <definedName name="ｗ" localSheetId="0" hidden="1">#REF!</definedName>
    <definedName name="ｗ" localSheetId="33" hidden="1">#REF!</definedName>
    <definedName name="ｗ" localSheetId="6" hidden="1">#REF!</definedName>
    <definedName name="ｗ" localSheetId="7" hidden="1">#REF!</definedName>
    <definedName name="ｗ" localSheetId="11" hidden="1">#REF!</definedName>
    <definedName name="ｗ" localSheetId="12" hidden="1">#REF!</definedName>
    <definedName name="ｗ" localSheetId="13" hidden="1">#REF!</definedName>
    <definedName name="ｗ" localSheetId="17" hidden="1">#REF!</definedName>
    <definedName name="ｗ" localSheetId="20" hidden="1">#REF!</definedName>
    <definedName name="ｗ" localSheetId="22" hidden="1">#REF!</definedName>
    <definedName name="ｗ" hidden="1">#REF!</definedName>
    <definedName name="wdwd" localSheetId="0" hidden="1">#REF!</definedName>
    <definedName name="wdwd" localSheetId="33" hidden="1">#REF!</definedName>
    <definedName name="wdwd" localSheetId="6" hidden="1">#REF!</definedName>
    <definedName name="wdwd" localSheetId="7" hidden="1">#REF!</definedName>
    <definedName name="wdwd" localSheetId="20" hidden="1">#REF!</definedName>
    <definedName name="wdwd" localSheetId="22" hidden="1">#REF!</definedName>
    <definedName name="wdwd" hidden="1">#REF!</definedName>
    <definedName name="ww" localSheetId="0" hidden="1">#REF!</definedName>
    <definedName name="ww" localSheetId="33" hidden="1">#REF!</definedName>
    <definedName name="ww" localSheetId="6" hidden="1">#REF!</definedName>
    <definedName name="ww" localSheetId="7" hidden="1">#REF!</definedName>
    <definedName name="ww" localSheetId="20" hidden="1">#REF!</definedName>
    <definedName name="ww" localSheetId="22" hidden="1">#REF!</definedName>
    <definedName name="ww" hidden="1">#REF!</definedName>
    <definedName name="www" localSheetId="0" hidden="1">#REF!</definedName>
    <definedName name="www" localSheetId="33" hidden="1">#REF!</definedName>
    <definedName name="www" localSheetId="6" hidden="1">#REF!</definedName>
    <definedName name="www" localSheetId="7" hidden="1">#REF!</definedName>
    <definedName name="www" localSheetId="20" hidden="1">#REF!</definedName>
    <definedName name="www" localSheetId="22" hidden="1">#REF!</definedName>
    <definedName name="www" hidden="1">#REF!</definedName>
    <definedName name="wwww" localSheetId="0" hidden="1">#REF!</definedName>
    <definedName name="wwww" localSheetId="33" hidden="1">#REF!</definedName>
    <definedName name="wwww" localSheetId="6" hidden="1">#REF!</definedName>
    <definedName name="wwww" localSheetId="7" hidden="1">#REF!</definedName>
    <definedName name="wwww" localSheetId="20" hidden="1">#REF!</definedName>
    <definedName name="wwww" localSheetId="22" hidden="1">#REF!</definedName>
    <definedName name="wwww" hidden="1">#REF!</definedName>
    <definedName name="wwwww" localSheetId="0" hidden="1">#REF!</definedName>
    <definedName name="wwwww" localSheetId="33" hidden="1">#REF!</definedName>
    <definedName name="wwwww" localSheetId="6" hidden="1">#REF!</definedName>
    <definedName name="wwwww" localSheetId="7" hidden="1">#REF!</definedName>
    <definedName name="wwwww" localSheetId="20" hidden="1">#REF!</definedName>
    <definedName name="wwwww" localSheetId="22" hidden="1">#REF!</definedName>
    <definedName name="wwwww" hidden="1">#REF!</definedName>
    <definedName name="wwwwww" localSheetId="0" hidden="1">#REF!</definedName>
    <definedName name="wwwwww" localSheetId="33" hidden="1">#REF!</definedName>
    <definedName name="wwwwww" localSheetId="6" hidden="1">#REF!</definedName>
    <definedName name="wwwwww" localSheetId="7" hidden="1">#REF!</definedName>
    <definedName name="wwwwww" localSheetId="20" hidden="1">#REF!</definedName>
    <definedName name="wwwwww" localSheetId="22" hidden="1">#REF!</definedName>
    <definedName name="wwwwww" hidden="1">#REF!</definedName>
    <definedName name="wwwwwww" localSheetId="0" hidden="1">#REF!</definedName>
    <definedName name="wwwwwww" localSheetId="33" hidden="1">#REF!</definedName>
    <definedName name="wwwwwww" localSheetId="6" hidden="1">#REF!</definedName>
    <definedName name="wwwwwww" localSheetId="7" hidden="1">#REF!</definedName>
    <definedName name="wwwwwww" localSheetId="20" hidden="1">#REF!</definedName>
    <definedName name="wwwwwww" localSheetId="22" hidden="1">#REF!</definedName>
    <definedName name="wwwwwww" hidden="1">#REF!</definedName>
    <definedName name="wwwwwwww" localSheetId="0" hidden="1">#REF!</definedName>
    <definedName name="wwwwwwww" localSheetId="33" hidden="1">#REF!</definedName>
    <definedName name="wwwwwwww" localSheetId="6" hidden="1">#REF!</definedName>
    <definedName name="wwwwwwww" localSheetId="7" hidden="1">#REF!</definedName>
    <definedName name="wwwwwwww" localSheetId="20" hidden="1">#REF!</definedName>
    <definedName name="wwwwwwww" localSheetId="22" hidden="1">#REF!</definedName>
    <definedName name="wwwwwwww" hidden="1">#REF!</definedName>
    <definedName name="wwwwwwwww" localSheetId="0" hidden="1">#REF!</definedName>
    <definedName name="wwwwwwwww" localSheetId="33" hidden="1">#REF!</definedName>
    <definedName name="wwwwwwwww" localSheetId="6" hidden="1">#REF!</definedName>
    <definedName name="wwwwwwwww" localSheetId="7" hidden="1">#REF!</definedName>
    <definedName name="wwwwwwwww" localSheetId="20" hidden="1">#REF!</definedName>
    <definedName name="wwwwwwwww" localSheetId="22" hidden="1">#REF!</definedName>
    <definedName name="wwwwwwwww" hidden="1">#REF!</definedName>
    <definedName name="wwwwwwwwww" localSheetId="0" hidden="1">#REF!</definedName>
    <definedName name="wwwwwwwwww" localSheetId="33" hidden="1">#REF!</definedName>
    <definedName name="wwwwwwwwww" localSheetId="6" hidden="1">#REF!</definedName>
    <definedName name="wwwwwwwwww" localSheetId="7" hidden="1">#REF!</definedName>
    <definedName name="wwwwwwwwww" localSheetId="20" hidden="1">#REF!</definedName>
    <definedName name="wwwwwwwwww" localSheetId="22" hidden="1">#REF!</definedName>
    <definedName name="wwwwwwwwww" hidden="1">#REF!</definedName>
    <definedName name="y" localSheetId="0" hidden="1">#REF!</definedName>
    <definedName name="y" localSheetId="33" hidden="1">#REF!</definedName>
    <definedName name="y" localSheetId="6" hidden="1">#REF!</definedName>
    <definedName name="y" localSheetId="7" hidden="1">#REF!</definedName>
    <definedName name="y" localSheetId="13" hidden="1">#REF!</definedName>
    <definedName name="y" localSheetId="17" hidden="1">#REF!</definedName>
    <definedName name="y" localSheetId="20" hidden="1">#REF!</definedName>
    <definedName name="y" localSheetId="22" hidden="1">#REF!</definedName>
    <definedName name="y" hidden="1">#REF!</definedName>
    <definedName name="yh" localSheetId="0" hidden="1">#REF!</definedName>
    <definedName name="yh" localSheetId="33" hidden="1">#REF!</definedName>
    <definedName name="yh" localSheetId="6" hidden="1">#REF!</definedName>
    <definedName name="yh" localSheetId="7" hidden="1">#REF!</definedName>
    <definedName name="yh" localSheetId="20" hidden="1">#REF!</definedName>
    <definedName name="yh" localSheetId="22" hidden="1">#REF!</definedName>
    <definedName name="yh" hidden="1">#REF!</definedName>
    <definedName name="yhh" localSheetId="0" hidden="1">#REF!</definedName>
    <definedName name="yhh" localSheetId="33" hidden="1">#REF!</definedName>
    <definedName name="yhh" localSheetId="6" hidden="1">#REF!</definedName>
    <definedName name="yhh" localSheetId="7" hidden="1">#REF!</definedName>
    <definedName name="yhh" localSheetId="20" hidden="1">#REF!</definedName>
    <definedName name="yhh" localSheetId="22" hidden="1">#REF!</definedName>
    <definedName name="yhh" hidden="1">#REF!</definedName>
    <definedName name="yhy" localSheetId="0" hidden="1">#REF!</definedName>
    <definedName name="yhy" localSheetId="33" hidden="1">#REF!</definedName>
    <definedName name="yhy" localSheetId="6" hidden="1">#REF!</definedName>
    <definedName name="yhy" localSheetId="7" hidden="1">#REF!</definedName>
    <definedName name="yhy" localSheetId="20" hidden="1">#REF!</definedName>
    <definedName name="yhy" localSheetId="22" hidden="1">#REF!</definedName>
    <definedName name="yhy" hidden="1">#REF!</definedName>
    <definedName name="yhyhy" localSheetId="0" hidden="1">#REF!</definedName>
    <definedName name="yhyhy" localSheetId="33" hidden="1">#REF!</definedName>
    <definedName name="yhyhy" localSheetId="6" hidden="1">#REF!</definedName>
    <definedName name="yhyhy" localSheetId="7" hidden="1">#REF!</definedName>
    <definedName name="yhyhy" localSheetId="20" hidden="1">#REF!</definedName>
    <definedName name="yhyhy" localSheetId="22" hidden="1">#REF!</definedName>
    <definedName name="yhyhy" hidden="1">#REF!</definedName>
    <definedName name="yjhu" localSheetId="0" hidden="1">#REF!</definedName>
    <definedName name="yjhu" localSheetId="33" hidden="1">#REF!</definedName>
    <definedName name="yjhu" localSheetId="6" hidden="1">#REF!</definedName>
    <definedName name="yjhu" localSheetId="7" hidden="1">#REF!</definedName>
    <definedName name="yjhu" localSheetId="13" hidden="1">#REF!</definedName>
    <definedName name="yjhu" localSheetId="17" hidden="1">#REF!</definedName>
    <definedName name="yjhu" localSheetId="20" hidden="1">#REF!</definedName>
    <definedName name="yjhu" localSheetId="22" hidden="1">#REF!</definedName>
    <definedName name="yjhu" hidden="1">#REF!</definedName>
    <definedName name="yt" localSheetId="0" hidden="1">#REF!</definedName>
    <definedName name="yt" localSheetId="33" hidden="1">#REF!</definedName>
    <definedName name="yt" localSheetId="6" hidden="1">#REF!</definedName>
    <definedName name="yt" localSheetId="7" hidden="1">#REF!</definedName>
    <definedName name="yt" localSheetId="20" hidden="1">#REF!</definedName>
    <definedName name="yt" localSheetId="22" hidden="1">#REF!</definedName>
    <definedName name="yt" hidden="1">#REF!</definedName>
    <definedName name="yty" localSheetId="0" hidden="1">#REF!</definedName>
    <definedName name="yty" localSheetId="33" hidden="1">#REF!</definedName>
    <definedName name="yty" localSheetId="6" hidden="1">#REF!</definedName>
    <definedName name="yty" localSheetId="7" hidden="1">#REF!</definedName>
    <definedName name="yty" localSheetId="20" hidden="1">#REF!</definedName>
    <definedName name="yty" localSheetId="22" hidden="1">#REF!</definedName>
    <definedName name="yty" hidden="1">#REF!</definedName>
    <definedName name="ytyt" localSheetId="0" hidden="1">#REF!</definedName>
    <definedName name="ytyt" localSheetId="33" hidden="1">#REF!</definedName>
    <definedName name="ytyt" localSheetId="6" hidden="1">#REF!</definedName>
    <definedName name="ytyt" localSheetId="7" hidden="1">#REF!</definedName>
    <definedName name="ytyt" localSheetId="20" hidden="1">#REF!</definedName>
    <definedName name="ytyt" localSheetId="22" hidden="1">#REF!</definedName>
    <definedName name="ytyt" hidden="1">#REF!</definedName>
    <definedName name="yujj" localSheetId="0" hidden="1">#REF!</definedName>
    <definedName name="yujj" localSheetId="33" hidden="1">#REF!</definedName>
    <definedName name="yujj" localSheetId="6" hidden="1">#REF!</definedName>
    <definedName name="yujj" localSheetId="7" hidden="1">#REF!</definedName>
    <definedName name="yujj" localSheetId="13" hidden="1">#REF!</definedName>
    <definedName name="yujj" localSheetId="17" hidden="1">#REF!</definedName>
    <definedName name="yujj" localSheetId="20" hidden="1">#REF!</definedName>
    <definedName name="yujj" localSheetId="22" hidden="1">#REF!</definedName>
    <definedName name="yujj" hidden="1">#REF!</definedName>
    <definedName name="yuyi" localSheetId="0" hidden="1">#REF!</definedName>
    <definedName name="yuyi" localSheetId="33" hidden="1">#REF!</definedName>
    <definedName name="yuyi" localSheetId="6" hidden="1">#REF!</definedName>
    <definedName name="yuyi" localSheetId="7" hidden="1">#REF!</definedName>
    <definedName name="yuyi" localSheetId="13" hidden="1">#REF!</definedName>
    <definedName name="yuyi" localSheetId="17" hidden="1">#REF!</definedName>
    <definedName name="yuyi" localSheetId="20" hidden="1">#REF!</definedName>
    <definedName name="yuyi" localSheetId="22" hidden="1">#REF!</definedName>
    <definedName name="yuyi" hidden="1">#REF!</definedName>
    <definedName name="yy" localSheetId="33">#REF!</definedName>
    <definedName name="yy" localSheetId="13">#REF!</definedName>
    <definedName name="yy" localSheetId="17">#REF!</definedName>
    <definedName name="yy">#REF!</definedName>
    <definedName name="yyy" localSheetId="0" hidden="1">#REF!</definedName>
    <definedName name="yyy" localSheetId="33" hidden="1">#REF!</definedName>
    <definedName name="yyy" localSheetId="6" hidden="1">#REF!</definedName>
    <definedName name="yyy" localSheetId="7" hidden="1">#REF!</definedName>
    <definedName name="yyy" localSheetId="20" hidden="1">#REF!</definedName>
    <definedName name="yyy" localSheetId="22" hidden="1">#REF!</definedName>
    <definedName name="yyy" hidden="1">#REF!</definedName>
    <definedName name="yyyy" localSheetId="0" hidden="1">#REF!</definedName>
    <definedName name="yyyy" localSheetId="33" hidden="1">#REF!</definedName>
    <definedName name="yyyy" localSheetId="6" hidden="1">#REF!</definedName>
    <definedName name="yyyy" localSheetId="7" hidden="1">#REF!</definedName>
    <definedName name="yyyy" localSheetId="20" hidden="1">#REF!</definedName>
    <definedName name="yyyy" localSheetId="22" hidden="1">#REF!</definedName>
    <definedName name="yyyy" hidden="1">#REF!</definedName>
    <definedName name="yyyyy" localSheetId="0" hidden="1">#REF!</definedName>
    <definedName name="yyyyy" localSheetId="33" hidden="1">#REF!</definedName>
    <definedName name="yyyyy" localSheetId="6" hidden="1">#REF!</definedName>
    <definedName name="yyyyy" localSheetId="7" hidden="1">#REF!</definedName>
    <definedName name="yyyyy" localSheetId="20" hidden="1">#REF!</definedName>
    <definedName name="yyyyy" localSheetId="22" hidden="1">#REF!</definedName>
    <definedName name="yyyyy" hidden="1">#REF!</definedName>
    <definedName name="yyyyyy" localSheetId="0" hidden="1">#REF!</definedName>
    <definedName name="yyyyyy" localSheetId="33" hidden="1">#REF!</definedName>
    <definedName name="yyyyyy" localSheetId="6" hidden="1">#REF!</definedName>
    <definedName name="yyyyyy" localSheetId="7" hidden="1">#REF!</definedName>
    <definedName name="yyyyyy" localSheetId="20" hidden="1">#REF!</definedName>
    <definedName name="yyyyyy" localSheetId="22" hidden="1">#REF!</definedName>
    <definedName name="yyyyyy" hidden="1">#REF!</definedName>
    <definedName name="yyyyyyy" localSheetId="0" hidden="1">#REF!</definedName>
    <definedName name="yyyyyyy" localSheetId="33" hidden="1">#REF!</definedName>
    <definedName name="yyyyyyy" localSheetId="6" hidden="1">#REF!</definedName>
    <definedName name="yyyyyyy" localSheetId="7" hidden="1">#REF!</definedName>
    <definedName name="yyyyyyy" localSheetId="20" hidden="1">#REF!</definedName>
    <definedName name="yyyyyyy" localSheetId="22" hidden="1">#REF!</definedName>
    <definedName name="yyyyyyy" hidden="1">#REF!</definedName>
    <definedName name="yyyyyyyy" localSheetId="0" hidden="1">#REF!</definedName>
    <definedName name="yyyyyyyy" localSheetId="33" hidden="1">#REF!</definedName>
    <definedName name="yyyyyyyy" localSheetId="6" hidden="1">#REF!</definedName>
    <definedName name="yyyyyyyy" localSheetId="7" hidden="1">#REF!</definedName>
    <definedName name="yyyyyyyy" localSheetId="20" hidden="1">#REF!</definedName>
    <definedName name="yyyyyyyy" localSheetId="22" hidden="1">#REF!</definedName>
    <definedName name="yyyyyyyy" hidden="1">#REF!</definedName>
    <definedName name="yyyyyyyyy" localSheetId="0" hidden="1">#REF!</definedName>
    <definedName name="yyyyyyyyy" localSheetId="33" hidden="1">#REF!</definedName>
    <definedName name="yyyyyyyyy" localSheetId="6" hidden="1">#REF!</definedName>
    <definedName name="yyyyyyyyy" localSheetId="7" hidden="1">#REF!</definedName>
    <definedName name="yyyyyyyyy" localSheetId="20" hidden="1">#REF!</definedName>
    <definedName name="yyyyyyyyy" localSheetId="22" hidden="1">#REF!</definedName>
    <definedName name="yyyyyyyyy" hidden="1">#REF!</definedName>
    <definedName name="yyyyyyyyyy" localSheetId="0" hidden="1">#REF!</definedName>
    <definedName name="yyyyyyyyyy" localSheetId="33" hidden="1">#REF!</definedName>
    <definedName name="yyyyyyyyyy" localSheetId="6" hidden="1">#REF!</definedName>
    <definedName name="yyyyyyyyyy" localSheetId="7" hidden="1">#REF!</definedName>
    <definedName name="yyyyyyyyyy" localSheetId="20" hidden="1">#REF!</definedName>
    <definedName name="yyyyyyyyyy" localSheetId="22" hidden="1">#REF!</definedName>
    <definedName name="yyyyyyyyyy" hidden="1">#REF!</definedName>
    <definedName name="Z_0F6E090E_FD1C_46D6_9253_5CD2FEC7E180_.wvu.PrintArea" localSheetId="24" hidden="1">様式12!$A$1:$I$28</definedName>
    <definedName name="あ" localSheetId="35" hidden="1">#REF!</definedName>
    <definedName name="あ" localSheetId="0" hidden="1">#REF!</definedName>
    <definedName name="あ" localSheetId="33" hidden="1">#REF!</definedName>
    <definedName name="あ" localSheetId="6" hidden="1">#REF!</definedName>
    <definedName name="あ" localSheetId="7" hidden="1">#REF!</definedName>
    <definedName name="あ" localSheetId="10" hidden="1">#REF!</definedName>
    <definedName name="あ" localSheetId="11" hidden="1">#REF!</definedName>
    <definedName name="あ" localSheetId="12" hidden="1">#REF!</definedName>
    <definedName name="あ" localSheetId="13" hidden="1">#REF!</definedName>
    <definedName name="あ" localSheetId="17" hidden="1">#REF!</definedName>
    <definedName name="あ" localSheetId="20" hidden="1">#REF!</definedName>
    <definedName name="あ" localSheetId="22" hidden="1">#REF!</definedName>
    <definedName name="あ" hidden="1">#REF!</definedName>
    <definedName name="い" localSheetId="0" hidden="1">#REF!</definedName>
    <definedName name="い" localSheetId="33" hidden="1">#REF!</definedName>
    <definedName name="い" localSheetId="6" hidden="1">#REF!</definedName>
    <definedName name="い" localSheetId="7" hidden="1">#REF!</definedName>
    <definedName name="い" localSheetId="11" hidden="1">#REF!</definedName>
    <definedName name="い" localSheetId="12" hidden="1">#REF!</definedName>
    <definedName name="い" localSheetId="13" hidden="1">#REF!</definedName>
    <definedName name="い" localSheetId="17" hidden="1">#REF!</definedName>
    <definedName name="い" localSheetId="20" hidden="1">#REF!</definedName>
    <definedName name="い" localSheetId="22" hidden="1">#REF!</definedName>
    <definedName name="い" hidden="1">#REF!</definedName>
    <definedName name="いお" localSheetId="0" hidden="1">#REF!</definedName>
    <definedName name="いお" localSheetId="33" hidden="1">#REF!</definedName>
    <definedName name="いお" localSheetId="6" hidden="1">#REF!</definedName>
    <definedName name="いお" localSheetId="7" hidden="1">#REF!</definedName>
    <definedName name="いお" localSheetId="11" hidden="1">#REF!</definedName>
    <definedName name="いお" localSheetId="12" hidden="1">#REF!</definedName>
    <definedName name="いお" localSheetId="13" hidden="1">#REF!</definedName>
    <definedName name="いお" localSheetId="17" hidden="1">#REF!</definedName>
    <definedName name="いお" localSheetId="20" hidden="1">#REF!</definedName>
    <definedName name="いお" localSheetId="22" hidden="1">#REF!</definedName>
    <definedName name="いお" hidden="1">#REF!</definedName>
    <definedName name="う" localSheetId="0" hidden="1">#REF!</definedName>
    <definedName name="う" localSheetId="33" hidden="1">#REF!</definedName>
    <definedName name="う" localSheetId="6" hidden="1">#REF!</definedName>
    <definedName name="う" localSheetId="7" hidden="1">#REF!</definedName>
    <definedName name="う" localSheetId="11" hidden="1">#REF!</definedName>
    <definedName name="う" localSheetId="12" hidden="1">#REF!</definedName>
    <definedName name="う" localSheetId="13" hidden="1">#REF!</definedName>
    <definedName name="う" localSheetId="17" hidden="1">#REF!</definedName>
    <definedName name="う" localSheetId="20" hidden="1">#REF!</definedName>
    <definedName name="う" localSheetId="22" hidden="1">#REF!</definedName>
    <definedName name="う" hidden="1">#REF!</definedName>
    <definedName name="え" localSheetId="0" hidden="1">#REF!</definedName>
    <definedName name="え" localSheetId="33" hidden="1">#REF!</definedName>
    <definedName name="え" localSheetId="6" hidden="1">#REF!</definedName>
    <definedName name="え" localSheetId="7" hidden="1">#REF!</definedName>
    <definedName name="え" localSheetId="11" hidden="1">#REF!</definedName>
    <definedName name="え" localSheetId="12" hidden="1">#REF!</definedName>
    <definedName name="え" localSheetId="13" hidden="1">#REF!</definedName>
    <definedName name="え" localSheetId="17" hidden="1">#REF!</definedName>
    <definedName name="え" localSheetId="20" hidden="1">#REF!</definedName>
    <definedName name="え" localSheetId="22" hidden="1">#REF!</definedName>
    <definedName name="え" hidden="1">#REF!</definedName>
    <definedName name="ぉ" localSheetId="0" hidden="1">#REF!</definedName>
    <definedName name="ぉ" localSheetId="33" hidden="1">#REF!</definedName>
    <definedName name="ぉ" localSheetId="6" hidden="1">#REF!</definedName>
    <definedName name="ぉ" localSheetId="7" hidden="1">#REF!</definedName>
    <definedName name="ぉ" localSheetId="11" hidden="1">#REF!</definedName>
    <definedName name="ぉ" localSheetId="12" hidden="1">#REF!</definedName>
    <definedName name="ぉ" localSheetId="13" hidden="1">#REF!</definedName>
    <definedName name="ぉ" localSheetId="17" hidden="1">#REF!</definedName>
    <definedName name="ぉ" localSheetId="20" hidden="1">#REF!</definedName>
    <definedName name="ぉ" localSheetId="22" hidden="1">#REF!</definedName>
    <definedName name="ぉ" hidden="1">#REF!</definedName>
    <definedName name="お" localSheetId="0" hidden="1">#REF!</definedName>
    <definedName name="お" localSheetId="33" hidden="1">#REF!</definedName>
    <definedName name="お" localSheetId="6" hidden="1">#REF!</definedName>
    <definedName name="お" localSheetId="7" hidden="1">#REF!</definedName>
    <definedName name="お" localSheetId="11" hidden="1">#REF!</definedName>
    <definedName name="お" localSheetId="12" hidden="1">#REF!</definedName>
    <definedName name="お" localSheetId="13" hidden="1">#REF!</definedName>
    <definedName name="お" localSheetId="17" hidden="1">#REF!</definedName>
    <definedName name="お" localSheetId="20" hidden="1">#REF!</definedName>
    <definedName name="お" localSheetId="22" hidden="1">#REF!</definedName>
    <definedName name="お" hidden="1">#REF!</definedName>
    <definedName name="さ" localSheetId="0" hidden="1">#REF!</definedName>
    <definedName name="さ" localSheetId="33" hidden="1">#REF!</definedName>
    <definedName name="さ" localSheetId="6" hidden="1">#REF!</definedName>
    <definedName name="さ" localSheetId="7" hidden="1">#REF!</definedName>
    <definedName name="さ" localSheetId="11" hidden="1">#REF!</definedName>
    <definedName name="さ" localSheetId="12" hidden="1">#REF!</definedName>
    <definedName name="さ" localSheetId="13" hidden="1">#REF!</definedName>
    <definedName name="さ" localSheetId="17" hidden="1">#REF!</definedName>
    <definedName name="さ" localSheetId="20" hidden="1">#REF!</definedName>
    <definedName name="さ" localSheetId="22" hidden="1">#REF!</definedName>
    <definedName name="さ" hidden="1">#REF!</definedName>
    <definedName name="し" localSheetId="0" hidden="1">#REF!</definedName>
    <definedName name="し" localSheetId="33" hidden="1">#REF!</definedName>
    <definedName name="し" localSheetId="6" hidden="1">#REF!</definedName>
    <definedName name="し" localSheetId="7" hidden="1">#REF!</definedName>
    <definedName name="し" localSheetId="11" hidden="1">#REF!</definedName>
    <definedName name="し" localSheetId="12" hidden="1">#REF!</definedName>
    <definedName name="し" localSheetId="13" hidden="1">#REF!</definedName>
    <definedName name="し" localSheetId="17" hidden="1">#REF!</definedName>
    <definedName name="し" localSheetId="20" hidden="1">#REF!</definedName>
    <definedName name="し" localSheetId="22" hidden="1">#REF!</definedName>
    <definedName name="し" hidden="1">#REF!</definedName>
    <definedName name="じ" localSheetId="0" hidden="1">#REF!</definedName>
    <definedName name="じ" localSheetId="33" hidden="1">#REF!</definedName>
    <definedName name="じ" localSheetId="6" hidden="1">#REF!</definedName>
    <definedName name="じ" localSheetId="7" hidden="1">#REF!</definedName>
    <definedName name="じ" localSheetId="11" hidden="1">#REF!</definedName>
    <definedName name="じ" localSheetId="12" hidden="1">#REF!</definedName>
    <definedName name="じ" localSheetId="13" hidden="1">#REF!</definedName>
    <definedName name="じ" localSheetId="17" hidden="1">#REF!</definedName>
    <definedName name="じ" localSheetId="20" hidden="1">#REF!</definedName>
    <definedName name="じ" localSheetId="22" hidden="1">#REF!</definedName>
    <definedName name="じ" hidden="1">#REF!</definedName>
    <definedName name="す" localSheetId="0" hidden="1">#REF!</definedName>
    <definedName name="す" localSheetId="33" hidden="1">#REF!</definedName>
    <definedName name="す" localSheetId="6" hidden="1">#REF!</definedName>
    <definedName name="す" localSheetId="7" hidden="1">#REF!</definedName>
    <definedName name="す" localSheetId="11" hidden="1">#REF!</definedName>
    <definedName name="す" localSheetId="12" hidden="1">#REF!</definedName>
    <definedName name="す" localSheetId="13" hidden="1">#REF!</definedName>
    <definedName name="す" localSheetId="17" hidden="1">#REF!</definedName>
    <definedName name="す" localSheetId="20" hidden="1">#REF!</definedName>
    <definedName name="す" localSheetId="22" hidden="1">#REF!</definedName>
    <definedName name="す" hidden="1">#REF!</definedName>
    <definedName name="せ" localSheetId="0" hidden="1">#REF!</definedName>
    <definedName name="せ" localSheetId="33" hidden="1">#REF!</definedName>
    <definedName name="せ" localSheetId="6" hidden="1">#REF!</definedName>
    <definedName name="せ" localSheetId="7" hidden="1">#REF!</definedName>
    <definedName name="せ" localSheetId="11" hidden="1">#REF!</definedName>
    <definedName name="せ" localSheetId="12" hidden="1">#REF!</definedName>
    <definedName name="せ" localSheetId="13" hidden="1">#REF!</definedName>
    <definedName name="せ" localSheetId="17" hidden="1">#REF!</definedName>
    <definedName name="せ" localSheetId="20" hidden="1">#REF!</definedName>
    <definedName name="せ" localSheetId="22" hidden="1">#REF!</definedName>
    <definedName name="せ" hidden="1">#REF!</definedName>
    <definedName name="そ" localSheetId="0" hidden="1">#REF!</definedName>
    <definedName name="そ" localSheetId="33" hidden="1">#REF!</definedName>
    <definedName name="そ" localSheetId="6" hidden="1">#REF!</definedName>
    <definedName name="そ" localSheetId="7" hidden="1">#REF!</definedName>
    <definedName name="そ" localSheetId="11" hidden="1">#REF!</definedName>
    <definedName name="そ" localSheetId="12" hidden="1">#REF!</definedName>
    <definedName name="そ" localSheetId="13" hidden="1">#REF!</definedName>
    <definedName name="そ" localSheetId="17" hidden="1">#REF!</definedName>
    <definedName name="そ" localSheetId="20" hidden="1">#REF!</definedName>
    <definedName name="そ" localSheetId="22" hidden="1">#REF!</definedName>
    <definedName name="そ" hidden="1">#REF!</definedName>
    <definedName name="た" localSheetId="0" hidden="1">#REF!</definedName>
    <definedName name="た" localSheetId="33" hidden="1">#REF!</definedName>
    <definedName name="た" localSheetId="6" hidden="1">#REF!</definedName>
    <definedName name="た" localSheetId="7" hidden="1">#REF!</definedName>
    <definedName name="た" localSheetId="11" hidden="1">#REF!</definedName>
    <definedName name="た" localSheetId="12" hidden="1">#REF!</definedName>
    <definedName name="た" localSheetId="13" hidden="1">#REF!</definedName>
    <definedName name="た" localSheetId="17" hidden="1">#REF!</definedName>
    <definedName name="た" localSheetId="20" hidden="1">#REF!</definedName>
    <definedName name="た" localSheetId="22" hidden="1">#REF!</definedName>
    <definedName name="た" hidden="1">#REF!</definedName>
    <definedName name="ち" localSheetId="0" hidden="1">#REF!</definedName>
    <definedName name="ち" localSheetId="33" hidden="1">#REF!</definedName>
    <definedName name="ち" localSheetId="6" hidden="1">#REF!</definedName>
    <definedName name="ち" localSheetId="7" hidden="1">#REF!</definedName>
    <definedName name="ち" localSheetId="11" hidden="1">#REF!</definedName>
    <definedName name="ち" localSheetId="12" hidden="1">#REF!</definedName>
    <definedName name="ち" localSheetId="13" hidden="1">#REF!</definedName>
    <definedName name="ち" localSheetId="17" hidden="1">#REF!</definedName>
    <definedName name="ち" localSheetId="20" hidden="1">#REF!</definedName>
    <definedName name="ち" localSheetId="22" hidden="1">#REF!</definedName>
    <definedName name="ち" hidden="1">#REF!</definedName>
    <definedName name="つ" localSheetId="0" hidden="1">#REF!</definedName>
    <definedName name="つ" localSheetId="33" hidden="1">#REF!</definedName>
    <definedName name="つ" localSheetId="6" hidden="1">#REF!</definedName>
    <definedName name="つ" localSheetId="7" hidden="1">#REF!</definedName>
    <definedName name="つ" localSheetId="11" hidden="1">#REF!</definedName>
    <definedName name="つ" localSheetId="12" hidden="1">#REF!</definedName>
    <definedName name="つ" localSheetId="13" hidden="1">#REF!</definedName>
    <definedName name="つ" localSheetId="17" hidden="1">#REF!</definedName>
    <definedName name="つ" localSheetId="20" hidden="1">#REF!</definedName>
    <definedName name="つ" localSheetId="22" hidden="1">#REF!</definedName>
    <definedName name="つ" hidden="1">#REF!</definedName>
    <definedName name="て" localSheetId="0" hidden="1">#REF!</definedName>
    <definedName name="て" localSheetId="33" hidden="1">#REF!</definedName>
    <definedName name="て" localSheetId="6" hidden="1">#REF!</definedName>
    <definedName name="て" localSheetId="7" hidden="1">#REF!</definedName>
    <definedName name="て" localSheetId="11" hidden="1">#REF!</definedName>
    <definedName name="て" localSheetId="12" hidden="1">#REF!</definedName>
    <definedName name="て" localSheetId="13" hidden="1">#REF!</definedName>
    <definedName name="て" localSheetId="17" hidden="1">#REF!</definedName>
    <definedName name="て" localSheetId="20" hidden="1">#REF!</definedName>
    <definedName name="て" localSheetId="22" hidden="1">#REF!</definedName>
    <definedName name="て" hidden="1">#REF!</definedName>
    <definedName name="科目名" localSheetId="35">[1]様式5!#REF!</definedName>
    <definedName name="科目名" localSheetId="33">[1]様式5!#REF!</definedName>
    <definedName name="科目名" localSheetId="10">[1]様式5!#REF!</definedName>
    <definedName name="科目名" localSheetId="11">[1]様式5!#REF!</definedName>
    <definedName name="科目名" localSheetId="12">[1]様式5!#REF!</definedName>
    <definedName name="科目名" localSheetId="13">[1]様式5!#REF!</definedName>
    <definedName name="科目名" localSheetId="17">[1]様式5!#REF!</definedName>
    <definedName name="科目名">[1]様式5!#REF!</definedName>
    <definedName name="訓練分野" localSheetId="35">[2]様式5!$AO$1:$AO$20</definedName>
    <definedName name="訓練分野" localSheetId="36">[2]様式5!$AO$1:$AO$20</definedName>
    <definedName name="訓練分野" localSheetId="33">#REF!</definedName>
    <definedName name="訓練分野" localSheetId="10">#REF!</definedName>
    <definedName name="訓練分野" localSheetId="11">#REF!</definedName>
    <definedName name="訓練分野" localSheetId="12">#REF!</definedName>
    <definedName name="訓練分野" localSheetId="13">#REF!</definedName>
    <definedName name="訓練分野" localSheetId="14">[3]様式5!$AO$1:$AO$21</definedName>
    <definedName name="訓練分野" localSheetId="17">#REF!</definedName>
    <definedName name="訓練分野">[2]様式5!$AO$1:$AO$20</definedName>
  </definedNames>
  <calcPr calcId="162913"/>
  <fileRecoveryPr autoRecover="0" repairLoad="1"/>
</workbook>
</file>

<file path=xl/calcChain.xml><?xml version="1.0" encoding="utf-8"?>
<calcChain xmlns="http://schemas.openxmlformats.org/spreadsheetml/2006/main">
  <c r="B21" i="144" l="1"/>
  <c r="C11" i="127" l="1"/>
  <c r="B29" i="96" l="1"/>
  <c r="B27" i="96"/>
  <c r="B26" i="96"/>
  <c r="J17" i="66" l="1"/>
  <c r="J15" i="66"/>
  <c r="R4" i="146"/>
  <c r="C4" i="146"/>
  <c r="E22" i="144" l="1"/>
  <c r="C22" i="144"/>
  <c r="H11" i="144"/>
  <c r="E11" i="144"/>
  <c r="E9" i="144"/>
  <c r="C9" i="144"/>
  <c r="B7" i="144"/>
  <c r="B6" i="144"/>
  <c r="B5" i="144"/>
  <c r="B4" i="144"/>
  <c r="K4" i="144" s="1"/>
  <c r="I4" i="143"/>
  <c r="D4" i="143"/>
  <c r="G32" i="143"/>
  <c r="C5" i="142"/>
  <c r="C3" i="142"/>
  <c r="AB182" i="120" l="1"/>
  <c r="AB147" i="120"/>
  <c r="AB112" i="120"/>
  <c r="S10" i="95" l="1"/>
  <c r="C26" i="127" s="1"/>
  <c r="S8" i="95"/>
  <c r="C25" i="127"/>
  <c r="AE106" i="134" l="1"/>
  <c r="AD106" i="134"/>
  <c r="AC106" i="134"/>
  <c r="AB106" i="134"/>
  <c r="AA106" i="134"/>
  <c r="AA107" i="134" s="1"/>
  <c r="Z106" i="134"/>
  <c r="Z107" i="134" s="1"/>
  <c r="Y106" i="134"/>
  <c r="X106" i="134"/>
  <c r="W106" i="134"/>
  <c r="V106" i="134"/>
  <c r="U106" i="134"/>
  <c r="T106" i="134"/>
  <c r="S106" i="134"/>
  <c r="S107" i="134" s="1"/>
  <c r="R106" i="134"/>
  <c r="R107" i="134" s="1"/>
  <c r="Q106" i="134"/>
  <c r="Q107" i="134" s="1"/>
  <c r="P106" i="134"/>
  <c r="P107" i="134" s="1"/>
  <c r="O106" i="134"/>
  <c r="N106" i="134"/>
  <c r="M106" i="134"/>
  <c r="L106" i="134"/>
  <c r="K106" i="134"/>
  <c r="K107" i="134" s="1"/>
  <c r="J106" i="134"/>
  <c r="J107" i="134" s="1"/>
  <c r="I106" i="134"/>
  <c r="H106" i="134"/>
  <c r="G106" i="134"/>
  <c r="F106" i="134"/>
  <c r="E106" i="134"/>
  <c r="D106" i="134"/>
  <c r="C106" i="134"/>
  <c r="C107" i="134" s="1"/>
  <c r="B106" i="134"/>
  <c r="AE105" i="134"/>
  <c r="AD105" i="134"/>
  <c r="AC105" i="134"/>
  <c r="AC107" i="134" s="1"/>
  <c r="AB105" i="134"/>
  <c r="AB107" i="134" s="1"/>
  <c r="AA105" i="134"/>
  <c r="Z105" i="134"/>
  <c r="Y105" i="134"/>
  <c r="X105" i="134"/>
  <c r="W105" i="134"/>
  <c r="V105" i="134"/>
  <c r="U105" i="134"/>
  <c r="U107" i="134" s="1"/>
  <c r="T105" i="134"/>
  <c r="T107" i="134" s="1"/>
  <c r="S105" i="134"/>
  <c r="R105" i="134"/>
  <c r="Q105" i="134"/>
  <c r="P105" i="134"/>
  <c r="O105" i="134"/>
  <c r="N105" i="134"/>
  <c r="M105" i="134"/>
  <c r="M107" i="134" s="1"/>
  <c r="L105" i="134"/>
  <c r="L107" i="134" s="1"/>
  <c r="K105" i="134"/>
  <c r="J105" i="134"/>
  <c r="I105" i="134"/>
  <c r="I107" i="134" s="1"/>
  <c r="H105" i="134"/>
  <c r="H107" i="134" s="1"/>
  <c r="G105" i="134"/>
  <c r="F105" i="134"/>
  <c r="E105" i="134"/>
  <c r="E107" i="134" s="1"/>
  <c r="D105" i="134"/>
  <c r="D107" i="134" s="1"/>
  <c r="C105" i="134"/>
  <c r="B105" i="134"/>
  <c r="B107" i="134" l="1"/>
  <c r="F107" i="134"/>
  <c r="N107" i="134"/>
  <c r="V107" i="134"/>
  <c r="AD107" i="134"/>
  <c r="G107" i="134"/>
  <c r="O107" i="134"/>
  <c r="W107" i="134"/>
  <c r="AE107" i="134"/>
  <c r="X107" i="134"/>
  <c r="Y107" i="134"/>
  <c r="AK238" i="120" l="1"/>
  <c r="AF56" i="89"/>
  <c r="Z56" i="89"/>
  <c r="T56" i="89"/>
  <c r="N56" i="89"/>
  <c r="AO128" i="120" l="1"/>
  <c r="AO129" i="120"/>
  <c r="AO130" i="120"/>
  <c r="AO146" i="120"/>
  <c r="AO147" i="120"/>
  <c r="AO148" i="120"/>
  <c r="AO149" i="120"/>
  <c r="O52" i="86" l="1"/>
  <c r="D27" i="136" l="1"/>
  <c r="D26" i="136"/>
  <c r="G5" i="136" l="1"/>
  <c r="G3" i="136"/>
  <c r="D35" i="103" l="1"/>
  <c r="E35" i="103" s="1"/>
  <c r="D34" i="103"/>
  <c r="E34" i="103" s="1"/>
  <c r="D33" i="103"/>
  <c r="E33" i="103" s="1"/>
  <c r="E32" i="103"/>
  <c r="D32" i="103"/>
  <c r="D31" i="103"/>
  <c r="E30" i="103"/>
  <c r="D30" i="103"/>
  <c r="E29" i="103"/>
  <c r="D29" i="103"/>
  <c r="E28" i="103"/>
  <c r="D28" i="103"/>
  <c r="E27" i="103"/>
  <c r="D27" i="103"/>
  <c r="D26" i="103"/>
  <c r="E25" i="103"/>
  <c r="D25" i="103"/>
  <c r="E24" i="103"/>
  <c r="D24" i="103"/>
  <c r="E23" i="103"/>
  <c r="D23" i="103"/>
  <c r="E22" i="103"/>
  <c r="D22" i="103"/>
  <c r="E21" i="103"/>
  <c r="D21" i="103"/>
  <c r="E20" i="103"/>
  <c r="D20" i="103"/>
  <c r="E19" i="103"/>
  <c r="D19" i="103"/>
  <c r="E18" i="103"/>
  <c r="D18" i="103"/>
  <c r="E17" i="103"/>
  <c r="D17" i="103"/>
  <c r="E16" i="103"/>
  <c r="D16" i="103"/>
  <c r="E15" i="103"/>
  <c r="D15" i="103"/>
  <c r="E14" i="103"/>
  <c r="D14" i="103"/>
  <c r="E13" i="103"/>
  <c r="D13" i="103"/>
  <c r="E12" i="103"/>
  <c r="D12" i="103"/>
  <c r="E11" i="103"/>
  <c r="D11" i="103"/>
  <c r="E10" i="103"/>
  <c r="D10" i="103"/>
  <c r="D9" i="103"/>
  <c r="E9" i="103" s="1"/>
  <c r="D8" i="103"/>
  <c r="E8" i="103" s="1"/>
  <c r="D7" i="103"/>
  <c r="E7" i="103" s="1"/>
  <c r="D3" i="103"/>
  <c r="E3" i="103" s="1"/>
  <c r="N30" i="127"/>
  <c r="C24" i="127"/>
  <c r="A23" i="127"/>
  <c r="C15" i="127"/>
  <c r="C13" i="127"/>
  <c r="A13" i="127"/>
  <c r="A9" i="127"/>
  <c r="A7" i="127"/>
  <c r="E5" i="127"/>
  <c r="B5" i="127"/>
  <c r="K8" i="115"/>
  <c r="K7" i="115"/>
  <c r="X4" i="115"/>
  <c r="P4" i="115"/>
  <c r="E4" i="115"/>
  <c r="F8" i="118"/>
  <c r="D7" i="118"/>
  <c r="D5" i="118"/>
  <c r="K20" i="116"/>
  <c r="G21" i="116" s="1"/>
  <c r="G20" i="116"/>
  <c r="Q7" i="116"/>
  <c r="I7" i="116"/>
  <c r="D6" i="116"/>
  <c r="N3" i="116"/>
  <c r="E3" i="116"/>
  <c r="J14" i="117"/>
  <c r="G14" i="117"/>
  <c r="P7" i="117"/>
  <c r="I7" i="117"/>
  <c r="D6" i="117"/>
  <c r="M3" i="117"/>
  <c r="E3" i="117"/>
  <c r="P18" i="99"/>
  <c r="R18" i="99" s="1"/>
  <c r="O18" i="99"/>
  <c r="Q18" i="99" s="1"/>
  <c r="N18" i="99"/>
  <c r="M18" i="99"/>
  <c r="L18" i="99"/>
  <c r="K18" i="99"/>
  <c r="J18" i="99"/>
  <c r="I18" i="99"/>
  <c r="S17" i="99"/>
  <c r="S16" i="99"/>
  <c r="S15" i="99"/>
  <c r="C5" i="99"/>
  <c r="C4" i="99"/>
  <c r="B25" i="96"/>
  <c r="A14" i="96"/>
  <c r="E14" i="96" s="1"/>
  <c r="A13" i="96"/>
  <c r="E13" i="96" s="1"/>
  <c r="A12" i="96"/>
  <c r="E12" i="96" s="1"/>
  <c r="B40" i="95"/>
  <c r="B39" i="95"/>
  <c r="Q33" i="95"/>
  <c r="E33" i="95"/>
  <c r="C33" i="95"/>
  <c r="Q32" i="95"/>
  <c r="E32" i="95"/>
  <c r="C32" i="95"/>
  <c r="Q31" i="95"/>
  <c r="E31" i="95"/>
  <c r="C31" i="95"/>
  <c r="Q30" i="95"/>
  <c r="E30" i="95"/>
  <c r="C30" i="95"/>
  <c r="Q29" i="95"/>
  <c r="E29" i="95"/>
  <c r="C29" i="95"/>
  <c r="Q28" i="95"/>
  <c r="E28" i="95"/>
  <c r="C28" i="95"/>
  <c r="Q27" i="95"/>
  <c r="E27" i="95"/>
  <c r="C27" i="95"/>
  <c r="Q26" i="95"/>
  <c r="E26" i="95"/>
  <c r="C26" i="95"/>
  <c r="Q25" i="95"/>
  <c r="E25" i="95"/>
  <c r="C25" i="95"/>
  <c r="Q24" i="95"/>
  <c r="E24" i="95"/>
  <c r="C24" i="95"/>
  <c r="Q21" i="95"/>
  <c r="E21" i="95"/>
  <c r="C21" i="95"/>
  <c r="Q20" i="95"/>
  <c r="E20" i="95"/>
  <c r="C20" i="95"/>
  <c r="Q19" i="95"/>
  <c r="E19" i="95"/>
  <c r="C19" i="95"/>
  <c r="Q18" i="95"/>
  <c r="E18" i="95"/>
  <c r="C18" i="95"/>
  <c r="Q17" i="95"/>
  <c r="E17" i="95"/>
  <c r="C17" i="95"/>
  <c r="Q16" i="95"/>
  <c r="E16" i="95"/>
  <c r="C16" i="95"/>
  <c r="Q15" i="95"/>
  <c r="E15" i="95"/>
  <c r="C15" i="95"/>
  <c r="Q14" i="95"/>
  <c r="E14" i="95"/>
  <c r="C14" i="95"/>
  <c r="Q13" i="95"/>
  <c r="E13" i="95"/>
  <c r="C13" i="95"/>
  <c r="Q12" i="95"/>
  <c r="E12" i="95"/>
  <c r="C12" i="95"/>
  <c r="Z9" i="95"/>
  <c r="AB9" i="95" s="1"/>
  <c r="T9" i="95"/>
  <c r="S9" i="95"/>
  <c r="Z8" i="95"/>
  <c r="T8" i="95"/>
  <c r="Y7" i="95"/>
  <c r="Z7" i="95" s="1"/>
  <c r="T7" i="95"/>
  <c r="S7" i="95"/>
  <c r="C23" i="127" s="1"/>
  <c r="M7" i="95"/>
  <c r="G7" i="95"/>
  <c r="B6" i="95"/>
  <c r="A4" i="95"/>
  <c r="P2" i="95"/>
  <c r="B24" i="66"/>
  <c r="H22" i="66"/>
  <c r="E17" i="66"/>
  <c r="E15" i="66"/>
  <c r="E6" i="66"/>
  <c r="P28" i="52"/>
  <c r="D7" i="52"/>
  <c r="F5" i="52"/>
  <c r="O3" i="119"/>
  <c r="D3" i="119"/>
  <c r="E31" i="92"/>
  <c r="E16" i="92"/>
  <c r="F3" i="92"/>
  <c r="B3" i="92"/>
  <c r="G246" i="114"/>
  <c r="C246" i="114"/>
  <c r="G125" i="114"/>
  <c r="C125" i="114"/>
  <c r="G4" i="114"/>
  <c r="C4" i="114"/>
  <c r="AH235" i="120"/>
  <c r="AG235" i="120"/>
  <c r="AF235" i="120"/>
  <c r="AE235" i="120"/>
  <c r="AD235" i="120"/>
  <c r="AC235" i="120"/>
  <c r="AB235" i="120"/>
  <c r="AA235" i="120"/>
  <c r="Z235" i="120"/>
  <c r="Y235" i="120"/>
  <c r="X235" i="120"/>
  <c r="W235" i="120"/>
  <c r="V235" i="120"/>
  <c r="U235" i="120"/>
  <c r="T235" i="120"/>
  <c r="S235" i="120"/>
  <c r="R235" i="120"/>
  <c r="Q235" i="120"/>
  <c r="P235" i="120"/>
  <c r="O235" i="120"/>
  <c r="N235" i="120"/>
  <c r="M235" i="120"/>
  <c r="L235" i="120"/>
  <c r="K235" i="120"/>
  <c r="J235" i="120"/>
  <c r="I235" i="120"/>
  <c r="H235" i="120"/>
  <c r="G235" i="120"/>
  <c r="F235" i="120"/>
  <c r="E235" i="120"/>
  <c r="D235" i="120"/>
  <c r="AI231" i="120"/>
  <c r="AH216" i="120"/>
  <c r="AG216" i="120"/>
  <c r="AF216" i="120"/>
  <c r="AE216" i="120"/>
  <c r="AD216" i="120"/>
  <c r="AC216" i="120"/>
  <c r="AB216" i="120"/>
  <c r="AA216" i="120"/>
  <c r="Z216" i="120"/>
  <c r="Y216" i="120"/>
  <c r="X216" i="120"/>
  <c r="W216" i="120"/>
  <c r="V216" i="120"/>
  <c r="U216" i="120"/>
  <c r="T216" i="120"/>
  <c r="S216" i="120"/>
  <c r="R216" i="120"/>
  <c r="Q216" i="120"/>
  <c r="P216" i="120"/>
  <c r="O216" i="120"/>
  <c r="N216" i="120"/>
  <c r="M216" i="120"/>
  <c r="L216" i="120"/>
  <c r="K216" i="120"/>
  <c r="J216" i="120"/>
  <c r="I216" i="120"/>
  <c r="H216" i="120"/>
  <c r="G216" i="120"/>
  <c r="F216" i="120"/>
  <c r="E216" i="120"/>
  <c r="D216" i="120"/>
  <c r="AI215" i="120"/>
  <c r="AI214" i="120"/>
  <c r="AI198" i="120"/>
  <c r="AC265" i="120" s="1"/>
  <c r="AH181" i="120"/>
  <c r="AG181" i="120"/>
  <c r="AF181" i="120"/>
  <c r="AE181" i="120"/>
  <c r="AD181" i="120"/>
  <c r="AC181" i="120"/>
  <c r="AB181" i="120"/>
  <c r="AA181" i="120"/>
  <c r="Z181" i="120"/>
  <c r="Y181" i="120"/>
  <c r="X181" i="120"/>
  <c r="W181" i="120"/>
  <c r="V181" i="120"/>
  <c r="U181" i="120"/>
  <c r="T181" i="120"/>
  <c r="S181" i="120"/>
  <c r="R181" i="120"/>
  <c r="Q181" i="120"/>
  <c r="P181" i="120"/>
  <c r="O181" i="120"/>
  <c r="N181" i="120"/>
  <c r="M181" i="120"/>
  <c r="L181" i="120"/>
  <c r="K181" i="120"/>
  <c r="J181" i="120"/>
  <c r="I181" i="120"/>
  <c r="H181" i="120"/>
  <c r="G181" i="120"/>
  <c r="F181" i="120"/>
  <c r="E181" i="120"/>
  <c r="D181" i="120"/>
  <c r="AI180" i="120"/>
  <c r="AI179" i="120"/>
  <c r="AI163" i="120"/>
  <c r="AC264" i="120" s="1"/>
  <c r="AU162" i="120"/>
  <c r="AT162" i="120"/>
  <c r="AS162" i="120"/>
  <c r="AR162" i="120"/>
  <c r="AQ162" i="120"/>
  <c r="AP162" i="120"/>
  <c r="AO162" i="120"/>
  <c r="AU161" i="120"/>
  <c r="AT161" i="120"/>
  <c r="AS161" i="120"/>
  <c r="AR161" i="120"/>
  <c r="AQ161" i="120"/>
  <c r="AP161" i="120"/>
  <c r="AO161" i="120"/>
  <c r="AU160" i="120"/>
  <c r="AT160" i="120"/>
  <c r="AS160" i="120"/>
  <c r="AR160" i="120"/>
  <c r="AQ160" i="120"/>
  <c r="AP160" i="120"/>
  <c r="AO160" i="120"/>
  <c r="AU159" i="120"/>
  <c r="AT159" i="120"/>
  <c r="AS159" i="120"/>
  <c r="AR159" i="120"/>
  <c r="AQ159" i="120"/>
  <c r="AP159" i="120"/>
  <c r="AO159" i="120"/>
  <c r="AU158" i="120"/>
  <c r="AT158" i="120"/>
  <c r="AS158" i="120"/>
  <c r="AR158" i="120"/>
  <c r="AQ158" i="120"/>
  <c r="AP158" i="120"/>
  <c r="AO158" i="120"/>
  <c r="AU157" i="120"/>
  <c r="AT157" i="120"/>
  <c r="AS157" i="120"/>
  <c r="AR157" i="120"/>
  <c r="AQ157" i="120"/>
  <c r="AP157" i="120"/>
  <c r="AO157" i="120"/>
  <c r="AU156" i="120"/>
  <c r="AT156" i="120"/>
  <c r="AS156" i="120"/>
  <c r="AR156" i="120"/>
  <c r="AQ156" i="120"/>
  <c r="AP156" i="120"/>
  <c r="AO156" i="120"/>
  <c r="AU155" i="120"/>
  <c r="AT155" i="120"/>
  <c r="AS155" i="120"/>
  <c r="AR155" i="120"/>
  <c r="AQ155" i="120"/>
  <c r="AP155" i="120"/>
  <c r="AO155" i="120"/>
  <c r="AU154" i="120"/>
  <c r="AT154" i="120"/>
  <c r="AS154" i="120"/>
  <c r="AR154" i="120"/>
  <c r="AQ154" i="120"/>
  <c r="AP154" i="120"/>
  <c r="AO154" i="120"/>
  <c r="AU153" i="120"/>
  <c r="AT153" i="120"/>
  <c r="AS153" i="120"/>
  <c r="AR153" i="120"/>
  <c r="AQ153" i="120"/>
  <c r="AP153" i="120"/>
  <c r="AO153" i="120"/>
  <c r="AU152" i="120"/>
  <c r="AT152" i="120"/>
  <c r="AS152" i="120"/>
  <c r="AR152" i="120"/>
  <c r="AQ152" i="120"/>
  <c r="AP152" i="120"/>
  <c r="AO152" i="120"/>
  <c r="AU151" i="120"/>
  <c r="AT151" i="120"/>
  <c r="AS151" i="120"/>
  <c r="AR151" i="120"/>
  <c r="AQ151" i="120"/>
  <c r="AP151" i="120"/>
  <c r="AO151" i="120"/>
  <c r="AU150" i="120"/>
  <c r="AT150" i="120"/>
  <c r="AS150" i="120"/>
  <c r="AR150" i="120"/>
  <c r="AQ150" i="120"/>
  <c r="AP150" i="120"/>
  <c r="AO150" i="120"/>
  <c r="AU149" i="120"/>
  <c r="AT149" i="120"/>
  <c r="AS149" i="120"/>
  <c r="AR149" i="120"/>
  <c r="AQ149" i="120"/>
  <c r="AP149" i="120"/>
  <c r="AU148" i="120"/>
  <c r="AT148" i="120"/>
  <c r="AS148" i="120"/>
  <c r="AR148" i="120"/>
  <c r="AQ148" i="120"/>
  <c r="AP148" i="120"/>
  <c r="AU147" i="120"/>
  <c r="AT147" i="120"/>
  <c r="AS147" i="120"/>
  <c r="AR147" i="120"/>
  <c r="AQ147" i="120"/>
  <c r="AP147" i="120"/>
  <c r="AU146" i="120"/>
  <c r="AT146" i="120"/>
  <c r="AS146" i="120"/>
  <c r="AR146" i="120"/>
  <c r="AQ146" i="120"/>
  <c r="AP146" i="120"/>
  <c r="AH146" i="120"/>
  <c r="AG146" i="120"/>
  <c r="AF146" i="120"/>
  <c r="AE146" i="120"/>
  <c r="AD146" i="120"/>
  <c r="AC146" i="120"/>
  <c r="AB146" i="120"/>
  <c r="AA146" i="120"/>
  <c r="Z146" i="120"/>
  <c r="Y146" i="120"/>
  <c r="X146" i="120"/>
  <c r="W146" i="120"/>
  <c r="V146" i="120"/>
  <c r="U146" i="120"/>
  <c r="T146" i="120"/>
  <c r="S146" i="120"/>
  <c r="R146" i="120"/>
  <c r="Q146" i="120"/>
  <c r="P146" i="120"/>
  <c r="O146" i="120"/>
  <c r="N146" i="120"/>
  <c r="M146" i="120"/>
  <c r="L146" i="120"/>
  <c r="K146" i="120"/>
  <c r="J146" i="120"/>
  <c r="I146" i="120"/>
  <c r="H146" i="120"/>
  <c r="G146" i="120"/>
  <c r="F146" i="120"/>
  <c r="E146" i="120"/>
  <c r="D146" i="120"/>
  <c r="AI145" i="120"/>
  <c r="AI144" i="120"/>
  <c r="AU130" i="120"/>
  <c r="AT130" i="120"/>
  <c r="AS130" i="120"/>
  <c r="AR130" i="120"/>
  <c r="AQ130" i="120"/>
  <c r="AP130" i="120"/>
  <c r="AU129" i="120"/>
  <c r="AT129" i="120"/>
  <c r="AS129" i="120"/>
  <c r="AR129" i="120"/>
  <c r="AQ129" i="120"/>
  <c r="AP129" i="120"/>
  <c r="AU128" i="120"/>
  <c r="AT128" i="120"/>
  <c r="AS128" i="120"/>
  <c r="AR128" i="120"/>
  <c r="AQ128" i="120"/>
  <c r="AP128" i="120"/>
  <c r="AI128" i="120"/>
  <c r="AH111" i="120"/>
  <c r="AG111" i="120"/>
  <c r="AF111" i="120"/>
  <c r="AE111" i="120"/>
  <c r="AD111" i="120"/>
  <c r="AC111" i="120"/>
  <c r="AB111" i="120"/>
  <c r="AA111" i="120"/>
  <c r="Z111" i="120"/>
  <c r="Y111" i="120"/>
  <c r="X111" i="120"/>
  <c r="W111" i="120"/>
  <c r="V111" i="120"/>
  <c r="U111" i="120"/>
  <c r="T111" i="120"/>
  <c r="S111" i="120"/>
  <c r="R111" i="120"/>
  <c r="Q111" i="120"/>
  <c r="P111" i="120"/>
  <c r="O111" i="120"/>
  <c r="N111" i="120"/>
  <c r="M111" i="120"/>
  <c r="L111" i="120"/>
  <c r="K111" i="120"/>
  <c r="J111" i="120"/>
  <c r="I111" i="120"/>
  <c r="H111" i="120"/>
  <c r="G111" i="120"/>
  <c r="F111" i="120"/>
  <c r="E111" i="120"/>
  <c r="D111" i="120"/>
  <c r="AI110" i="120"/>
  <c r="AI109" i="120"/>
  <c r="AI93" i="120"/>
  <c r="AH76" i="120"/>
  <c r="AG76" i="120"/>
  <c r="AF76" i="120"/>
  <c r="AE76" i="120"/>
  <c r="AD76" i="120"/>
  <c r="AC76" i="120"/>
  <c r="AB76" i="120"/>
  <c r="AA76" i="120"/>
  <c r="Z76" i="120"/>
  <c r="Y76" i="120"/>
  <c r="X76" i="120"/>
  <c r="W76" i="120"/>
  <c r="V76" i="120"/>
  <c r="U76" i="120"/>
  <c r="T76" i="120"/>
  <c r="S76" i="120"/>
  <c r="R76" i="120"/>
  <c r="Q76" i="120"/>
  <c r="P76" i="120"/>
  <c r="O76" i="120"/>
  <c r="N76" i="120"/>
  <c r="M76" i="120"/>
  <c r="L76" i="120"/>
  <c r="K76" i="120"/>
  <c r="J76" i="120"/>
  <c r="I76" i="120"/>
  <c r="H76" i="120"/>
  <c r="G76" i="120"/>
  <c r="F76" i="120"/>
  <c r="E76" i="120"/>
  <c r="D76" i="120"/>
  <c r="AI75" i="120"/>
  <c r="AI74" i="120"/>
  <c r="AI58" i="120"/>
  <c r="AH41" i="120"/>
  <c r="AG41" i="120"/>
  <c r="AF41" i="120"/>
  <c r="AE41" i="120"/>
  <c r="AD41" i="120"/>
  <c r="AC41" i="120"/>
  <c r="AB41" i="120"/>
  <c r="AA41" i="120"/>
  <c r="Z41" i="120"/>
  <c r="Y41" i="120"/>
  <c r="X41" i="120"/>
  <c r="W41" i="120"/>
  <c r="V41" i="120"/>
  <c r="U41" i="120"/>
  <c r="T41" i="120"/>
  <c r="S41" i="120"/>
  <c r="R41" i="120"/>
  <c r="Q41" i="120"/>
  <c r="P41" i="120"/>
  <c r="O41" i="120"/>
  <c r="N41" i="120"/>
  <c r="M41" i="120"/>
  <c r="L41" i="120"/>
  <c r="K41" i="120"/>
  <c r="J41" i="120"/>
  <c r="I41" i="120"/>
  <c r="H41" i="120"/>
  <c r="G41" i="120"/>
  <c r="F41" i="120"/>
  <c r="E41" i="120"/>
  <c r="D41" i="120"/>
  <c r="AI40" i="120"/>
  <c r="AI39" i="120"/>
  <c r="AI37" i="120"/>
  <c r="AI23" i="120"/>
  <c r="AO10" i="120"/>
  <c r="V6" i="120"/>
  <c r="E6" i="120"/>
  <c r="D7" i="129"/>
  <c r="O6" i="129"/>
  <c r="D6" i="129"/>
  <c r="U4" i="129"/>
  <c r="D7" i="128"/>
  <c r="P6" i="128"/>
  <c r="D6" i="128"/>
  <c r="V4" i="128"/>
  <c r="E7" i="125"/>
  <c r="Q6" i="125"/>
  <c r="E6" i="125"/>
  <c r="W4" i="125"/>
  <c r="BX76" i="89"/>
  <c r="BX77" i="89" s="1"/>
  <c r="BX75" i="89"/>
  <c r="AG59" i="89"/>
  <c r="F47" i="95" s="1"/>
  <c r="D36" i="103" s="1"/>
  <c r="E36" i="103" s="1"/>
  <c r="G56" i="89"/>
  <c r="E22" i="66" s="1"/>
  <c r="BJ31" i="89"/>
  <c r="BJ30" i="89"/>
  <c r="AR30" i="89"/>
  <c r="BJ29" i="89"/>
  <c r="AR29" i="89"/>
  <c r="AL29" i="89"/>
  <c r="BJ25" i="89"/>
  <c r="AR25" i="89"/>
  <c r="AM25" i="89"/>
  <c r="BJ24" i="89"/>
  <c r="AR24" i="89"/>
  <c r="AM24" i="89"/>
  <c r="BJ23" i="89"/>
  <c r="AR23" i="89"/>
  <c r="AM23" i="89"/>
  <c r="BJ22" i="89"/>
  <c r="AR22" i="89"/>
  <c r="AM22" i="89"/>
  <c r="AR21" i="89"/>
  <c r="AM21" i="89"/>
  <c r="AN21" i="89" s="1"/>
  <c r="AR20" i="89"/>
  <c r="AL20" i="89"/>
  <c r="BJ19" i="89"/>
  <c r="AZ19" i="89"/>
  <c r="AR19" i="89"/>
  <c r="BJ18" i="89"/>
  <c r="AZ18" i="89"/>
  <c r="AR18" i="89"/>
  <c r="BJ17" i="89"/>
  <c r="AZ17" i="89"/>
  <c r="BJ16" i="89"/>
  <c r="AB16" i="89"/>
  <c r="C43" i="95" s="1"/>
  <c r="BJ15" i="89"/>
  <c r="AR15" i="89"/>
  <c r="M15" i="89"/>
  <c r="BJ14" i="89"/>
  <c r="AR14" i="89"/>
  <c r="AO14" i="89"/>
  <c r="AP14" i="89" s="1"/>
  <c r="AM14" i="89"/>
  <c r="BJ13" i="89"/>
  <c r="AR13" i="89"/>
  <c r="AO13" i="89"/>
  <c r="AM13" i="89"/>
  <c r="AP13" i="89" s="1"/>
  <c r="BJ12" i="89"/>
  <c r="AR12" i="89"/>
  <c r="BS11" i="89"/>
  <c r="BR11" i="89"/>
  <c r="BJ11" i="89"/>
  <c r="AR11" i="89"/>
  <c r="BJ10" i="89"/>
  <c r="BH10" i="89"/>
  <c r="BF10" i="89"/>
  <c r="BI11" i="89" s="1"/>
  <c r="AR10" i="89"/>
  <c r="BJ9" i="89"/>
  <c r="BH9" i="89"/>
  <c r="BF9" i="89"/>
  <c r="AR9" i="89"/>
  <c r="F9" i="89"/>
  <c r="BJ7" i="89"/>
  <c r="AR7" i="89"/>
  <c r="AL7" i="89"/>
  <c r="AR6" i="89"/>
  <c r="F6" i="89"/>
  <c r="F5" i="89"/>
  <c r="F3" i="89"/>
  <c r="T42" i="94"/>
  <c r="S42" i="94"/>
  <c r="R42" i="94"/>
  <c r="Q42" i="94"/>
  <c r="P42" i="94"/>
  <c r="O42" i="94"/>
  <c r="N42" i="94"/>
  <c r="M42" i="94"/>
  <c r="L42" i="94"/>
  <c r="T41" i="94"/>
  <c r="S41" i="94"/>
  <c r="R41" i="94"/>
  <c r="Q41" i="94"/>
  <c r="P41" i="94"/>
  <c r="O41" i="94"/>
  <c r="N41" i="94"/>
  <c r="M41" i="94"/>
  <c r="L41" i="94"/>
  <c r="T40" i="94"/>
  <c r="S40" i="94"/>
  <c r="R40" i="94"/>
  <c r="Q40" i="94"/>
  <c r="P40" i="94"/>
  <c r="O40" i="94"/>
  <c r="N40" i="94"/>
  <c r="M40" i="94"/>
  <c r="L40" i="94"/>
  <c r="T39" i="94"/>
  <c r="S39" i="94"/>
  <c r="R39" i="94"/>
  <c r="Q39" i="94"/>
  <c r="P39" i="94"/>
  <c r="O39" i="94"/>
  <c r="N39" i="94"/>
  <c r="M39" i="94"/>
  <c r="L39" i="94"/>
  <c r="T38" i="94"/>
  <c r="S38" i="94"/>
  <c r="R38" i="94"/>
  <c r="Q38" i="94"/>
  <c r="P38" i="94"/>
  <c r="O38" i="94"/>
  <c r="N38" i="94"/>
  <c r="M38" i="94"/>
  <c r="L38" i="94"/>
  <c r="T37" i="94"/>
  <c r="S37" i="94"/>
  <c r="R37" i="94"/>
  <c r="Q37" i="94"/>
  <c r="P37" i="94"/>
  <c r="O37" i="94"/>
  <c r="N37" i="94"/>
  <c r="M37" i="94"/>
  <c r="L37" i="94"/>
  <c r="T36" i="94"/>
  <c r="S36" i="94"/>
  <c r="R36" i="94"/>
  <c r="Q36" i="94"/>
  <c r="P36" i="94"/>
  <c r="O36" i="94"/>
  <c r="N36" i="94"/>
  <c r="M36" i="94"/>
  <c r="L36" i="94"/>
  <c r="T35" i="94"/>
  <c r="S35" i="94"/>
  <c r="R35" i="94"/>
  <c r="Q35" i="94"/>
  <c r="P35" i="94"/>
  <c r="O35" i="94"/>
  <c r="N35" i="94"/>
  <c r="M35" i="94"/>
  <c r="L35" i="94"/>
  <c r="T34" i="94"/>
  <c r="S34" i="94"/>
  <c r="R34" i="94"/>
  <c r="Q34" i="94"/>
  <c r="P34" i="94"/>
  <c r="O34" i="94"/>
  <c r="N34" i="94"/>
  <c r="M34" i="94"/>
  <c r="L34" i="94"/>
  <c r="T33" i="94"/>
  <c r="S33" i="94"/>
  <c r="R33" i="94"/>
  <c r="Q33" i="94"/>
  <c r="P33" i="94"/>
  <c r="O33" i="94"/>
  <c r="N33" i="94"/>
  <c r="M33" i="94"/>
  <c r="L33" i="94"/>
  <c r="T32" i="94"/>
  <c r="S32" i="94"/>
  <c r="R32" i="94"/>
  <c r="Q32" i="94"/>
  <c r="P32" i="94"/>
  <c r="O32" i="94"/>
  <c r="N32" i="94"/>
  <c r="M32" i="94"/>
  <c r="L32" i="94"/>
  <c r="T31" i="94"/>
  <c r="S31" i="94"/>
  <c r="R31" i="94"/>
  <c r="Q31" i="94"/>
  <c r="P31" i="94"/>
  <c r="O31" i="94"/>
  <c r="N31" i="94"/>
  <c r="M31" i="94"/>
  <c r="L31" i="94"/>
  <c r="T30" i="94"/>
  <c r="S30" i="94"/>
  <c r="R30" i="94"/>
  <c r="Q30" i="94"/>
  <c r="P30" i="94"/>
  <c r="O30" i="94"/>
  <c r="N30" i="94"/>
  <c r="M30" i="94"/>
  <c r="L30" i="94"/>
  <c r="T29" i="94"/>
  <c r="S29" i="94"/>
  <c r="R29" i="94"/>
  <c r="Q29" i="94"/>
  <c r="P29" i="94"/>
  <c r="O29" i="94"/>
  <c r="N29" i="94"/>
  <c r="M29" i="94"/>
  <c r="L29" i="94"/>
  <c r="T28" i="94"/>
  <c r="S28" i="94"/>
  <c r="R28" i="94"/>
  <c r="Q28" i="94"/>
  <c r="P28" i="94"/>
  <c r="O28" i="94"/>
  <c r="N28" i="94"/>
  <c r="M28" i="94"/>
  <c r="L28" i="94"/>
  <c r="T27" i="94"/>
  <c r="S27" i="94"/>
  <c r="R27" i="94"/>
  <c r="Q27" i="94"/>
  <c r="P27" i="94"/>
  <c r="O27" i="94"/>
  <c r="N27" i="94"/>
  <c r="M27" i="94"/>
  <c r="L27" i="94"/>
  <c r="T26" i="94"/>
  <c r="S26" i="94"/>
  <c r="R26" i="94"/>
  <c r="Q26" i="94"/>
  <c r="P26" i="94"/>
  <c r="O26" i="94"/>
  <c r="N26" i="94"/>
  <c r="M26" i="94"/>
  <c r="L26" i="94"/>
  <c r="T25" i="94"/>
  <c r="S25" i="94"/>
  <c r="R25" i="94"/>
  <c r="Q25" i="94"/>
  <c r="P25" i="94"/>
  <c r="O25" i="94"/>
  <c r="N25" i="94"/>
  <c r="M25" i="94"/>
  <c r="L25" i="94"/>
  <c r="T24" i="94"/>
  <c r="S24" i="94"/>
  <c r="R24" i="94"/>
  <c r="Q24" i="94"/>
  <c r="P24" i="94"/>
  <c r="O24" i="94"/>
  <c r="N24" i="94"/>
  <c r="M24" i="94"/>
  <c r="L24" i="94"/>
  <c r="T23" i="94"/>
  <c r="S23" i="94"/>
  <c r="R23" i="94"/>
  <c r="Q23" i="94"/>
  <c r="P23" i="94"/>
  <c r="O23" i="94"/>
  <c r="N23" i="94"/>
  <c r="M23" i="94"/>
  <c r="L23" i="94"/>
  <c r="T22" i="94"/>
  <c r="S22" i="94"/>
  <c r="R22" i="94"/>
  <c r="Q22" i="94"/>
  <c r="P22" i="94"/>
  <c r="O22" i="94"/>
  <c r="N22" i="94"/>
  <c r="M22" i="94"/>
  <c r="L22" i="94"/>
  <c r="T21" i="94"/>
  <c r="S21" i="94"/>
  <c r="R21" i="94"/>
  <c r="Q21" i="94"/>
  <c r="P21" i="94"/>
  <c r="O21" i="94"/>
  <c r="N21" i="94"/>
  <c r="M21" i="94"/>
  <c r="L21" i="94"/>
  <c r="T20" i="94"/>
  <c r="S20" i="94"/>
  <c r="R20" i="94"/>
  <c r="Q20" i="94"/>
  <c r="P20" i="94"/>
  <c r="O20" i="94"/>
  <c r="N20" i="94"/>
  <c r="M20" i="94"/>
  <c r="L20" i="94"/>
  <c r="T19" i="94"/>
  <c r="S19" i="94"/>
  <c r="R19" i="94"/>
  <c r="Q19" i="94"/>
  <c r="P19" i="94"/>
  <c r="O19" i="94"/>
  <c r="N19" i="94"/>
  <c r="M19" i="94"/>
  <c r="L19" i="94"/>
  <c r="T18" i="94"/>
  <c r="S18" i="94"/>
  <c r="R18" i="94"/>
  <c r="Q18" i="94"/>
  <c r="P18" i="94"/>
  <c r="O18" i="94"/>
  <c r="N18" i="94"/>
  <c r="M18" i="94"/>
  <c r="L18" i="94"/>
  <c r="T17" i="94"/>
  <c r="S17" i="94"/>
  <c r="R17" i="94"/>
  <c r="Q17" i="94"/>
  <c r="P17" i="94"/>
  <c r="O17" i="94"/>
  <c r="N17" i="94"/>
  <c r="M17" i="94"/>
  <c r="L17" i="94"/>
  <c r="T16" i="94"/>
  <c r="S16" i="94"/>
  <c r="R16" i="94"/>
  <c r="Q16" i="94"/>
  <c r="P16" i="94"/>
  <c r="O16" i="94"/>
  <c r="N16" i="94"/>
  <c r="M16" i="94"/>
  <c r="L16" i="94"/>
  <c r="T15" i="94"/>
  <c r="S15" i="94"/>
  <c r="R15" i="94"/>
  <c r="Q15" i="94"/>
  <c r="P15" i="94"/>
  <c r="O15" i="94"/>
  <c r="N15" i="94"/>
  <c r="M15" i="94"/>
  <c r="L15" i="94"/>
  <c r="T14" i="94"/>
  <c r="S14" i="94"/>
  <c r="R14" i="94"/>
  <c r="Q14" i="94"/>
  <c r="P14" i="94"/>
  <c r="O14" i="94"/>
  <c r="N14" i="94"/>
  <c r="M14" i="94"/>
  <c r="L14" i="94"/>
  <c r="T13" i="94"/>
  <c r="S13" i="94"/>
  <c r="R13" i="94"/>
  <c r="Q13" i="94"/>
  <c r="P13" i="94"/>
  <c r="O13" i="94"/>
  <c r="N13" i="94"/>
  <c r="M13" i="94"/>
  <c r="L13" i="94"/>
  <c r="T12" i="94"/>
  <c r="S12" i="94"/>
  <c r="R12" i="94"/>
  <c r="Q12" i="94"/>
  <c r="P12" i="94"/>
  <c r="O12" i="94"/>
  <c r="N12" i="94"/>
  <c r="M12" i="94"/>
  <c r="L12" i="94"/>
  <c r="E26" i="41"/>
  <c r="A16" i="41"/>
  <c r="K14" i="41"/>
  <c r="J14" i="41"/>
  <c r="J12" i="41"/>
  <c r="I9" i="41"/>
  <c r="L5" i="41"/>
  <c r="H24" i="98"/>
  <c r="K9" i="98"/>
  <c r="K8" i="98"/>
  <c r="C6" i="98"/>
  <c r="N2" i="98"/>
  <c r="U41" i="86"/>
  <c r="AC37" i="86"/>
  <c r="AC38" i="86" s="1"/>
  <c r="AA20" i="86"/>
  <c r="M14" i="86"/>
  <c r="H14" i="86"/>
  <c r="A14" i="86"/>
  <c r="D13" i="86"/>
  <c r="D6" i="103" s="1"/>
  <c r="E6" i="103" s="1"/>
  <c r="AF12" i="86"/>
  <c r="AE11" i="86"/>
  <c r="D11" i="86"/>
  <c r="D10" i="86" s="1"/>
  <c r="D4" i="103" s="1"/>
  <c r="E4" i="103" s="1"/>
  <c r="AE10" i="86"/>
  <c r="A9" i="86"/>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13" i="111"/>
  <c r="B7" i="111"/>
  <c r="B5" i="111"/>
  <c r="B4" i="111"/>
  <c r="B3" i="111"/>
  <c r="C30" i="109"/>
  <c r="F37" i="86" s="1"/>
  <c r="S37" i="86" s="1"/>
  <c r="C29" i="109"/>
  <c r="B20" i="96" s="1"/>
  <c r="C27" i="109"/>
  <c r="F14" i="89" s="1"/>
  <c r="B11" i="111" s="1"/>
  <c r="C26" i="109"/>
  <c r="F12" i="89" s="1"/>
  <c r="B10" i="111" s="1"/>
  <c r="C24" i="109"/>
  <c r="C22" i="109"/>
  <c r="M11" i="89" s="1"/>
  <c r="B9" i="111" s="1"/>
  <c r="H20" i="109"/>
  <c r="C20" i="109"/>
  <c r="F11" i="89" s="1"/>
  <c r="C14" i="109"/>
  <c r="C11" i="109"/>
  <c r="AE9" i="95" s="1"/>
  <c r="C9" i="109"/>
  <c r="C8" i="109"/>
  <c r="C3" i="109"/>
  <c r="AC262" i="120" l="1"/>
  <c r="AB77" i="120"/>
  <c r="AC261" i="120"/>
  <c r="AB42" i="120"/>
  <c r="AG237" i="120"/>
  <c r="AB7" i="120"/>
  <c r="AC260" i="120"/>
  <c r="AF267" i="120" s="1"/>
  <c r="AC263" i="120"/>
  <c r="B20" i="111"/>
  <c r="AL21" i="89"/>
  <c r="B31" i="111"/>
  <c r="G16" i="117"/>
  <c r="BK5" i="89"/>
  <c r="BJ5" i="89" s="1"/>
  <c r="BL5" i="89" s="1"/>
  <c r="B8" i="111"/>
  <c r="B8" i="95"/>
  <c r="B16" i="96"/>
  <c r="G15" i="117"/>
  <c r="G22" i="116"/>
  <c r="G23" i="116" s="1"/>
  <c r="D5" i="103"/>
  <c r="E5" i="103" s="1"/>
  <c r="E37" i="103" s="1"/>
  <c r="AS5" i="89"/>
  <c r="L6" i="89" s="1"/>
  <c r="AO127" i="120" s="1"/>
  <c r="B12" i="111"/>
  <c r="D8" i="118"/>
  <c r="D7" i="116"/>
  <c r="C7" i="127"/>
  <c r="D7" i="117"/>
  <c r="B22" i="66"/>
  <c r="B2" i="95"/>
  <c r="D1" i="120"/>
  <c r="F15" i="89"/>
  <c r="Q2" i="95"/>
  <c r="H1" i="96"/>
  <c r="AN10" i="120"/>
  <c r="AN14" i="120" s="1"/>
  <c r="F260" i="120" s="1"/>
  <c r="U37" i="86"/>
  <c r="U38" i="86"/>
  <c r="B41" i="95" s="1"/>
  <c r="AA9" i="95"/>
  <c r="Z11" i="95" s="1"/>
  <c r="Y237" i="120" l="1"/>
  <c r="G17" i="117"/>
  <c r="AR5" i="89"/>
  <c r="AO14" i="120"/>
  <c r="D9" i="120"/>
  <c r="AN15" i="120"/>
  <c r="R260" i="120" s="1"/>
  <c r="AP14" i="120"/>
  <c r="AP127" i="120"/>
  <c r="O6" i="116"/>
  <c r="AT127" i="120"/>
  <c r="AR127" i="120"/>
  <c r="O6" i="117"/>
  <c r="AU127" i="120"/>
  <c r="AS127" i="120"/>
  <c r="AQ127" i="120"/>
  <c r="AM5" i="89"/>
  <c r="P52" i="86" s="1"/>
  <c r="L241" i="120" l="1"/>
  <c r="AI260" i="120"/>
  <c r="C7" i="95"/>
  <c r="C17" i="127" s="1"/>
  <c r="AP15" i="120"/>
  <c r="R262" i="120" s="1"/>
  <c r="F262" i="120"/>
  <c r="D79" i="120"/>
  <c r="B6" i="111"/>
  <c r="AL5" i="89"/>
  <c r="AE9" i="120"/>
  <c r="AE10" i="120" s="1"/>
  <c r="W9" i="120"/>
  <c r="W10" i="120" s="1"/>
  <c r="O9" i="120"/>
  <c r="O10" i="120" s="1"/>
  <c r="G9" i="120"/>
  <c r="G10" i="120" s="1"/>
  <c r="AK10" i="120"/>
  <c r="AK9" i="120"/>
  <c r="AA9" i="120"/>
  <c r="AA10" i="120" s="1"/>
  <c r="S9" i="120"/>
  <c r="S10" i="120" s="1"/>
  <c r="K9" i="120"/>
  <c r="K10" i="120" s="1"/>
  <c r="AG9" i="120"/>
  <c r="AG10" i="120" s="1"/>
  <c r="Y9" i="120"/>
  <c r="Y10" i="120" s="1"/>
  <c r="Q9" i="120"/>
  <c r="Q10" i="120" s="1"/>
  <c r="I9" i="120"/>
  <c r="I10" i="120" s="1"/>
  <c r="AF9" i="120"/>
  <c r="AF10" i="120" s="1"/>
  <c r="T9" i="120"/>
  <c r="T10" i="120" s="1"/>
  <c r="F9" i="120"/>
  <c r="F10" i="120" s="1"/>
  <c r="AD9" i="120"/>
  <c r="AD10" i="120" s="1"/>
  <c r="R9" i="120"/>
  <c r="R10" i="120" s="1"/>
  <c r="E9" i="120"/>
  <c r="E10" i="120" s="1"/>
  <c r="J9" i="120"/>
  <c r="J10" i="120" s="1"/>
  <c r="U9" i="120"/>
  <c r="U10" i="120" s="1"/>
  <c r="AC9" i="120"/>
  <c r="AC10" i="120" s="1"/>
  <c r="P9" i="120"/>
  <c r="P10" i="120" s="1"/>
  <c r="V9" i="120"/>
  <c r="V10" i="120" s="1"/>
  <c r="AH9" i="120"/>
  <c r="AH10" i="120" s="1"/>
  <c r="AB9" i="120"/>
  <c r="AB10" i="120" s="1"/>
  <c r="N9" i="120"/>
  <c r="N10" i="120" s="1"/>
  <c r="D10" i="120"/>
  <c r="H9" i="120"/>
  <c r="H10" i="120" s="1"/>
  <c r="Z9" i="120"/>
  <c r="Z10" i="120" s="1"/>
  <c r="M9" i="120"/>
  <c r="M10" i="120" s="1"/>
  <c r="X9" i="120"/>
  <c r="X10" i="120" s="1"/>
  <c r="L9" i="120"/>
  <c r="L10" i="120" s="1"/>
  <c r="AO15" i="120"/>
  <c r="R261" i="120" s="1"/>
  <c r="F261" i="120"/>
  <c r="D44" i="120"/>
  <c r="L242" i="120" l="1"/>
  <c r="D95" i="120" s="1"/>
  <c r="AI261" i="120"/>
  <c r="L243" i="120"/>
  <c r="AI262" i="120"/>
  <c r="D80" i="120"/>
  <c r="AQ14" i="120"/>
  <c r="AA79" i="120" s="1"/>
  <c r="D60" i="120"/>
  <c r="D45" i="120"/>
  <c r="AA44" i="120"/>
  <c r="S44" i="120"/>
  <c r="K44" i="120"/>
  <c r="AE44" i="120"/>
  <c r="W44" i="120"/>
  <c r="O44" i="120"/>
  <c r="G44" i="120"/>
  <c r="AC44" i="120"/>
  <c r="U44" i="120"/>
  <c r="M44" i="120"/>
  <c r="E44" i="120"/>
  <c r="X44" i="120"/>
  <c r="J44" i="120"/>
  <c r="AH44" i="120"/>
  <c r="V44" i="120"/>
  <c r="I44" i="120"/>
  <c r="Y44" i="120"/>
  <c r="AG44" i="120"/>
  <c r="T44" i="120"/>
  <c r="H44" i="120"/>
  <c r="N44" i="120"/>
  <c r="L44" i="120"/>
  <c r="AF44" i="120"/>
  <c r="R44" i="120"/>
  <c r="F44" i="120"/>
  <c r="Z44" i="120"/>
  <c r="AD44" i="120"/>
  <c r="Q44" i="120"/>
  <c r="AB44" i="120"/>
  <c r="P44" i="120"/>
  <c r="AH79" i="120" l="1"/>
  <c r="AH80" i="120" s="1"/>
  <c r="Q79" i="120"/>
  <c r="Q95" i="120" s="1"/>
  <c r="F79" i="120"/>
  <c r="F95" i="120" s="1"/>
  <c r="AB79" i="120"/>
  <c r="AB95" i="120" s="1"/>
  <c r="AC79" i="120"/>
  <c r="AC95" i="120" s="1"/>
  <c r="AE79" i="120"/>
  <c r="AE80" i="120" s="1"/>
  <c r="AG79" i="120"/>
  <c r="AG80" i="120" s="1"/>
  <c r="AA95" i="120"/>
  <c r="AA80" i="120"/>
  <c r="AD60" i="120"/>
  <c r="AD45" i="120"/>
  <c r="E45" i="120"/>
  <c r="E60" i="120"/>
  <c r="Q80" i="120"/>
  <c r="Z60" i="120"/>
  <c r="Z45" i="120"/>
  <c r="AG45" i="120"/>
  <c r="AG60" i="120"/>
  <c r="M60" i="120"/>
  <c r="M45" i="120"/>
  <c r="S60" i="120"/>
  <c r="S45" i="120"/>
  <c r="AD79" i="120"/>
  <c r="R79" i="120"/>
  <c r="E79" i="120"/>
  <c r="K79" i="120"/>
  <c r="T60" i="120"/>
  <c r="T45" i="120"/>
  <c r="K60" i="120"/>
  <c r="K45" i="120"/>
  <c r="AB80" i="120"/>
  <c r="F60" i="120"/>
  <c r="F45" i="120"/>
  <c r="Y60" i="120"/>
  <c r="Y45" i="120"/>
  <c r="U60" i="120"/>
  <c r="U45" i="120"/>
  <c r="AA60" i="120"/>
  <c r="AA45" i="120"/>
  <c r="I79" i="120"/>
  <c r="L79" i="120"/>
  <c r="M79" i="120"/>
  <c r="S79" i="120"/>
  <c r="V79" i="120"/>
  <c r="Y79" i="120"/>
  <c r="U79" i="120"/>
  <c r="R45" i="120"/>
  <c r="R60" i="120"/>
  <c r="F80" i="120"/>
  <c r="V60" i="120"/>
  <c r="V45" i="120"/>
  <c r="L60" i="120"/>
  <c r="L45" i="120"/>
  <c r="D114" i="120"/>
  <c r="AQ15" i="120"/>
  <c r="AF79" i="120"/>
  <c r="N79" i="120"/>
  <c r="G79" i="120"/>
  <c r="I45" i="120"/>
  <c r="I60" i="120"/>
  <c r="AH60" i="120"/>
  <c r="AH45" i="120"/>
  <c r="O45" i="120"/>
  <c r="O60" i="120"/>
  <c r="AB60" i="120"/>
  <c r="AB45" i="120"/>
  <c r="N60" i="120"/>
  <c r="N45" i="120"/>
  <c r="J60" i="120"/>
  <c r="J45" i="120"/>
  <c r="W60" i="120"/>
  <c r="W45" i="120"/>
  <c r="H79" i="120"/>
  <c r="J79" i="120"/>
  <c r="Z79" i="120"/>
  <c r="O79" i="120"/>
  <c r="AC45" i="120"/>
  <c r="AC60" i="120"/>
  <c r="AF60" i="120"/>
  <c r="AF45" i="120"/>
  <c r="G45" i="120"/>
  <c r="G60" i="120"/>
  <c r="P60" i="120"/>
  <c r="P45" i="120"/>
  <c r="Q45" i="120"/>
  <c r="Q60" i="120"/>
  <c r="H60" i="120"/>
  <c r="H45" i="120"/>
  <c r="X60" i="120"/>
  <c r="X45" i="120"/>
  <c r="AE45" i="120"/>
  <c r="AE60" i="120"/>
  <c r="T79" i="120"/>
  <c r="X79" i="120"/>
  <c r="P79" i="120"/>
  <c r="W79" i="120"/>
  <c r="AC80" i="120" l="1"/>
  <c r="AR14" i="120"/>
  <c r="K114" i="120" s="1"/>
  <c r="F263" i="120"/>
  <c r="AH95" i="120"/>
  <c r="AG95" i="120"/>
  <c r="AE95" i="120"/>
  <c r="W80" i="120"/>
  <c r="W95" i="120"/>
  <c r="H95" i="120"/>
  <c r="H80" i="120"/>
  <c r="R95" i="120"/>
  <c r="R80" i="120"/>
  <c r="U80" i="120"/>
  <c r="U95" i="120"/>
  <c r="AD95" i="120"/>
  <c r="AD80" i="120"/>
  <c r="X95" i="120"/>
  <c r="X80" i="120"/>
  <c r="N95" i="120"/>
  <c r="N80" i="120"/>
  <c r="Y95" i="120"/>
  <c r="Y80" i="120"/>
  <c r="I80" i="120"/>
  <c r="I95" i="120"/>
  <c r="E95" i="120"/>
  <c r="E80" i="120"/>
  <c r="G95" i="120"/>
  <c r="G80" i="120"/>
  <c r="AF95" i="120"/>
  <c r="AF80" i="120"/>
  <c r="V95" i="120"/>
  <c r="V80" i="120"/>
  <c r="P95" i="120"/>
  <c r="P80" i="120"/>
  <c r="S80" i="120"/>
  <c r="S95" i="120"/>
  <c r="J80" i="120"/>
  <c r="J95" i="120"/>
  <c r="O95" i="120"/>
  <c r="O80" i="120"/>
  <c r="R263" i="120"/>
  <c r="L244" i="120" s="1"/>
  <c r="M80" i="120"/>
  <c r="M95" i="120"/>
  <c r="T95" i="120"/>
  <c r="T80" i="120"/>
  <c r="Z95" i="120"/>
  <c r="Z80" i="120"/>
  <c r="D115" i="120"/>
  <c r="S114" i="120"/>
  <c r="AC114" i="120"/>
  <c r="U114" i="120"/>
  <c r="M114" i="120"/>
  <c r="D130" i="120"/>
  <c r="AG114" i="120"/>
  <c r="F114" i="120"/>
  <c r="AD114" i="120"/>
  <c r="Q114" i="120"/>
  <c r="AB114" i="120"/>
  <c r="N114" i="120"/>
  <c r="Y114" i="120"/>
  <c r="L95" i="120"/>
  <c r="L80" i="120"/>
  <c r="K80" i="120"/>
  <c r="K95" i="120"/>
  <c r="Z114" i="120" l="1"/>
  <c r="R114" i="120"/>
  <c r="O114" i="120"/>
  <c r="AF114" i="120"/>
  <c r="W114" i="120"/>
  <c r="W115" i="120" s="1"/>
  <c r="J114" i="120"/>
  <c r="J115" i="120" s="1"/>
  <c r="P114" i="120"/>
  <c r="P130" i="120" s="1"/>
  <c r="T114" i="120"/>
  <c r="T115" i="120" s="1"/>
  <c r="AE114" i="120"/>
  <c r="AR15" i="120"/>
  <c r="AS14" i="120" s="1"/>
  <c r="D184" i="120" s="1"/>
  <c r="X114" i="120"/>
  <c r="AA114" i="120"/>
  <c r="D149" i="120"/>
  <c r="AH149" i="120" s="1"/>
  <c r="L114" i="120"/>
  <c r="L130" i="120" s="1"/>
  <c r="I114" i="120"/>
  <c r="I130" i="120" s="1"/>
  <c r="H114" i="120"/>
  <c r="H130" i="120" s="1"/>
  <c r="G114" i="120"/>
  <c r="G115" i="120" s="1"/>
  <c r="V114" i="120"/>
  <c r="V130" i="120" s="1"/>
  <c r="AH114" i="120"/>
  <c r="AH115" i="120" s="1"/>
  <c r="E114" i="120"/>
  <c r="E130" i="120" s="1"/>
  <c r="AI263" i="120"/>
  <c r="AS15" i="120"/>
  <c r="AA130" i="120"/>
  <c r="AA115" i="120"/>
  <c r="O130" i="120"/>
  <c r="O115" i="120"/>
  <c r="F115" i="120"/>
  <c r="F130" i="120"/>
  <c r="F264" i="120"/>
  <c r="R264" i="120"/>
  <c r="L245" i="120" s="1"/>
  <c r="N115" i="120"/>
  <c r="N130" i="120"/>
  <c r="Q130" i="120"/>
  <c r="Q115" i="120"/>
  <c r="AG130" i="120"/>
  <c r="AG115" i="120"/>
  <c r="W130" i="120"/>
  <c r="AB115" i="120"/>
  <c r="AB130" i="120"/>
  <c r="AF115" i="120"/>
  <c r="AF130" i="120"/>
  <c r="AC130" i="120"/>
  <c r="AC115" i="120"/>
  <c r="X115" i="120"/>
  <c r="X130" i="120"/>
  <c r="Z115" i="120"/>
  <c r="Z130" i="120"/>
  <c r="AD115" i="120"/>
  <c r="AD130" i="120"/>
  <c r="AE130" i="120"/>
  <c r="AE115" i="120"/>
  <c r="M115" i="120"/>
  <c r="M130" i="120"/>
  <c r="S130" i="120"/>
  <c r="S115" i="120"/>
  <c r="R115" i="120"/>
  <c r="R130" i="120"/>
  <c r="U115" i="120"/>
  <c r="U130" i="120"/>
  <c r="D150" i="120"/>
  <c r="Z149" i="120"/>
  <c r="R149" i="120"/>
  <c r="J149" i="120"/>
  <c r="AD149" i="120"/>
  <c r="V149" i="120"/>
  <c r="N149" i="120"/>
  <c r="F149" i="120"/>
  <c r="T149" i="120"/>
  <c r="L149" i="120"/>
  <c r="AA149" i="120"/>
  <c r="S149" i="120"/>
  <c r="K149" i="120"/>
  <c r="AG149" i="120"/>
  <c r="Q149" i="120"/>
  <c r="P149" i="120"/>
  <c r="W149" i="120"/>
  <c r="U149" i="120"/>
  <c r="AE149" i="120"/>
  <c r="O149" i="120"/>
  <c r="E149" i="120"/>
  <c r="AC149" i="120"/>
  <c r="G149" i="120"/>
  <c r="Y149" i="120"/>
  <c r="I149" i="120"/>
  <c r="D165" i="120"/>
  <c r="X149" i="120"/>
  <c r="H149" i="120"/>
  <c r="Y130" i="120"/>
  <c r="Y115" i="120"/>
  <c r="V115" i="120"/>
  <c r="E115" i="120"/>
  <c r="K130" i="120"/>
  <c r="K115" i="120"/>
  <c r="J130" i="120" l="1"/>
  <c r="I115" i="120"/>
  <c r="L115" i="120"/>
  <c r="P115" i="120"/>
  <c r="M149" i="120"/>
  <c r="AF149" i="120"/>
  <c r="AF165" i="120" s="1"/>
  <c r="AB149" i="120"/>
  <c r="T130" i="120"/>
  <c r="G130" i="120"/>
  <c r="H115" i="120"/>
  <c r="AH130" i="120"/>
  <c r="AI264" i="120"/>
  <c r="AT14" i="120"/>
  <c r="AT15" i="120" s="1"/>
  <c r="F265" i="120"/>
  <c r="V165" i="120"/>
  <c r="V150" i="120"/>
  <c r="X150" i="120"/>
  <c r="X165" i="120"/>
  <c r="K165" i="120"/>
  <c r="K150" i="120"/>
  <c r="AC165" i="120"/>
  <c r="AC150" i="120"/>
  <c r="Q165" i="120"/>
  <c r="Q150" i="120"/>
  <c r="F165" i="120"/>
  <c r="F150" i="120"/>
  <c r="H150" i="120"/>
  <c r="H165" i="120"/>
  <c r="E165" i="120"/>
  <c r="E150" i="120"/>
  <c r="AG165" i="120"/>
  <c r="AG150" i="120"/>
  <c r="N165" i="120"/>
  <c r="N150" i="120"/>
  <c r="I165" i="120"/>
  <c r="I150" i="120"/>
  <c r="U165" i="120"/>
  <c r="U150" i="120"/>
  <c r="AA165" i="120"/>
  <c r="AA150" i="120"/>
  <c r="J165" i="120"/>
  <c r="J150" i="120"/>
  <c r="W150" i="120"/>
  <c r="W165" i="120"/>
  <c r="P150" i="120"/>
  <c r="P165" i="120"/>
  <c r="Z165" i="120"/>
  <c r="Z150" i="120"/>
  <c r="R265" i="120"/>
  <c r="L246" i="120" s="1"/>
  <c r="O165" i="120"/>
  <c r="O150" i="120"/>
  <c r="AE165" i="120"/>
  <c r="AE150" i="120"/>
  <c r="S165" i="120"/>
  <c r="S150" i="120"/>
  <c r="AD165" i="120"/>
  <c r="AD150" i="120"/>
  <c r="Y165" i="120"/>
  <c r="Y150" i="120"/>
  <c r="L150" i="120"/>
  <c r="L165" i="120"/>
  <c r="R165" i="120"/>
  <c r="R150" i="120"/>
  <c r="G150" i="120"/>
  <c r="G165" i="120"/>
  <c r="T150" i="120"/>
  <c r="T165" i="120"/>
  <c r="M165" i="120"/>
  <c r="M150" i="120"/>
  <c r="AF150" i="120"/>
  <c r="AB150" i="120"/>
  <c r="AB165" i="120"/>
  <c r="AH165" i="120"/>
  <c r="AH150" i="120"/>
  <c r="D200" i="120"/>
  <c r="D185" i="120"/>
  <c r="E184" i="120" l="1"/>
  <c r="K184" i="120"/>
  <c r="S184" i="120"/>
  <c r="S185" i="120" s="1"/>
  <c r="AG184" i="120"/>
  <c r="AE184" i="120"/>
  <c r="AE185" i="120" s="1"/>
  <c r="J184" i="120"/>
  <c r="J200" i="120" s="1"/>
  <c r="M184" i="120"/>
  <c r="M200" i="120" s="1"/>
  <c r="N184" i="120"/>
  <c r="N200" i="120" s="1"/>
  <c r="G184" i="120"/>
  <c r="G185" i="120" s="1"/>
  <c r="R184" i="120"/>
  <c r="U184" i="120"/>
  <c r="U200" i="120" s="1"/>
  <c r="W184" i="120"/>
  <c r="W200" i="120" s="1"/>
  <c r="H184" i="120"/>
  <c r="H185" i="120" s="1"/>
  <c r="AD184" i="120"/>
  <c r="AD200" i="120" s="1"/>
  <c r="I184" i="120"/>
  <c r="I200" i="120" s="1"/>
  <c r="L184" i="120"/>
  <c r="L185" i="120" s="1"/>
  <c r="P184" i="120"/>
  <c r="P185" i="120" s="1"/>
  <c r="V184" i="120"/>
  <c r="Z184" i="120"/>
  <c r="Z185" i="120" s="1"/>
  <c r="AC184" i="120"/>
  <c r="F184" i="120"/>
  <c r="F200" i="120" s="1"/>
  <c r="AH184" i="120"/>
  <c r="AH185" i="120" s="1"/>
  <c r="O184" i="120"/>
  <c r="O185" i="120" s="1"/>
  <c r="Q184" i="120"/>
  <c r="Q200" i="120" s="1"/>
  <c r="T184" i="120"/>
  <c r="T200" i="120" s="1"/>
  <c r="X184" i="120"/>
  <c r="AA184" i="120"/>
  <c r="AA200" i="120" s="1"/>
  <c r="Y184" i="120"/>
  <c r="Y200" i="120" s="1"/>
  <c r="AB184" i="120"/>
  <c r="AB185" i="120" s="1"/>
  <c r="AF184" i="120"/>
  <c r="AF185" i="120" s="1"/>
  <c r="D217" i="120"/>
  <c r="AD217" i="120" s="1"/>
  <c r="AI265" i="120"/>
  <c r="K200" i="120"/>
  <c r="K185" i="120"/>
  <c r="S200" i="120"/>
  <c r="AG200" i="120"/>
  <c r="AG185" i="120"/>
  <c r="E200" i="120"/>
  <c r="E185" i="120"/>
  <c r="G200" i="120"/>
  <c r="R200" i="120"/>
  <c r="R185" i="120"/>
  <c r="V200" i="120"/>
  <c r="V185" i="120"/>
  <c r="Z200" i="120"/>
  <c r="AC200" i="120"/>
  <c r="AC185" i="120"/>
  <c r="W185" i="120"/>
  <c r="P200" i="120"/>
  <c r="X200" i="120"/>
  <c r="X185" i="120"/>
  <c r="Y185" i="120"/>
  <c r="T185" i="120" l="1"/>
  <c r="AA185" i="120"/>
  <c r="AB200" i="120"/>
  <c r="U185" i="120"/>
  <c r="F185" i="120"/>
  <c r="AH200" i="120"/>
  <c r="E217" i="120"/>
  <c r="E219" i="120" s="1"/>
  <c r="N185" i="120"/>
  <c r="Z217" i="120"/>
  <c r="Z218" i="120" s="1"/>
  <c r="M217" i="120"/>
  <c r="M219" i="120" s="1"/>
  <c r="Q185" i="120"/>
  <c r="I217" i="120"/>
  <c r="I219" i="120" s="1"/>
  <c r="I185" i="120"/>
  <c r="Q217" i="120"/>
  <c r="Q219" i="120" s="1"/>
  <c r="AF217" i="120"/>
  <c r="AF218" i="120" s="1"/>
  <c r="AD185" i="120"/>
  <c r="X217" i="120"/>
  <c r="X219" i="120" s="1"/>
  <c r="R217" i="120"/>
  <c r="R219" i="120" s="1"/>
  <c r="AH217" i="120"/>
  <c r="AH219" i="120" s="1"/>
  <c r="U217" i="120"/>
  <c r="U219" i="120" s="1"/>
  <c r="O200" i="120"/>
  <c r="M185" i="120"/>
  <c r="D219" i="120"/>
  <c r="AF200" i="120"/>
  <c r="P217" i="120"/>
  <c r="P219" i="120" s="1"/>
  <c r="AB217" i="120"/>
  <c r="AB218" i="120" s="1"/>
  <c r="K217" i="120"/>
  <c r="K218" i="120" s="1"/>
  <c r="F217" i="120"/>
  <c r="F218" i="120" s="1"/>
  <c r="J185" i="120"/>
  <c r="N217" i="120"/>
  <c r="N218" i="120" s="1"/>
  <c r="O217" i="120"/>
  <c r="O218" i="120" s="1"/>
  <c r="Y217" i="120"/>
  <c r="Y218" i="120" s="1"/>
  <c r="G217" i="120"/>
  <c r="G219" i="120" s="1"/>
  <c r="AG217" i="120"/>
  <c r="AG219" i="120" s="1"/>
  <c r="L217" i="120"/>
  <c r="L219" i="120" s="1"/>
  <c r="AE217" i="120"/>
  <c r="AE218" i="120" s="1"/>
  <c r="AA217" i="120"/>
  <c r="AA218" i="120" s="1"/>
  <c r="V217" i="120"/>
  <c r="V219" i="120" s="1"/>
  <c r="L200" i="120"/>
  <c r="H200" i="120"/>
  <c r="AE200" i="120"/>
  <c r="AC217" i="120"/>
  <c r="AC219" i="120" s="1"/>
  <c r="T217" i="120"/>
  <c r="T218" i="120" s="1"/>
  <c r="H217" i="120"/>
  <c r="H218" i="120" s="1"/>
  <c r="S217" i="120"/>
  <c r="S219" i="120" s="1"/>
  <c r="W217" i="120"/>
  <c r="W218" i="120" s="1"/>
  <c r="J217" i="120"/>
  <c r="J218" i="120" s="1"/>
  <c r="D218" i="120"/>
  <c r="AK260" i="120"/>
  <c r="O37" i="86" s="1"/>
  <c r="AE37" i="86" s="1"/>
  <c r="AK267" i="120"/>
  <c r="AF15" i="89" s="1"/>
  <c r="B15" i="111" s="1"/>
  <c r="M218" i="120"/>
  <c r="AH218" i="120"/>
  <c r="AG218" i="120"/>
  <c r="AD218" i="120"/>
  <c r="AD219" i="120"/>
  <c r="AF219" i="120"/>
  <c r="R218" i="120"/>
  <c r="I218" i="120"/>
  <c r="G218" i="120" l="1"/>
  <c r="Y219" i="120"/>
  <c r="Z219" i="120"/>
  <c r="E218" i="120"/>
  <c r="Q218" i="120"/>
  <c r="AE219" i="120"/>
  <c r="H219" i="120"/>
  <c r="F219" i="120"/>
  <c r="U218" i="120"/>
  <c r="AA219" i="120"/>
  <c r="L218" i="120"/>
  <c r="W219" i="120"/>
  <c r="T219" i="120"/>
  <c r="K219" i="120"/>
  <c r="X218" i="120"/>
  <c r="V218" i="120"/>
  <c r="N219" i="120"/>
  <c r="S218" i="120"/>
  <c r="AB219" i="120"/>
  <c r="O219" i="120"/>
  <c r="P218" i="120"/>
  <c r="AC218" i="120"/>
  <c r="J219" i="120"/>
  <c r="U15" i="89"/>
  <c r="B14" i="111"/>
</calcChain>
</file>

<file path=xl/comments1.xml><?xml version="1.0" encoding="utf-8"?>
<comments xmlns="http://schemas.openxmlformats.org/spreadsheetml/2006/main">
  <authors>
    <author>高齢・障害・求職者雇用支援機構</author>
    <author xml:space="preserve"> </author>
    <author>いいじま</author>
  </authors>
  <commentList>
    <comment ref="E2" authorId="0" shapeId="0">
      <text>
        <r>
          <rPr>
            <b/>
            <sz val="18"/>
            <color indexed="10"/>
            <rFont val="ＭＳ Ｐゴシック"/>
            <family val="3"/>
            <charset val="128"/>
          </rPr>
          <t>両面印刷にてご提出ください</t>
        </r>
      </text>
    </comment>
    <comment ref="M3"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3" authorId="1" shapeId="0">
      <text>
        <r>
          <rPr>
            <b/>
            <sz val="12"/>
            <color indexed="10"/>
            <rFont val="ＭＳ Ｐゴシック"/>
            <family val="3"/>
            <charset val="128"/>
          </rPr>
          <t>提出日を入力（2020/○/○○）</t>
        </r>
        <r>
          <rPr>
            <b/>
            <sz val="11"/>
            <color indexed="81"/>
            <rFont val="ＭＳ Ｐゴシック"/>
            <family val="3"/>
            <charset val="128"/>
          </rPr>
          <t>　</t>
        </r>
      </text>
    </comment>
    <comment ref="K9" authorId="2" shapeId="0">
      <text>
        <r>
          <rPr>
            <sz val="11"/>
            <color indexed="81"/>
            <rFont val="ＭＳ Ｐゴシック"/>
            <family val="3"/>
            <charset val="128"/>
          </rPr>
          <t>郵便番号を半角数字で入力　　（○○○-○○○○）</t>
        </r>
      </text>
    </comment>
    <comment ref="L9" authorId="2" shapeId="0">
      <text>
        <r>
          <rPr>
            <b/>
            <sz val="14"/>
            <color indexed="81"/>
            <rFont val="ＭＳ Ｐゴシック"/>
            <family val="3"/>
            <charset val="128"/>
          </rPr>
          <t>本社が登記されている住所を正確に入力</t>
        </r>
      </text>
    </comment>
    <comment ref="M13" authorId="1" shapeId="0">
      <text>
        <r>
          <rPr>
            <b/>
            <sz val="11"/>
            <color indexed="81"/>
            <rFont val="ＭＳ Ｐゴシック"/>
            <family val="3"/>
            <charset val="128"/>
          </rPr>
          <t>代表者役職名</t>
        </r>
      </text>
    </comment>
    <comment ref="O13" authorId="0" shapeId="0">
      <text>
        <r>
          <rPr>
            <b/>
            <sz val="11"/>
            <color indexed="81"/>
            <rFont val="ＭＳ Ｐゴシック"/>
            <family val="3"/>
            <charset val="128"/>
          </rPr>
          <t>代表者氏名</t>
        </r>
      </text>
    </comment>
    <comment ref="G36" authorId="1" shapeId="0">
      <text>
        <r>
          <rPr>
            <b/>
            <sz val="16"/>
            <color indexed="10"/>
            <rFont val="ＭＳ Ｐゴシック"/>
            <family val="3"/>
            <charset val="128"/>
          </rPr>
          <t xml:space="preserve">申請訓練の総訓練時間に対する通所割合に応じて、訓練科名は以下のとおりとしてください。 
・通所割合が20％以下の訓練については、訓練科名の末尾は「（eラーニングＡ）」 
・通所割合が20％を超える訓練については、訓練科名の末尾は「（eラーニングＢ）」
</t>
        </r>
        <r>
          <rPr>
            <b/>
            <sz val="16"/>
            <color indexed="81"/>
            <rFont val="ＭＳ Ｐゴシック"/>
            <family val="3"/>
            <charset val="128"/>
          </rPr>
          <t xml:space="preserve">
</t>
        </r>
        <r>
          <rPr>
            <b/>
            <sz val="14"/>
            <color indexed="81"/>
            <rFont val="ＭＳ Ｐゴシック"/>
            <family val="3"/>
            <charset val="128"/>
          </rPr>
          <t>※不適切な例
①訓練終了後に高度技能者等になれると誤解を招く表現（エキスパート、スペシャリスト、プロフェッショナル）
②「科」と同義の用語（講座、コース）
③記号（！,＆）
④資格名</t>
        </r>
      </text>
    </comment>
    <comment ref="K37" authorId="0" shapeId="0">
      <text>
        <r>
          <rPr>
            <b/>
            <sz val="14"/>
            <color indexed="10"/>
            <rFont val="ＭＳ Ｐゴシック"/>
            <family val="3"/>
            <charset val="128"/>
          </rPr>
          <t>20ｘｘ/ｘｘ/ｘｘ　と入力してください。　</t>
        </r>
        <r>
          <rPr>
            <b/>
            <sz val="12"/>
            <color indexed="10"/>
            <rFont val="ＭＳ Ｐゴシック"/>
            <family val="3"/>
            <charset val="128"/>
          </rPr>
          <t>　　　　　　　　　　</t>
        </r>
      </text>
    </comment>
    <comment ref="F40" authorId="1" shapeId="0">
      <text>
        <r>
          <rPr>
            <b/>
            <sz val="9"/>
            <color indexed="81"/>
            <rFont val="ＭＳ Ｐゴシック"/>
            <family val="3"/>
            <charset val="128"/>
          </rPr>
          <t xml:space="preserve"> </t>
        </r>
        <r>
          <rPr>
            <b/>
            <sz val="11"/>
            <color indexed="81"/>
            <rFont val="ＭＳ Ｐゴシック"/>
            <family val="3"/>
            <charset val="128"/>
          </rPr>
          <t>施設名は４０文字までで設定してください。</t>
        </r>
      </text>
    </comment>
    <comment ref="F41" authorId="1" shapeId="0">
      <text>
        <r>
          <rPr>
            <b/>
            <sz val="10"/>
            <color indexed="81"/>
            <rFont val="ＭＳ Ｐゴシック"/>
            <family val="3"/>
            <charset val="128"/>
          </rPr>
          <t>郵便番号を半角数字で入力（○○○-○○○○）</t>
        </r>
      </text>
    </comment>
    <comment ref="H41"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2" authorId="1" shapeId="0">
      <text>
        <r>
          <rPr>
            <b/>
            <sz val="11"/>
            <color indexed="10"/>
            <rFont val="ＭＳ Ｐゴシック"/>
            <family val="3"/>
            <charset val="128"/>
          </rPr>
          <t>このセル（H4１）に施設所在地（ビル名等）を記入してください。</t>
        </r>
      </text>
    </comment>
    <comment ref="F44"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 ref="F46" authorId="0" shapeId="0">
      <text>
        <r>
          <rPr>
            <b/>
            <sz val="9"/>
            <color indexed="81"/>
            <rFont val="MS P ゴシック"/>
            <family val="3"/>
            <charset val="128"/>
          </rPr>
          <t>国税庁から法人番号指定通知書にて通知された法人番号（13桁）を記載してください。</t>
        </r>
      </text>
    </comment>
  </commentList>
</comments>
</file>

<file path=xl/comments10.xml><?xml version="1.0" encoding="utf-8"?>
<comments xmlns="http://schemas.openxmlformats.org/spreadsheetml/2006/main">
  <authors>
    <author>高齢・障害・求職者雇用支援機構</author>
  </authors>
  <commentList>
    <comment ref="A21" authorId="0" shapeId="0">
      <text>
        <r>
          <rPr>
            <b/>
            <sz val="9"/>
            <color indexed="81"/>
            <rFont val="ＭＳ Ｐゴシック"/>
            <family val="3"/>
            <charset val="128"/>
          </rPr>
          <t xml:space="preserve">オンライン訓練で使用するパソコン等の機器を受講生へ有償で貸与する場合、ここへ記載してください。
（例）
パソコンレンタル費用（金額）０円　（備考欄）5,000円／月×4か月＝20,000円
モバイルルーターレンタル・通信費用　（金額）０円　（備考欄）通信費3,500円／月×4か月＝14,000円
</t>
        </r>
        <r>
          <rPr>
            <b/>
            <sz val="9"/>
            <color indexed="10"/>
            <rFont val="ＭＳ Ｐゴシック"/>
            <family val="3"/>
            <charset val="128"/>
          </rPr>
          <t>Adobe Creative Cloud（金額）37,140円　（備考欄）ユニット2（2月1日）から使用、月額プラン12,380円／月×3か月
(職業スキル（学科・実技）をオンライン訓練で設定し、オンライン訓練期間中のソフトウェアを受講者負担とする場合)
Adobe Creative Cloud（金額）37,140円　（備考欄）2月1日から4月30日まで使用、月額プラン（12,380円／月×3か月）
※ソフトウェアを受講者負担とする場合の契約プランについては、訓練期間中にソフトウェアを利用する期間を満たす最小単位期間を選択していることが必要です。（例えば、使用するソフトウェアの契約プランが月額プランと年間プランがある場合は、月額プランを選択してください。）。</t>
        </r>
      </text>
    </comment>
  </commentList>
</comments>
</file>

<file path=xl/comments11.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12.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3.xml><?xml version="1.0" encoding="utf-8"?>
<comments xmlns="http://schemas.openxmlformats.org/spreadsheetml/2006/main">
  <authors>
    <author>sokusin2</author>
    <author>高齢・障害・求職者雇用支援機構</author>
    <author xml:space="preserve"> </author>
  </authors>
  <commentList>
    <comment ref="A4" authorId="0" shapeId="0">
      <text>
        <r>
          <rPr>
            <b/>
            <sz val="9"/>
            <color indexed="81"/>
            <rFont val="ＭＳ Ｐゴシック"/>
            <family val="3"/>
            <charset val="128"/>
          </rPr>
          <t>様式１よりリンク</t>
        </r>
      </text>
    </comment>
    <comment ref="B6" authorId="0" shapeId="0">
      <text>
        <r>
          <rPr>
            <sz val="9"/>
            <color indexed="81"/>
            <rFont val="ＭＳ Ｐゴシック"/>
            <family val="3"/>
            <charset val="128"/>
          </rPr>
          <t>様式１よりリンク</t>
        </r>
      </text>
    </comment>
    <comment ref="B8" authorId="0" shapeId="0">
      <text>
        <r>
          <rPr>
            <sz val="9"/>
            <color indexed="81"/>
            <rFont val="ＭＳ Ｐゴシック"/>
            <family val="3"/>
            <charset val="128"/>
          </rPr>
          <t>様式5よりリンク</t>
        </r>
      </text>
    </comment>
    <comment ref="B39"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P41" authorId="1" shapeId="0">
      <text>
        <r>
          <rPr>
            <sz val="9"/>
            <color indexed="81"/>
            <rFont val="MS P ゴシック"/>
            <family val="3"/>
            <charset val="128"/>
          </rPr>
          <t xml:space="preserve">①実施日を特定する科目が土日祝にある場合⇒
</t>
        </r>
        <r>
          <rPr>
            <sz val="9"/>
            <color indexed="10"/>
            <rFont val="MS P ゴシック"/>
            <family val="3"/>
            <charset val="128"/>
          </rPr>
          <t>実施日特定科目○○曜（土曜・日曜・祝日）に有</t>
        </r>
        <r>
          <rPr>
            <sz val="9"/>
            <color indexed="81"/>
            <rFont val="MS P ゴシック"/>
            <family val="3"/>
            <charset val="128"/>
          </rPr>
          <t xml:space="preserve">
例：実施日特定科目日曜・祝日に有
②実施日を特定する科目が土日祝にない場合
⇒</t>
        </r>
        <r>
          <rPr>
            <sz val="9"/>
            <color indexed="10"/>
            <rFont val="MS P ゴシック"/>
            <family val="3"/>
            <charset val="128"/>
          </rPr>
          <t>無</t>
        </r>
        <r>
          <rPr>
            <sz val="9"/>
            <color indexed="81"/>
            <rFont val="MS P ゴシック"/>
            <family val="3"/>
            <charset val="128"/>
          </rPr>
          <t>　　
と記入</t>
        </r>
      </text>
    </comment>
    <comment ref="B44" authorId="1" shapeId="0">
      <text>
        <r>
          <rPr>
            <sz val="9"/>
            <color indexed="81"/>
            <rFont val="MS P ゴシック"/>
            <family val="3"/>
            <charset val="128"/>
          </rPr>
          <t xml:space="preserve">
自己負担額（税込み）については、
 教科書代⇒通信費用⇒ソフトウェアに係る費用⇒その他の費用
の順番で記入してください。
</t>
        </r>
        <r>
          <rPr>
            <sz val="9"/>
            <color indexed="10"/>
            <rFont val="MS P ゴシック"/>
            <family val="3"/>
            <charset val="128"/>
          </rPr>
          <t>ソフトウェアを受講者負担させる場合は以下のように記載してください。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t>
        </r>
      </text>
    </comment>
    <comment ref="O45" authorId="1" shapeId="0">
      <text>
        <r>
          <rPr>
            <b/>
            <sz val="9"/>
            <color indexed="10"/>
            <rFont val="ＭＳ Ｐゴシック"/>
            <family val="3"/>
            <charset val="128"/>
          </rPr>
          <t>6/28～7/8</t>
        </r>
        <r>
          <rPr>
            <sz val="9"/>
            <color indexed="81"/>
            <rFont val="ＭＳ Ｐゴシック"/>
            <family val="3"/>
            <charset val="128"/>
          </rPr>
          <t>の間に、必ず</t>
        </r>
        <r>
          <rPr>
            <b/>
            <sz val="9"/>
            <color indexed="10"/>
            <rFont val="ＭＳ Ｐゴシック"/>
            <family val="3"/>
            <charset val="128"/>
          </rPr>
          <t>２日間以上</t>
        </r>
        <r>
          <rPr>
            <sz val="9"/>
            <color indexed="81"/>
            <rFont val="ＭＳ Ｐゴシック"/>
            <family val="3"/>
            <charset val="128"/>
          </rPr>
          <t xml:space="preserve">、施設見学会を設定してください。
</t>
        </r>
        <r>
          <rPr>
            <b/>
            <sz val="9"/>
            <color indexed="10"/>
            <rFont val="ＭＳ Ｐゴシック"/>
            <family val="3"/>
            <charset val="128"/>
          </rPr>
          <t>※WEB開催可能</t>
        </r>
        <r>
          <rPr>
            <sz val="9"/>
            <color indexed="81"/>
            <rFont val="ＭＳ Ｐゴシック"/>
            <family val="3"/>
            <charset val="128"/>
          </rPr>
          <t xml:space="preserve">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t>
        </r>
      </text>
    </comment>
    <comment ref="E46" authorId="2" shapeId="0">
      <text>
        <r>
          <rPr>
            <b/>
            <sz val="9"/>
            <color indexed="81"/>
            <rFont val="ＭＳ Ｐゴシック"/>
            <family val="3"/>
            <charset val="128"/>
          </rPr>
          <t>時間を入力してください。また、随時実施する場合は、ここに「随時」と入力してください。なお、３回目を設定しない場合は、ここに、「なし」と入力してください。
＜例＞　10：30
※前記形式で入力してください</t>
        </r>
        <r>
          <rPr>
            <sz val="9"/>
            <color indexed="81"/>
            <rFont val="ＭＳ Ｐゴシック"/>
            <family val="3"/>
            <charset val="128"/>
          </rPr>
          <t xml:space="preserve">
</t>
        </r>
      </text>
    </comment>
    <comment ref="C48" authorId="1" shapeId="0">
      <text>
        <r>
          <rPr>
            <b/>
            <sz val="9"/>
            <color indexed="10"/>
            <rFont val="MS P ゴシック"/>
            <family val="3"/>
            <charset val="128"/>
          </rPr>
          <t>受講希望者が当該訓練コースへの理解を深めることができるよう、LMS実機体験を可能な限り実施してください。
なお、LMS実機体験を実施する場合は、LMS実機体験を実施する旨を記載してください。</t>
        </r>
      </text>
    </comment>
  </commentList>
</comments>
</file>

<file path=xl/comments14.xml><?xml version="1.0" encoding="utf-8"?>
<comments xmlns="http://schemas.openxmlformats.org/spreadsheetml/2006/main">
  <authors>
    <author>高齢・障害・求職者雇用支援機構</author>
    <author>sokusin2</author>
  </authors>
  <commentList>
    <comment ref="E16" authorId="0" shapeId="0">
      <text>
        <r>
          <rPr>
            <sz val="12"/>
            <color indexed="81"/>
            <rFont val="MS P ゴシック"/>
            <family val="3"/>
            <charset val="128"/>
          </rPr>
          <t xml:space="preserve">対面での選考も行う場合は地図を添付
</t>
        </r>
      </text>
    </comment>
    <comment ref="B19" authorId="0" shapeId="0">
      <text>
        <r>
          <rPr>
            <b/>
            <sz val="9"/>
            <color indexed="81"/>
            <rFont val="MS P ゴシック"/>
            <family val="3"/>
            <charset val="128"/>
          </rPr>
          <t>持ち物がない場合は「特になし」と記入</t>
        </r>
      </text>
    </comment>
    <comment ref="B20" authorId="1" shapeId="0">
      <text>
        <r>
          <rPr>
            <b/>
            <sz val="9"/>
            <color indexed="81"/>
            <rFont val="ＭＳ Ｐゴシック"/>
            <family val="3"/>
            <charset val="128"/>
          </rPr>
          <t>様式５よりリンク</t>
        </r>
      </text>
    </comment>
    <comment ref="B22" authorId="0" shapeId="0">
      <text>
        <r>
          <rPr>
            <b/>
            <sz val="9"/>
            <color indexed="81"/>
            <rFont val="MS P ゴシック"/>
            <family val="3"/>
            <charset val="128"/>
          </rPr>
          <t>通所がない場合は、「eラーニングコースのため記載なし」と記入</t>
        </r>
      </text>
    </comment>
    <comment ref="B23" authorId="1" shapeId="0">
      <text>
        <r>
          <rPr>
            <b/>
            <sz val="9"/>
            <color indexed="81"/>
            <rFont val="ＭＳ Ｐゴシック"/>
            <family val="3"/>
            <charset val="128"/>
          </rPr>
          <t>通所がない場合は、「eラーニングコースのため記載なし」と記入</t>
        </r>
      </text>
    </comment>
    <comment ref="E25" authorId="0" shapeId="0">
      <text>
        <r>
          <rPr>
            <sz val="12"/>
            <color indexed="81"/>
            <rFont val="MS P ゴシック"/>
            <family val="3"/>
            <charset val="128"/>
          </rPr>
          <t>通所が発生する場合は地図添付</t>
        </r>
      </text>
    </comment>
    <comment ref="B26" authorId="1"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通所がない場合は、「eラーニングコースのため記載なし」と記入</t>
        </r>
      </text>
    </comment>
  </commentList>
</comments>
</file>

<file path=xl/comments15.xml><?xml version="1.0" encoding="utf-8"?>
<comments xmlns="http://schemas.openxmlformats.org/spreadsheetml/2006/main">
  <authors>
    <author>高齢・障害・求職者雇用支援機構</author>
  </authors>
  <commentList>
    <comment ref="F8" authorId="0" shapeId="0">
      <text>
        <r>
          <rPr>
            <sz val="12"/>
            <color indexed="10"/>
            <rFont val="ＭＳ Ｐゴシック"/>
            <family val="3"/>
            <charset val="128"/>
          </rPr>
          <t>適用日とは</t>
        </r>
        <r>
          <rPr>
            <sz val="12"/>
            <color indexed="81"/>
            <rFont val="ＭＳ Ｐゴシック"/>
            <family val="3"/>
            <charset val="128"/>
          </rPr>
          <t>、「求職者支援訓練に係る就職率確定通知書（様式A-10）」の</t>
        </r>
        <r>
          <rPr>
            <sz val="12"/>
            <color indexed="10"/>
            <rFont val="ＭＳ Ｐゴシック"/>
            <family val="3"/>
            <charset val="128"/>
          </rPr>
          <t>裏面記載の適用日欄にある日付です。　　　　　　　　　　　　　　　　　</t>
        </r>
        <r>
          <rPr>
            <sz val="12"/>
            <color indexed="81"/>
            <rFont val="ＭＳ Ｐゴシック"/>
            <family val="3"/>
            <charset val="128"/>
          </rPr>
          <t>　※通知日ではありません。</t>
        </r>
        <r>
          <rPr>
            <sz val="9"/>
            <color indexed="81"/>
            <rFont val="ＭＳ Ｐゴシック"/>
            <family val="3"/>
            <charset val="128"/>
          </rPr>
          <t xml:space="preserve">
</t>
        </r>
      </text>
    </comment>
    <comment ref="S15" authorId="0" shapeId="0">
      <text>
        <r>
          <rPr>
            <sz val="9"/>
            <color indexed="81"/>
            <rFont val="ＭＳ Ｐゴシック"/>
            <family val="3"/>
            <charset val="128"/>
          </rPr>
          <t xml:space="preserve">
</t>
        </r>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令和6年5月1日～令和7年5月7日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令和6年5月1日～令和7年5月7日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令和6年5月1日～令和7年5月7日</t>
        </r>
        <r>
          <rPr>
            <sz val="9"/>
            <color indexed="81"/>
            <rFont val="ＭＳ Ｐゴシック"/>
            <family val="3"/>
            <charset val="128"/>
          </rPr>
          <t xml:space="preserve">に終了した委託訓練の実績が対象となります。
</t>
        </r>
      </text>
    </comment>
  </commentList>
</comments>
</file>

<file path=xl/comments18.xml><?xml version="1.0" encoding="utf-8"?>
<comments xmlns="http://schemas.openxmlformats.org/spreadsheetml/2006/main">
  <authors>
    <author>高齢・障害・求職者雇用支援機構</author>
  </authors>
  <commentLis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sz val="11"/>
            <color indexed="10"/>
            <rFont val="ＭＳ Ｐゴシック"/>
            <family val="3"/>
            <charset val="128"/>
          </rPr>
          <t>キャリアコンサルティング担当者が複数名の場合は、行を追加してご記入ください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2.xml><?xml version="1.0" encoding="utf-8"?>
<comments xmlns="http://schemas.openxmlformats.org/spreadsheetml/2006/main">
  <authors>
    <author>作成者</author>
  </authors>
  <commentList>
    <comment ref="G31" authorId="0" shapeId="0">
      <text>
        <r>
          <rPr>
            <sz val="11"/>
            <color indexed="81"/>
            <rFont val="ＭＳ Ｐゴシック"/>
            <family val="3"/>
            <charset val="128"/>
          </rPr>
          <t>小数点第３位を切り捨て、小数点第２位までを入力してください。</t>
        </r>
      </text>
    </comment>
  </commentList>
</comments>
</file>

<file path=xl/comments3.xml><?xml version="1.0" encoding="utf-8"?>
<comments xmlns="http://schemas.openxmlformats.org/spreadsheetml/2006/main">
  <authors>
    <author>高齢・障害・求職者雇用支援機構</author>
    <author>作成者</author>
  </authors>
  <commentList>
    <comment ref="D12" authorId="0" shapeId="0">
      <text>
        <r>
          <rPr>
            <b/>
            <sz val="9"/>
            <color indexed="81"/>
            <rFont val="MS P ゴシック"/>
            <family val="3"/>
            <charset val="128"/>
          </rPr>
          <t>平成元年の場合は、
平成１年で入力してください。</t>
        </r>
        <r>
          <rPr>
            <sz val="9"/>
            <color indexed="81"/>
            <rFont val="MS P ゴシック"/>
            <family val="3"/>
            <charset val="128"/>
          </rPr>
          <t xml:space="preserve">
</t>
        </r>
      </text>
    </comment>
    <comment ref="O13" authorId="1" shapeId="0">
      <text>
        <r>
          <rPr>
            <b/>
            <sz val="9"/>
            <color indexed="81"/>
            <rFont val="ＭＳ Ｐゴシック"/>
            <family val="3"/>
            <charset val="128"/>
          </rPr>
          <t>有限会社、合同会社、合資会社、医療法人など</t>
        </r>
      </text>
    </comment>
    <comment ref="C14" authorId="1" shapeId="0">
      <text>
        <r>
          <rPr>
            <b/>
            <sz val="9"/>
            <color indexed="81"/>
            <rFont val="ＭＳ Ｐゴシック"/>
            <family val="3"/>
            <charset val="128"/>
          </rPr>
          <t>事業協同組合、企業組合、協同組合、商工会議所、協会など</t>
        </r>
      </text>
    </comment>
    <comment ref="I14" authorId="1" shapeId="0">
      <text>
        <r>
          <rPr>
            <b/>
            <sz val="9"/>
            <color indexed="81"/>
            <rFont val="ＭＳ Ｐゴシック"/>
            <family val="3"/>
            <charset val="128"/>
          </rPr>
          <t>専修学校・各種学校を除く学校法人</t>
        </r>
      </text>
    </comment>
    <comment ref="L14" authorId="1" shapeId="0">
      <text>
        <r>
          <rPr>
            <b/>
            <sz val="9"/>
            <color indexed="81"/>
            <rFont val="ＭＳ Ｐゴシック"/>
            <family val="3"/>
            <charset val="128"/>
          </rPr>
          <t>一般財団法人、一般社団法人、公益財団法人、公益社団法人など</t>
        </r>
      </text>
    </comment>
    <comment ref="I15" authorId="1" shapeId="0">
      <text>
        <r>
          <rPr>
            <b/>
            <sz val="9"/>
            <color indexed="81"/>
            <rFont val="ＭＳ Ｐゴシック"/>
            <family val="3"/>
            <charset val="128"/>
          </rPr>
          <t>個人事業主、会計事務所など</t>
        </r>
      </text>
    </comment>
    <comment ref="B24" authorId="0" shapeId="0">
      <text>
        <r>
          <rPr>
            <b/>
            <sz val="8"/>
            <color indexed="81"/>
            <rFont val="MS P ゴシック"/>
            <family val="3"/>
            <charset val="128"/>
          </rPr>
          <t>入力漏れがないようにしてください。</t>
        </r>
        <r>
          <rPr>
            <sz val="9"/>
            <color indexed="81"/>
            <rFont val="MS P ゴシック"/>
            <family val="3"/>
            <charset val="128"/>
          </rPr>
          <t xml:space="preserve">
</t>
        </r>
      </text>
    </comment>
    <comment ref="A30" authorId="0" shapeId="0">
      <text>
        <r>
          <rPr>
            <b/>
            <sz val="11"/>
            <color indexed="10"/>
            <rFont val="MS P ゴシック"/>
            <family val="3"/>
            <charset val="128"/>
          </rPr>
          <t>令和4年8月14日～令和7年8月13日</t>
        </r>
        <r>
          <rPr>
            <b/>
            <sz val="11"/>
            <color indexed="81"/>
            <rFont val="MS P ゴシック"/>
            <family val="3"/>
            <charset val="128"/>
          </rPr>
          <t>に終了した職業訓練の実績</t>
        </r>
        <r>
          <rPr>
            <b/>
            <sz val="10"/>
            <color indexed="81"/>
            <rFont val="MS P ゴシック"/>
            <family val="3"/>
            <charset val="128"/>
          </rPr>
          <t>が対象となります。
求職者支援訓練の実績を記載する場合は、コース名、認定番号（4-31-13-××-××××）を入力してください。様式１４号と同一の場合も必ず記入してください。</t>
        </r>
        <r>
          <rPr>
            <sz val="9"/>
            <color indexed="81"/>
            <rFont val="MS P ゴシック"/>
            <family val="3"/>
            <charset val="128"/>
          </rPr>
          <t xml:space="preserve">
</t>
        </r>
      </text>
    </comment>
    <comment ref="E40" authorId="0" shapeId="0">
      <text>
        <r>
          <rPr>
            <b/>
            <sz val="9"/>
            <color indexed="81"/>
            <rFont val="MS P ゴシック"/>
            <family val="3"/>
            <charset val="128"/>
          </rPr>
          <t>氏名を入力</t>
        </r>
        <r>
          <rPr>
            <sz val="9"/>
            <color indexed="81"/>
            <rFont val="MS P ゴシック"/>
            <family val="3"/>
            <charset val="128"/>
          </rPr>
          <t xml:space="preserve">
</t>
        </r>
      </text>
    </comment>
    <comment ref="J40" authorId="0" shapeId="0">
      <text>
        <r>
          <rPr>
            <b/>
            <sz val="9"/>
            <color indexed="81"/>
            <rFont val="MS P ゴシック"/>
            <family val="3"/>
            <charset val="128"/>
          </rPr>
          <t>役職を入力</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t>
        </r>
      </text>
    </comment>
    <comment ref="D11" authorId="0" shapeId="0">
      <text>
        <r>
          <rPr>
            <b/>
            <sz val="9"/>
            <color indexed="81"/>
            <rFont val="ＭＳ Ｐゴシック"/>
            <family val="3"/>
            <charset val="128"/>
          </rPr>
          <t xml:space="preserve"> 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作成者</author>
    <author>高齢・障害・求職者雇用支援機構</author>
    <author>訓練認定課</author>
  </authors>
  <commentList>
    <comment ref="Y7"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オンライン訓練を実施する場合は、</t>
        </r>
        <r>
          <rPr>
            <b/>
            <sz val="10"/>
            <color indexed="39"/>
            <rFont val="ＭＳ Ｐゴシック"/>
            <family val="3"/>
            <charset val="128"/>
          </rPr>
          <t>どのような機器、インターネット接続環境、パソコンスキルが必要となるのかを記載してください(例）自宅にパソコン等の情報通信機器を備え、通信費の負担ができる、キーボード操作ができる等</t>
        </r>
      </text>
    </comment>
    <comment ref="F20" authorId="2" shapeId="0">
      <text>
        <r>
          <rPr>
            <b/>
            <sz val="9"/>
            <color indexed="81"/>
            <rFont val="ＭＳ Ｐゴシック"/>
            <family val="3"/>
            <charset val="128"/>
          </rPr>
          <t>全角で最大200文字
（半角は不可）※ハローワークインターネットサービスに掲載されます。</t>
        </r>
      </text>
    </comment>
    <comment ref="AK21" authorId="1" shapeId="0">
      <text>
        <r>
          <rPr>
            <b/>
            <sz val="9"/>
            <color indexed="81"/>
            <rFont val="MS P ゴシック"/>
            <family val="3"/>
            <charset val="128"/>
          </rPr>
          <t xml:space="preserve">IT分野及びデザイン分野（WEBデザインコース）の資格取得に係る特例措置適用となる資格がある場合は、当該資格から順に記入してください。
</t>
        </r>
      </text>
    </comment>
    <comment ref="AI31" authorId="1" shapeId="0">
      <text>
        <r>
          <rPr>
            <b/>
            <sz val="10"/>
            <color indexed="81"/>
            <rFont val="ＭＳ Ｐゴシック"/>
            <family val="3"/>
            <charset val="128"/>
          </rPr>
          <t xml:space="preserve">・「映像教材の時間」+「習得度確認テストの時間」+「対面指導の時間」＋「成績考査の時間」を計上してください。
・80時間算定対象訓練となるものの時間のみ計上してください。
</t>
        </r>
      </text>
    </comment>
    <comment ref="B41" authorId="1" shapeId="0">
      <text>
        <r>
          <rPr>
            <sz val="9"/>
            <color indexed="81"/>
            <rFont val="ＭＳ Ｐゴシック"/>
            <family val="3"/>
            <charset val="128"/>
          </rPr>
          <t xml:space="preserve">訓練内容の科目を記載する行が不足する場合は、適宜追加してください。
</t>
        </r>
      </text>
    </comment>
    <comment ref="N60" authorId="1" shapeId="0">
      <text>
        <r>
          <rPr>
            <b/>
            <sz val="9"/>
            <color indexed="10"/>
            <rFont val="MS P ゴシック"/>
            <family val="3"/>
            <charset val="128"/>
          </rPr>
          <t>ソフトウェアを受講者負担させる場合は記載してください。
例：Adobe Creative Cloud（ユニット2（2月1日）から使用、月額プラン12,380円／月×3か月＝37,140円）
(職業スキル（学科・実技）をオンライン訓練で設定し、オンライン訓練期間中のソフトウェアを受講者負担とする場合)
例：Adobe Creative Cloud（2月1日から4月30日まで使用、月額プラン12,380円／月×3か月＝37,140円）
また、ソフトウェアのプラン内容（ソフトウェア名、プラン名（月々プランか）、一月あたりの金額）が客観的にわかる資料をご提出ください。
（例：ソフトウェア提供事業が運営しているインターネットサイトのスクリーンショット、見積書等）</t>
        </r>
      </text>
    </comment>
    <comment ref="N61" authorId="1" shapeId="0">
      <text>
        <r>
          <rPr>
            <sz val="9"/>
            <color indexed="81"/>
            <rFont val="ＭＳ Ｐゴシック"/>
            <family val="3"/>
            <charset val="128"/>
          </rPr>
          <t>オンライン訓練による通信費用、レンタル費用がある場合、記入</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G23" authorId="0" shapeId="0">
      <text>
        <r>
          <rPr>
            <b/>
            <sz val="9"/>
            <color indexed="81"/>
            <rFont val="MS P ゴシック"/>
            <family val="3"/>
            <charset val="128"/>
          </rPr>
          <t>ユニットごとの受講時間を各ユニットの初日に記入してください。</t>
        </r>
      </text>
    </comment>
    <comment ref="AH25" authorId="0" shapeId="0">
      <text>
        <r>
          <rPr>
            <b/>
            <sz val="10"/>
            <color indexed="39"/>
            <rFont val="MS P ゴシック"/>
            <family val="3"/>
            <charset val="128"/>
          </rPr>
          <t xml:space="preserve">記載が想定されるもの
・開講式・オリエンテーション
・対面指導
・職場見学・職場体験・企業実習・（職業人講話）
・成績考査
・キャリアコンサルティング
</t>
        </r>
        <r>
          <rPr>
            <b/>
            <sz val="10"/>
            <color indexed="10"/>
            <rFont val="MS P ゴシック"/>
            <family val="3"/>
            <charset val="128"/>
          </rPr>
          <t>※キャリアコンサルティング実施日を複数日設ける場合は、実施予定日の一番最初の日に記入してくだい。</t>
        </r>
        <r>
          <rPr>
            <b/>
            <sz val="10"/>
            <color indexed="39"/>
            <rFont val="MS P ゴシック"/>
            <family val="3"/>
            <charset val="128"/>
          </rPr>
          <t xml:space="preserve">
・就職支援（個別）
・就職支援（集団形式）
・修了式
・ハローワーク来所日※自動で表示されます</t>
        </r>
      </text>
    </comment>
    <comment ref="AH36" authorId="0" shapeId="0">
      <text>
        <r>
          <rPr>
            <sz val="10"/>
            <color indexed="39"/>
            <rFont val="ＭＳ Ｐゴシック"/>
            <family val="3"/>
            <charset val="128"/>
          </rPr>
          <t>オンライン訓練実施日に
混在型（オンライン受講者と通所者が混在する場合）は「○」を、
単独型（全ての受講者がオンラインで訓練を受講する場合）は「△」を記入してください。</t>
        </r>
      </text>
    </comment>
    <comment ref="AH37" authorId="0" shapeId="0">
      <text>
        <r>
          <rPr>
            <b/>
            <sz val="9"/>
            <color indexed="81"/>
            <rFont val="MS P ゴシック"/>
            <family val="3"/>
            <charset val="128"/>
          </rPr>
          <t>受講者ごとに行う科目については、最初の回の開始時間と最後の回の修了時間を記載してください。</t>
        </r>
      </text>
    </comment>
    <comment ref="C39" authorId="0" shapeId="0">
      <text>
        <r>
          <rPr>
            <sz val="9"/>
            <color indexed="81"/>
            <rFont val="MS P ゴシック"/>
            <family val="3"/>
            <charset val="128"/>
          </rPr>
          <t>８０時間算定対象訓練の時間を記入してください。</t>
        </r>
      </text>
    </comment>
    <comment ref="AH39" authorId="0" shapeId="0">
      <text>
        <r>
          <rPr>
            <b/>
            <sz val="10"/>
            <color indexed="81"/>
            <rFont val="MS P ゴシック"/>
            <family val="3"/>
            <charset val="128"/>
          </rPr>
          <t>80時間算定対象訓練時間を記載してください。なお、受講者一人当たりの訓練時間を記入してください</t>
        </r>
      </text>
    </comment>
    <comment ref="C40" authorId="0" shapeId="0">
      <text>
        <r>
          <rPr>
            <sz val="9"/>
            <color indexed="81"/>
            <rFont val="MS P ゴシック"/>
            <family val="3"/>
            <charset val="128"/>
          </rPr>
          <t xml:space="preserve">８０時間算定対象訓練以外の時間を記入してください。
</t>
        </r>
      </text>
    </comment>
    <comment ref="C74" authorId="0" shapeId="0">
      <text>
        <r>
          <rPr>
            <sz val="9"/>
            <color indexed="81"/>
            <rFont val="MS P ゴシック"/>
            <family val="3"/>
            <charset val="128"/>
          </rPr>
          <t xml:space="preserve">８０時間算定対象訓練の時間を記入してください。
</t>
        </r>
      </text>
    </comment>
    <comment ref="C75" authorId="0" shapeId="0">
      <text>
        <r>
          <rPr>
            <sz val="9"/>
            <color indexed="81"/>
            <rFont val="MS P ゴシック"/>
            <family val="3"/>
            <charset val="128"/>
          </rPr>
          <t xml:space="preserve">８０時間算定対象訓練以外の時間を記入してください。
</t>
        </r>
      </text>
    </comment>
    <comment ref="C109" authorId="0" shapeId="0">
      <text>
        <r>
          <rPr>
            <sz val="9"/>
            <color indexed="81"/>
            <rFont val="MS P ゴシック"/>
            <family val="3"/>
            <charset val="128"/>
          </rPr>
          <t xml:space="preserve">８０時間算定対象訓練の時間を記入してください。
</t>
        </r>
      </text>
    </comment>
    <comment ref="C110" authorId="0" shapeId="0">
      <text>
        <r>
          <rPr>
            <sz val="9"/>
            <color indexed="81"/>
            <rFont val="MS P ゴシック"/>
            <family val="3"/>
            <charset val="128"/>
          </rPr>
          <t xml:space="preserve">８０時間算定対象訓練以外の時間を記入してください。
</t>
        </r>
      </text>
    </comment>
    <comment ref="C144" authorId="0" shapeId="0">
      <text>
        <r>
          <rPr>
            <sz val="9"/>
            <color indexed="81"/>
            <rFont val="MS P ゴシック"/>
            <family val="3"/>
            <charset val="128"/>
          </rPr>
          <t xml:space="preserve">８０時間算定対象訓練の時間を記入してください。
</t>
        </r>
      </text>
    </comment>
    <comment ref="C145" authorId="0" shapeId="0">
      <text>
        <r>
          <rPr>
            <sz val="9"/>
            <color indexed="81"/>
            <rFont val="MS P ゴシック"/>
            <family val="3"/>
            <charset val="128"/>
          </rPr>
          <t xml:space="preserve">８０時間算定対象訓練以外の時間を記入してください。
</t>
        </r>
      </text>
    </comment>
    <comment ref="C179" authorId="0" shapeId="0">
      <text>
        <r>
          <rPr>
            <sz val="9"/>
            <color indexed="81"/>
            <rFont val="MS P ゴシック"/>
            <family val="3"/>
            <charset val="128"/>
          </rPr>
          <t xml:space="preserve">８０時間算定対象訓練の時間を記入してください。
</t>
        </r>
      </text>
    </comment>
    <comment ref="C180" authorId="0" shapeId="0">
      <text>
        <r>
          <rPr>
            <sz val="9"/>
            <color indexed="81"/>
            <rFont val="MS P ゴシック"/>
            <family val="3"/>
            <charset val="128"/>
          </rPr>
          <t xml:space="preserve">８０時間算定対象訓練以外の時間を記入してください。
</t>
        </r>
      </text>
    </comment>
    <comment ref="C214" authorId="0" shapeId="0">
      <text>
        <r>
          <rPr>
            <sz val="9"/>
            <color indexed="81"/>
            <rFont val="MS P ゴシック"/>
            <family val="3"/>
            <charset val="128"/>
          </rPr>
          <t xml:space="preserve">８０時間算定対象訓練の時間を記入してください。
</t>
        </r>
      </text>
    </comment>
    <comment ref="C215" authorId="0" shapeId="0">
      <text>
        <r>
          <rPr>
            <sz val="9"/>
            <color indexed="81"/>
            <rFont val="MS P ゴシック"/>
            <family val="3"/>
            <charset val="128"/>
          </rPr>
          <t xml:space="preserve">８０時間算定対象訓練以外の時間を記入してください。
</t>
        </r>
      </text>
    </comment>
    <comment ref="C233" authorId="0" shapeId="0">
      <text>
        <r>
          <rPr>
            <sz val="9"/>
            <color indexed="81"/>
            <rFont val="MS P ゴシック"/>
            <family val="3"/>
            <charset val="128"/>
          </rPr>
          <t xml:space="preserve">８０時間算定対象訓練の時間を記入してください。
</t>
        </r>
      </text>
    </comment>
    <comment ref="C234" authorId="0" shapeId="0">
      <text>
        <r>
          <rPr>
            <sz val="9"/>
            <color indexed="81"/>
            <rFont val="MS P ゴシック"/>
            <family val="3"/>
            <charset val="128"/>
          </rPr>
          <t xml:space="preserve">８０時間算定対象訓練以外の時間を記入してください。
</t>
        </r>
      </text>
    </comment>
    <comment ref="Y237" authorId="0" shapeId="0">
      <text>
        <r>
          <rPr>
            <b/>
            <sz val="9"/>
            <color indexed="10"/>
            <rFont val="MS P ゴシック"/>
            <family val="3"/>
            <charset val="128"/>
          </rPr>
          <t>整数としてください。
（認められない例：262.5H）</t>
        </r>
      </text>
    </comment>
    <comment ref="AG237" authorId="0" shapeId="0">
      <text>
        <r>
          <rPr>
            <b/>
            <sz val="9"/>
            <color indexed="10"/>
            <rFont val="MS P ゴシック"/>
            <family val="3"/>
            <charset val="128"/>
          </rPr>
          <t>整数としてください。
（認められない例：262.5H）</t>
        </r>
        <r>
          <rPr>
            <b/>
            <sz val="9"/>
            <color indexed="81"/>
            <rFont val="MS P ゴシック"/>
            <family val="3"/>
            <charset val="128"/>
          </rPr>
          <t xml:space="preserve">
</t>
        </r>
      </text>
    </comment>
  </commentList>
</comments>
</file>

<file path=xl/comments8.xml><?xml version="1.0" encoding="utf-8"?>
<comments xmlns="http://schemas.openxmlformats.org/spreadsheetml/2006/main">
  <authors>
    <author>高齢・障害・求職者雇用支援機構</author>
    <author>企画係</author>
  </authors>
  <commentList>
    <comment ref="L1" authorId="0" shapeId="0">
      <text>
        <r>
          <rPr>
            <b/>
            <sz val="18"/>
            <color indexed="10"/>
            <rFont val="ＭＳ Ｐゴシック"/>
            <family val="3"/>
            <charset val="128"/>
          </rPr>
          <t>両面印刷にてご提出ください</t>
        </r>
      </text>
    </commen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L122" authorId="0" shapeId="0">
      <text>
        <r>
          <rPr>
            <b/>
            <sz val="18"/>
            <color indexed="10"/>
            <rFont val="ＭＳ Ｐゴシック"/>
            <family val="3"/>
            <charset val="128"/>
          </rPr>
          <t>両面印刷にてご提出ください</t>
        </r>
      </text>
    </comment>
    <comment ref="A129" authorId="0" shapeId="0">
      <text>
        <r>
          <rPr>
            <b/>
            <sz val="12"/>
            <color indexed="81"/>
            <rFont val="HG丸ｺﾞｼｯｸM-PRO"/>
            <family val="3"/>
            <charset val="128"/>
          </rPr>
          <t>【注意】
複数ページになる場合は、 セルを増さず、様式をコピーして使用してください。</t>
        </r>
      </text>
    </comment>
    <comment ref="L129" authorId="1" shapeId="0">
      <text>
        <r>
          <rPr>
            <sz val="11"/>
            <color indexed="81"/>
            <rFont val="ＭＳ Ｐゴシック"/>
            <family val="3"/>
            <charset val="128"/>
          </rPr>
          <t>証明する書類の提出を省略する場合に選択してください。</t>
        </r>
      </text>
    </comment>
    <comment ref="L130" authorId="0" shapeId="0">
      <text>
        <r>
          <rPr>
            <sz val="11"/>
            <color indexed="81"/>
            <rFont val="ＭＳ Ｐゴシック"/>
            <family val="3"/>
            <charset val="128"/>
          </rPr>
          <t>省略する書類を提出した際の申請書の「受理番号」を記入してください。</t>
        </r>
      </text>
    </comment>
    <comment ref="L243" authorId="0" shapeId="0">
      <text>
        <r>
          <rPr>
            <b/>
            <sz val="18"/>
            <color indexed="10"/>
            <rFont val="ＭＳ Ｐゴシック"/>
            <family val="3"/>
            <charset val="128"/>
          </rPr>
          <t>両面印刷にてご提出ください</t>
        </r>
      </text>
    </comment>
    <comment ref="A250" authorId="0" shapeId="0">
      <text>
        <r>
          <rPr>
            <b/>
            <sz val="12"/>
            <color indexed="81"/>
            <rFont val="HG丸ｺﾞｼｯｸM-PRO"/>
            <family val="3"/>
            <charset val="128"/>
          </rPr>
          <t>【注意】
複数ページになる場合は、 セルを増さず、様式をコピーして使用してください。</t>
        </r>
      </text>
    </comment>
    <comment ref="L250" authorId="1" shapeId="0">
      <text>
        <r>
          <rPr>
            <sz val="11"/>
            <color indexed="81"/>
            <rFont val="ＭＳ Ｐゴシック"/>
            <family val="3"/>
            <charset val="128"/>
          </rPr>
          <t>証明する書類の提出を省略する場合に選択してください。</t>
        </r>
      </text>
    </comment>
    <comment ref="L251"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Y3" authorId="0" shapeId="0">
      <text>
        <r>
          <rPr>
            <b/>
            <sz val="11"/>
            <color indexed="10"/>
            <rFont val="MS P ゴシック"/>
            <family val="3"/>
            <charset val="128"/>
          </rPr>
          <t>日付を入力してください。</t>
        </r>
        <r>
          <rPr>
            <sz val="9"/>
            <color indexed="10"/>
            <rFont val="MS P ゴシック"/>
            <family val="3"/>
            <charset val="128"/>
          </rPr>
          <t xml:space="preserve">
</t>
        </r>
      </text>
    </comment>
    <comment ref="G14" authorId="0" shapeId="0">
      <text>
        <r>
          <rPr>
            <b/>
            <sz val="12"/>
            <color indexed="81"/>
            <rFont val="MS P ゴシック"/>
            <family val="3"/>
            <charset val="128"/>
          </rPr>
          <t>年号を選んでください</t>
        </r>
      </text>
    </comment>
  </commentList>
</comments>
</file>

<file path=xl/sharedStrings.xml><?xml version="1.0" encoding="utf-8"?>
<sst xmlns="http://schemas.openxmlformats.org/spreadsheetml/2006/main" count="2965" uniqueCount="1856">
  <si>
    <t>20　その他の分野（サービス分野・製造分野）</t>
    <rPh sb="14" eb="16">
      <t>ブンヤ</t>
    </rPh>
    <rPh sb="17" eb="19">
      <t>セイゾウ</t>
    </rPh>
    <rPh sb="19" eb="21">
      <t>ブンヤ</t>
    </rPh>
    <phoneticPr fontId="60"/>
  </si>
  <si>
    <t>代表者役職名・氏名</t>
    <phoneticPr fontId="60"/>
  </si>
  <si>
    <t>記</t>
    <phoneticPr fontId="60"/>
  </si>
  <si>
    <t>㊞</t>
    <phoneticPr fontId="60"/>
  </si>
  <si>
    <t>提出年月日</t>
    <rPh sb="0" eb="2">
      <t>テイシュツ</t>
    </rPh>
    <rPh sb="2" eb="5">
      <t>ネンガッピ</t>
    </rPh>
    <phoneticPr fontId="60"/>
  </si>
  <si>
    <t>訓練科名</t>
    <rPh sb="0" eb="2">
      <t>クンレン</t>
    </rPh>
    <rPh sb="2" eb="4">
      <t>カメイ</t>
    </rPh>
    <rPh sb="3" eb="4">
      <t>メイ</t>
    </rPh>
    <phoneticPr fontId="60"/>
  </si>
  <si>
    <t>Ⅰ　訓練期間・訓練目標</t>
    <rPh sb="2" eb="4">
      <t>クンレン</t>
    </rPh>
    <rPh sb="4" eb="6">
      <t>キカン</t>
    </rPh>
    <rPh sb="7" eb="9">
      <t>クンレン</t>
    </rPh>
    <rPh sb="9" eb="11">
      <t>モクヒョウ</t>
    </rPh>
    <phoneticPr fontId="60"/>
  </si>
  <si>
    <t>訓　練　期　間</t>
    <rPh sb="0" eb="1">
      <t>クン</t>
    </rPh>
    <rPh sb="2" eb="3">
      <t>ネリ</t>
    </rPh>
    <rPh sb="4" eb="5">
      <t>キ</t>
    </rPh>
    <rPh sb="6" eb="7">
      <t>カン</t>
    </rPh>
    <phoneticPr fontId="60"/>
  </si>
  <si>
    <t>訓　練　目　標　（仕上がり像）</t>
    <rPh sb="0" eb="1">
      <t>クン</t>
    </rPh>
    <rPh sb="2" eb="3">
      <t>ネリ</t>
    </rPh>
    <rPh sb="4" eb="5">
      <t>メ</t>
    </rPh>
    <rPh sb="6" eb="7">
      <t>シルベ</t>
    </rPh>
    <rPh sb="9" eb="11">
      <t>シア</t>
    </rPh>
    <rPh sb="13" eb="14">
      <t>ゾウ</t>
    </rPh>
    <phoneticPr fontId="60"/>
  </si>
  <si>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91"/>
  </si>
  <si>
    <t>　（１）科目評価</t>
    <rPh sb="4" eb="6">
      <t>カモク</t>
    </rPh>
    <rPh sb="6" eb="8">
      <t>ヒョウカ</t>
    </rPh>
    <phoneticPr fontId="91"/>
  </si>
  <si>
    <t>科目名</t>
    <rPh sb="0" eb="3">
      <t>カモクメイ</t>
    </rPh>
    <phoneticPr fontId="60"/>
  </si>
  <si>
    <t>評価</t>
    <rPh sb="0" eb="2">
      <t>ヒョウカ</t>
    </rPh>
    <phoneticPr fontId="60"/>
  </si>
  <si>
    <t>（申請者）</t>
    <rPh sb="1" eb="4">
      <t>シンセイシャ</t>
    </rPh>
    <phoneticPr fontId="60"/>
  </si>
  <si>
    <t>所在地</t>
  </si>
  <si>
    <t>商号又は名称</t>
    <rPh sb="0" eb="2">
      <t>ショウゴウ</t>
    </rPh>
    <rPh sb="2" eb="3">
      <t>マタ</t>
    </rPh>
    <rPh sb="4" eb="6">
      <t>メイショウ</t>
    </rPh>
    <phoneticPr fontId="60"/>
  </si>
  <si>
    <t>職業訓練認定申請書</t>
    <rPh sb="0" eb="2">
      <t>ショクギョウ</t>
    </rPh>
    <rPh sb="2" eb="4">
      <t>クンレン</t>
    </rPh>
    <rPh sb="4" eb="6">
      <t>ニンテイ</t>
    </rPh>
    <rPh sb="6" eb="9">
      <t>シンセイショ</t>
    </rPh>
    <phoneticPr fontId="60"/>
  </si>
  <si>
    <t>※該当する分野（１つ）にチェックを入れてください。</t>
  </si>
  <si>
    <t>（２）訓練期間</t>
    <rPh sb="5" eb="7">
      <t>キカン</t>
    </rPh>
    <phoneticPr fontId="60"/>
  </si>
  <si>
    <t>　　所　　在　　地</t>
  </si>
  <si>
    <t>５　訓練実施機関番号</t>
    <rPh sb="6" eb="8">
      <t>キカン</t>
    </rPh>
    <rPh sb="8" eb="10">
      <t>バンゴウ</t>
    </rPh>
    <phoneticPr fontId="60"/>
  </si>
  <si>
    <t>施設名：</t>
    <rPh sb="0" eb="2">
      <t>シセツ</t>
    </rPh>
    <rPh sb="2" eb="3">
      <t>メイ</t>
    </rPh>
    <phoneticPr fontId="60"/>
  </si>
  <si>
    <t>担当者：</t>
    <rPh sb="0" eb="3">
      <t>タントウシャ</t>
    </rPh>
    <phoneticPr fontId="60"/>
  </si>
  <si>
    <t>申請書受理日：</t>
    <rPh sb="0" eb="3">
      <t>シンセイショ</t>
    </rPh>
    <rPh sb="3" eb="5">
      <t>ジュリ</t>
    </rPh>
    <rPh sb="5" eb="6">
      <t>ビ</t>
    </rPh>
    <phoneticPr fontId="60"/>
  </si>
  <si>
    <t>（注　意　事　項）</t>
    <rPh sb="1" eb="2">
      <t>チュウ</t>
    </rPh>
    <rPh sb="3" eb="4">
      <t>イ</t>
    </rPh>
    <rPh sb="5" eb="6">
      <t>コト</t>
    </rPh>
    <rPh sb="7" eb="8">
      <t>コウ</t>
    </rPh>
    <phoneticPr fontId="60"/>
  </si>
  <si>
    <t>※機構処理欄</t>
    <rPh sb="1" eb="3">
      <t>キコウ</t>
    </rPh>
    <rPh sb="3" eb="5">
      <t>ショリ</t>
    </rPh>
    <rPh sb="5" eb="6">
      <t>ラン</t>
    </rPh>
    <phoneticPr fontId="60"/>
  </si>
  <si>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60"/>
  </si>
  <si>
    <t>１　訓練の種別</t>
    <rPh sb="2" eb="4">
      <t>クンレン</t>
    </rPh>
    <rPh sb="5" eb="7">
      <t>シュベツ</t>
    </rPh>
    <phoneticPr fontId="60"/>
  </si>
  <si>
    <t>氏名</t>
    <rPh sb="0" eb="2">
      <t>シメイ</t>
    </rPh>
    <phoneticPr fontId="60"/>
  </si>
  <si>
    <t>印</t>
    <rPh sb="0" eb="1">
      <t>シルシ</t>
    </rPh>
    <phoneticPr fontId="60"/>
  </si>
  <si>
    <t>社会保険
労務士
記載欄</t>
    <rPh sb="0" eb="2">
      <t>シャカイ</t>
    </rPh>
    <rPh sb="2" eb="4">
      <t>ホケン</t>
    </rPh>
    <rPh sb="5" eb="8">
      <t>ロウムシ</t>
    </rPh>
    <rPh sb="9" eb="11">
      <t>キサイ</t>
    </rPh>
    <rPh sb="11" eb="12">
      <t>ラン</t>
    </rPh>
    <phoneticPr fontId="60"/>
  </si>
  <si>
    <t>企業実習を行う場合</t>
    <rPh sb="0" eb="2">
      <t>キギョウ</t>
    </rPh>
    <rPh sb="2" eb="4">
      <t>ジッシュウ</t>
    </rPh>
    <rPh sb="5" eb="6">
      <t>オコナ</t>
    </rPh>
    <rPh sb="7" eb="9">
      <t>バアイ</t>
    </rPh>
    <phoneticPr fontId="60"/>
  </si>
  <si>
    <t>その他</t>
    <rPh sb="2" eb="3">
      <t>タ</t>
    </rPh>
    <phoneticPr fontId="60"/>
  </si>
  <si>
    <t>個人情報保護の体制</t>
    <rPh sb="0" eb="2">
      <t>コジン</t>
    </rPh>
    <rPh sb="2" eb="4">
      <t>ジョウホウ</t>
    </rPh>
    <rPh sb="4" eb="6">
      <t>ホゴ</t>
    </rPh>
    <rPh sb="7" eb="9">
      <t>タイセイ</t>
    </rPh>
    <phoneticPr fontId="60"/>
  </si>
  <si>
    <t>講師の指導経験・業務経験年数</t>
    <rPh sb="0" eb="2">
      <t>コウシ</t>
    </rPh>
    <rPh sb="3" eb="5">
      <t>シドウ</t>
    </rPh>
    <rPh sb="5" eb="7">
      <t>ケイケン</t>
    </rPh>
    <rPh sb="8" eb="10">
      <t>ギョウム</t>
    </rPh>
    <rPh sb="10" eb="12">
      <t>ケイケン</t>
    </rPh>
    <rPh sb="12" eb="14">
      <t>ネンスウ</t>
    </rPh>
    <phoneticPr fontId="60"/>
  </si>
  <si>
    <t>講師の資格・免許</t>
    <rPh sb="0" eb="2">
      <t>コウシ</t>
    </rPh>
    <rPh sb="3" eb="5">
      <t>シカク</t>
    </rPh>
    <rPh sb="6" eb="8">
      <t>メンキョ</t>
    </rPh>
    <phoneticPr fontId="60"/>
  </si>
  <si>
    <t>内　　　　　　　　　　　　　　　容</t>
    <rPh sb="0" eb="1">
      <t>ウチ</t>
    </rPh>
    <rPh sb="16" eb="17">
      <t>カタチ</t>
    </rPh>
    <phoneticPr fontId="60"/>
  </si>
  <si>
    <t>点　検　項　目</t>
    <rPh sb="0" eb="3">
      <t>テンケン</t>
    </rPh>
    <rPh sb="4" eb="7">
      <t>コウモク</t>
    </rPh>
    <phoneticPr fontId="60"/>
  </si>
  <si>
    <t>実施体制等確認表</t>
    <rPh sb="0" eb="2">
      <t>ジッシ</t>
    </rPh>
    <rPh sb="2" eb="4">
      <t>タイセイ</t>
    </rPh>
    <rPh sb="4" eb="5">
      <t>トウ</t>
    </rPh>
    <rPh sb="5" eb="7">
      <t>カクニン</t>
    </rPh>
    <rPh sb="7" eb="8">
      <t>ヒョウ</t>
    </rPh>
    <phoneticPr fontId="60"/>
  </si>
  <si>
    <t>訓練実施機関・施設の概要</t>
    <rPh sb="0" eb="2">
      <t>クンレン</t>
    </rPh>
    <rPh sb="2" eb="4">
      <t>ジッシ</t>
    </rPh>
    <rPh sb="4" eb="6">
      <t>キカン</t>
    </rPh>
    <rPh sb="7" eb="9">
      <t>シセツ</t>
    </rPh>
    <rPh sb="10" eb="12">
      <t>ガイヨウ</t>
    </rPh>
    <phoneticPr fontId="60"/>
  </si>
  <si>
    <t>【訓練実施機関】</t>
    <rPh sb="1" eb="3">
      <t>クンレン</t>
    </rPh>
    <rPh sb="3" eb="5">
      <t>ジッシ</t>
    </rPh>
    <rPh sb="5" eb="7">
      <t>キカン</t>
    </rPh>
    <phoneticPr fontId="60"/>
  </si>
  <si>
    <t>訓練実施機関番号</t>
    <rPh sb="0" eb="2">
      <t>クンレン</t>
    </rPh>
    <rPh sb="2" eb="4">
      <t>ジッシ</t>
    </rPh>
    <rPh sb="4" eb="6">
      <t>キカン</t>
    </rPh>
    <rPh sb="6" eb="8">
      <t>バンゴウ</t>
    </rPh>
    <phoneticPr fontId="60"/>
  </si>
  <si>
    <t>訓練実施機関名（カナ）</t>
    <rPh sb="0" eb="2">
      <t>クンレン</t>
    </rPh>
    <rPh sb="2" eb="4">
      <t>ジッシ</t>
    </rPh>
    <rPh sb="4" eb="6">
      <t>キカン</t>
    </rPh>
    <rPh sb="6" eb="7">
      <t>ジンメイ</t>
    </rPh>
    <phoneticPr fontId="60"/>
  </si>
  <si>
    <t>訓練実施機関名</t>
    <rPh sb="0" eb="2">
      <t>クンレン</t>
    </rPh>
    <rPh sb="2" eb="4">
      <t>ジッシ</t>
    </rPh>
    <rPh sb="4" eb="6">
      <t>キカン</t>
    </rPh>
    <rPh sb="6" eb="7">
      <t>ジンメイ</t>
    </rPh>
    <phoneticPr fontId="60"/>
  </si>
  <si>
    <t>雇用保険適用事業所番号</t>
    <rPh sb="0" eb="2">
      <t>コヨウ</t>
    </rPh>
    <rPh sb="2" eb="4">
      <t>ホケン</t>
    </rPh>
    <rPh sb="4" eb="6">
      <t>テキヨウ</t>
    </rPh>
    <rPh sb="6" eb="9">
      <t>ジギョウショ</t>
    </rPh>
    <rPh sb="9" eb="11">
      <t>バンゴウ</t>
    </rPh>
    <phoneticPr fontId="60"/>
  </si>
  <si>
    <t>所在地</t>
    <rPh sb="0" eb="3">
      <t>ショザイチ</t>
    </rPh>
    <phoneticPr fontId="60"/>
  </si>
  <si>
    <t>設立年月日</t>
  </si>
  <si>
    <t>訓練実施機関の属性</t>
    <rPh sb="0" eb="2">
      <t>クンレン</t>
    </rPh>
    <rPh sb="2" eb="4">
      <t>ジッシ</t>
    </rPh>
    <rPh sb="4" eb="6">
      <t>キカン</t>
    </rPh>
    <rPh sb="7" eb="9">
      <t>ゾクセイ</t>
    </rPh>
    <phoneticPr fontId="60"/>
  </si>
  <si>
    <t>加盟団体名</t>
    <rPh sb="0" eb="2">
      <t>カメイ</t>
    </rPh>
    <rPh sb="2" eb="4">
      <t>ダンタイ</t>
    </rPh>
    <rPh sb="4" eb="5">
      <t>メイ</t>
    </rPh>
    <phoneticPr fontId="60"/>
  </si>
  <si>
    <t>【訓練実施施設】</t>
    <rPh sb="1" eb="3">
      <t>クンレン</t>
    </rPh>
    <rPh sb="3" eb="5">
      <t>ジッシ</t>
    </rPh>
    <rPh sb="5" eb="7">
      <t>シセツ</t>
    </rPh>
    <phoneticPr fontId="60"/>
  </si>
  <si>
    <t>訓練実施施設名</t>
    <rPh sb="0" eb="2">
      <t>クンレン</t>
    </rPh>
    <rPh sb="2" eb="4">
      <t>ジッシ</t>
    </rPh>
    <rPh sb="4" eb="6">
      <t>シセツ</t>
    </rPh>
    <rPh sb="6" eb="7">
      <t>メイ</t>
    </rPh>
    <phoneticPr fontId="60"/>
  </si>
  <si>
    <t>訓練実施施設</t>
    <rPh sb="0" eb="2">
      <t>クンレン</t>
    </rPh>
    <rPh sb="2" eb="4">
      <t>ジッシ</t>
    </rPh>
    <rPh sb="4" eb="6">
      <t>シセツ</t>
    </rPh>
    <phoneticPr fontId="60"/>
  </si>
  <si>
    <r>
      <t>事業</t>
    </r>
    <r>
      <rPr>
        <sz val="11"/>
        <rFont val="ＭＳ Ｐゴシック"/>
        <family val="3"/>
        <charset val="128"/>
      </rPr>
      <t>内容</t>
    </r>
    <rPh sb="0" eb="2">
      <t>ジギョウ</t>
    </rPh>
    <rPh sb="2" eb="4">
      <t>ナイヨウ</t>
    </rPh>
    <phoneticPr fontId="60"/>
  </si>
  <si>
    <t>業種名</t>
    <rPh sb="0" eb="2">
      <t>ギョウシュ</t>
    </rPh>
    <rPh sb="2" eb="3">
      <t>メイ</t>
    </rPh>
    <phoneticPr fontId="60"/>
  </si>
  <si>
    <t>【訓練実施運営体制】</t>
    <rPh sb="1" eb="3">
      <t>クンレン</t>
    </rPh>
    <rPh sb="3" eb="5">
      <t>ジッシ</t>
    </rPh>
    <rPh sb="5" eb="7">
      <t>ウンエイ</t>
    </rPh>
    <rPh sb="7" eb="9">
      <t>タイセイ</t>
    </rPh>
    <phoneticPr fontId="60"/>
  </si>
  <si>
    <t>事務室所在地</t>
    <rPh sb="0" eb="3">
      <t>ジムシツ</t>
    </rPh>
    <rPh sb="3" eb="6">
      <t>ショザイチ</t>
    </rPh>
    <phoneticPr fontId="60"/>
  </si>
  <si>
    <t>分</t>
    <rPh sb="0" eb="1">
      <t>フン</t>
    </rPh>
    <phoneticPr fontId="60"/>
  </si>
  <si>
    <t>責任者</t>
    <rPh sb="0" eb="3">
      <t>セキニンシャ</t>
    </rPh>
    <phoneticPr fontId="60"/>
  </si>
  <si>
    <t>氏名(役職）</t>
    <rPh sb="0" eb="2">
      <t>シメイ</t>
    </rPh>
    <rPh sb="3" eb="5">
      <t>ヤクショク</t>
    </rPh>
    <phoneticPr fontId="60"/>
  </si>
  <si>
    <t>訓練カリキュラム</t>
    <rPh sb="0" eb="2">
      <t>クンレン</t>
    </rPh>
    <phoneticPr fontId="60"/>
  </si>
  <si>
    <t>訓練実施機関名：</t>
    <rPh sb="0" eb="2">
      <t>クンレン</t>
    </rPh>
    <rPh sb="2" eb="4">
      <t>ジッシ</t>
    </rPh>
    <rPh sb="4" eb="6">
      <t>キカン</t>
    </rPh>
    <rPh sb="6" eb="7">
      <t>メイ</t>
    </rPh>
    <phoneticPr fontId="60"/>
  </si>
  <si>
    <t>訓練科名</t>
    <rPh sb="0" eb="2">
      <t>クンレン</t>
    </rPh>
    <rPh sb="2" eb="4">
      <t>カメイ</t>
    </rPh>
    <phoneticPr fontId="60"/>
  </si>
  <si>
    <t>募集期間（予定）</t>
    <rPh sb="0" eb="2">
      <t>ボシュウ</t>
    </rPh>
    <rPh sb="2" eb="4">
      <t>キカン</t>
    </rPh>
    <rPh sb="5" eb="7">
      <t>ヨテイ</t>
    </rPh>
    <phoneticPr fontId="60"/>
  </si>
  <si>
    <t>選考日（予定）</t>
    <rPh sb="0" eb="2">
      <t>センコウ</t>
    </rPh>
    <rPh sb="2" eb="3">
      <t>ヒ</t>
    </rPh>
    <rPh sb="4" eb="6">
      <t>ヨテイ</t>
    </rPh>
    <phoneticPr fontId="60"/>
  </si>
  <si>
    <t>選考方法</t>
    <rPh sb="0" eb="2">
      <t>センコウ</t>
    </rPh>
    <rPh sb="2" eb="4">
      <t>ホウホウ</t>
    </rPh>
    <phoneticPr fontId="60"/>
  </si>
  <si>
    <t>選考結果通知日</t>
    <rPh sb="0" eb="2">
      <t>センコウ</t>
    </rPh>
    <rPh sb="2" eb="4">
      <t>ケッカ</t>
    </rPh>
    <rPh sb="4" eb="6">
      <t>ツウチ</t>
    </rPh>
    <rPh sb="6" eb="7">
      <t>ビ</t>
    </rPh>
    <phoneticPr fontId="60"/>
  </si>
  <si>
    <t>訓練期間</t>
    <rPh sb="0" eb="2">
      <t>クンレン</t>
    </rPh>
    <rPh sb="2" eb="4">
      <t>キカン</t>
    </rPh>
    <phoneticPr fontId="60"/>
  </si>
  <si>
    <t>訓練時間</t>
    <rPh sb="0" eb="2">
      <t>クンレン</t>
    </rPh>
    <rPh sb="2" eb="4">
      <t>ジカン</t>
    </rPh>
    <phoneticPr fontId="60"/>
  </si>
  <si>
    <t>訓練目標
（仕上がり像）</t>
    <rPh sb="0" eb="2">
      <t>クンレン</t>
    </rPh>
    <rPh sb="2" eb="4">
      <t>モクヒョウ</t>
    </rPh>
    <rPh sb="6" eb="8">
      <t>シア</t>
    </rPh>
    <rPh sb="10" eb="11">
      <t>ゾウ</t>
    </rPh>
    <phoneticPr fontId="60"/>
  </si>
  <si>
    <t>訓練修了後に取得
できる資格</t>
    <rPh sb="0" eb="2">
      <t>クンレン</t>
    </rPh>
    <rPh sb="2" eb="5">
      <t>シュウリョウゴ</t>
    </rPh>
    <rPh sb="6" eb="8">
      <t>シュトク</t>
    </rPh>
    <rPh sb="12" eb="14">
      <t>シカク</t>
    </rPh>
    <phoneticPr fontId="60"/>
  </si>
  <si>
    <t>科目</t>
    <rPh sb="0" eb="2">
      <t>カモク</t>
    </rPh>
    <phoneticPr fontId="60"/>
  </si>
  <si>
    <t>科目の内容</t>
    <rPh sb="0" eb="2">
      <t>カモク</t>
    </rPh>
    <rPh sb="3" eb="5">
      <t>ナイヨウ</t>
    </rPh>
    <phoneticPr fontId="60"/>
  </si>
  <si>
    <t>実   技</t>
    <rPh sb="0" eb="1">
      <t>ジツ</t>
    </rPh>
    <rPh sb="4" eb="5">
      <t>ワザ</t>
    </rPh>
    <phoneticPr fontId="60"/>
  </si>
  <si>
    <t>合計</t>
    <rPh sb="0" eb="2">
      <t>ゴウケイ</t>
    </rPh>
    <phoneticPr fontId="60"/>
  </si>
  <si>
    <t>円</t>
    <rPh sb="0" eb="1">
      <t>エン</t>
    </rPh>
    <phoneticPr fontId="60"/>
  </si>
  <si>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60"/>
  </si>
  <si>
    <t>勤務形態</t>
    <rPh sb="0" eb="2">
      <t>キンム</t>
    </rPh>
    <rPh sb="2" eb="4">
      <t>ケイタイ</t>
    </rPh>
    <phoneticPr fontId="60"/>
  </si>
  <si>
    <t>担当科目</t>
    <rPh sb="0" eb="2">
      <t>タントウ</t>
    </rPh>
    <rPh sb="2" eb="4">
      <t>カモク</t>
    </rPh>
    <phoneticPr fontId="60"/>
  </si>
  <si>
    <t>歳</t>
    <rPh sb="0" eb="1">
      <t>サイ</t>
    </rPh>
    <phoneticPr fontId="60"/>
  </si>
  <si>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60"/>
  </si>
  <si>
    <t>教科書等</t>
    <rPh sb="0" eb="3">
      <t>キョウカショ</t>
    </rPh>
    <rPh sb="3" eb="4">
      <t>トウ</t>
    </rPh>
    <phoneticPr fontId="60"/>
  </si>
  <si>
    <t>出版社名等</t>
    <rPh sb="0" eb="3">
      <t>シュッパンシャ</t>
    </rPh>
    <rPh sb="3" eb="4">
      <t>メイ</t>
    </rPh>
    <rPh sb="4" eb="5">
      <t>トウ</t>
    </rPh>
    <phoneticPr fontId="60"/>
  </si>
  <si>
    <t>使用科目</t>
    <rPh sb="0" eb="2">
      <t>シヨウ</t>
    </rPh>
    <rPh sb="2" eb="4">
      <t>カモク</t>
    </rPh>
    <phoneticPr fontId="60"/>
  </si>
  <si>
    <t>合　　　計</t>
    <rPh sb="0" eb="5">
      <t>ゴウケイ</t>
    </rPh>
    <phoneticPr fontId="60"/>
  </si>
  <si>
    <t>【受講者に配付するもの】</t>
    <rPh sb="1" eb="4">
      <t>ジュコウシャ</t>
    </rPh>
    <rPh sb="5" eb="7">
      <t>ハイフ</t>
    </rPh>
    <phoneticPr fontId="60"/>
  </si>
  <si>
    <t>出版社名（オリジナル）等</t>
    <rPh sb="0" eb="2">
      <t>シュッパン</t>
    </rPh>
    <rPh sb="2" eb="4">
      <t>シャメイ</t>
    </rPh>
    <rPh sb="11" eb="12">
      <t>トウ</t>
    </rPh>
    <phoneticPr fontId="60"/>
  </si>
  <si>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60"/>
  </si>
  <si>
    <t>許可等取得の有無</t>
    <rPh sb="0" eb="2">
      <t>キョカ</t>
    </rPh>
    <rPh sb="2" eb="3">
      <t>ナド</t>
    </rPh>
    <rPh sb="3" eb="5">
      <t>シュトク</t>
    </rPh>
    <rPh sb="6" eb="8">
      <t>ウム</t>
    </rPh>
    <phoneticPr fontId="60"/>
  </si>
  <si>
    <t>許可等取得年月日</t>
    <rPh sb="0" eb="2">
      <t>キョカ</t>
    </rPh>
    <rPh sb="2" eb="3">
      <t>ナド</t>
    </rPh>
    <rPh sb="3" eb="5">
      <t>シュトク</t>
    </rPh>
    <rPh sb="5" eb="8">
      <t>ネンガッピ</t>
    </rPh>
    <phoneticPr fontId="60"/>
  </si>
  <si>
    <t>許可等取得予定の有無</t>
    <rPh sb="0" eb="2">
      <t>キョカ</t>
    </rPh>
    <rPh sb="2" eb="3">
      <t>ナド</t>
    </rPh>
    <rPh sb="3" eb="5">
      <t>シュトク</t>
    </rPh>
    <rPh sb="5" eb="7">
      <t>ヨテイ</t>
    </rPh>
    <rPh sb="8" eb="10">
      <t>ウム</t>
    </rPh>
    <phoneticPr fontId="60"/>
  </si>
  <si>
    <t>許可等取得予定年月日</t>
    <rPh sb="0" eb="2">
      <t>キョカ</t>
    </rPh>
    <rPh sb="2" eb="3">
      <t>ナド</t>
    </rPh>
    <rPh sb="3" eb="5">
      <t>シュトク</t>
    </rPh>
    <rPh sb="5" eb="7">
      <t>ヨテイ</t>
    </rPh>
    <rPh sb="7" eb="10">
      <t>ネンガッピ</t>
    </rPh>
    <phoneticPr fontId="60"/>
  </si>
  <si>
    <t>職業紹介責任者の(役職）氏名</t>
    <rPh sb="0" eb="2">
      <t>ショクギョウ</t>
    </rPh>
    <rPh sb="2" eb="4">
      <t>ショウカイ</t>
    </rPh>
    <rPh sb="4" eb="7">
      <t>セキニンシャ</t>
    </rPh>
    <rPh sb="9" eb="11">
      <t>ヤクショク</t>
    </rPh>
    <rPh sb="12" eb="14">
      <t>シメイ</t>
    </rPh>
    <phoneticPr fontId="60"/>
  </si>
  <si>
    <t>職業紹介事業の主な内容</t>
    <rPh sb="0" eb="2">
      <t>ショクギョウ</t>
    </rPh>
    <rPh sb="2" eb="4">
      <t>ショウカイ</t>
    </rPh>
    <rPh sb="4" eb="6">
      <t>ジギョウ</t>
    </rPh>
    <rPh sb="7" eb="8">
      <t>オモ</t>
    </rPh>
    <rPh sb="9" eb="11">
      <t>ナイヨウ</t>
    </rPh>
    <phoneticPr fontId="60"/>
  </si>
  <si>
    <t>訓練内容</t>
    <rPh sb="0" eb="2">
      <t>クンレン</t>
    </rPh>
    <rPh sb="2" eb="4">
      <t>ナイヨウ</t>
    </rPh>
    <phoneticPr fontId="60"/>
  </si>
  <si>
    <t>訓練カリキュラム（企業実習用）</t>
    <rPh sb="0" eb="2">
      <t>クンレン</t>
    </rPh>
    <rPh sb="9" eb="11">
      <t>キギョウ</t>
    </rPh>
    <rPh sb="11" eb="13">
      <t>ジッシュウ</t>
    </rPh>
    <rPh sb="13" eb="14">
      <t>ヨウ</t>
    </rPh>
    <phoneticPr fontId="60"/>
  </si>
  <si>
    <t>企業実習での
訓練目標</t>
    <rPh sb="0" eb="2">
      <t>キギョウ</t>
    </rPh>
    <rPh sb="2" eb="4">
      <t>ジッシュウ</t>
    </rPh>
    <rPh sb="7" eb="9">
      <t>クンレン</t>
    </rPh>
    <rPh sb="9" eb="11">
      <t>モクヒョウ</t>
    </rPh>
    <phoneticPr fontId="60"/>
  </si>
  <si>
    <t>訓 練 の 内 容</t>
    <rPh sb="0" eb="1">
      <t>クン</t>
    </rPh>
    <rPh sb="2" eb="3">
      <t>ネリ</t>
    </rPh>
    <rPh sb="6" eb="7">
      <t>ナイ</t>
    </rPh>
    <rPh sb="8" eb="9">
      <t>カタチ</t>
    </rPh>
    <phoneticPr fontId="60"/>
  </si>
  <si>
    <t>　訓練時間総合計</t>
    <rPh sb="1" eb="3">
      <t>クンレン</t>
    </rPh>
    <rPh sb="3" eb="5">
      <t>ジカン</t>
    </rPh>
    <rPh sb="5" eb="6">
      <t>ソウ</t>
    </rPh>
    <rPh sb="6" eb="8">
      <t>ゴウケイ</t>
    </rPh>
    <phoneticPr fontId="60"/>
  </si>
  <si>
    <t>月</t>
    <rPh sb="0" eb="1">
      <t>ツキ</t>
    </rPh>
    <phoneticPr fontId="60"/>
  </si>
  <si>
    <t>日</t>
    <rPh sb="0" eb="1">
      <t>ニチ</t>
    </rPh>
    <phoneticPr fontId="60"/>
  </si>
  <si>
    <t>曜</t>
    <rPh sb="0" eb="1">
      <t>ヒカリ</t>
    </rPh>
    <phoneticPr fontId="60"/>
  </si>
  <si>
    <t>講師</t>
    <rPh sb="0" eb="2">
      <t>コウシ</t>
    </rPh>
    <phoneticPr fontId="60"/>
  </si>
  <si>
    <t>備考</t>
    <rPh sb="0" eb="2">
      <t>ビコウ</t>
    </rPh>
    <phoneticPr fontId="60"/>
  </si>
  <si>
    <t>実施期間</t>
    <rPh sb="0" eb="2">
      <t>ジッシ</t>
    </rPh>
    <rPh sb="2" eb="4">
      <t>キカン</t>
    </rPh>
    <phoneticPr fontId="60"/>
  </si>
  <si>
    <t>備　考</t>
    <rPh sb="0" eb="1">
      <t>ソナエ</t>
    </rPh>
    <rPh sb="2" eb="3">
      <t>コウ</t>
    </rPh>
    <phoneticPr fontId="60"/>
  </si>
  <si>
    <t>１回目</t>
    <rPh sb="1" eb="2">
      <t>カイ</t>
    </rPh>
    <rPh sb="2" eb="3">
      <t>メ</t>
    </rPh>
    <phoneticPr fontId="60"/>
  </si>
  <si>
    <t>２回目</t>
    <rPh sb="1" eb="2">
      <t>カイ</t>
    </rPh>
    <rPh sb="2" eb="3">
      <t>メ</t>
    </rPh>
    <phoneticPr fontId="60"/>
  </si>
  <si>
    <t>３回目</t>
    <rPh sb="1" eb="2">
      <t>カイ</t>
    </rPh>
    <rPh sb="2" eb="3">
      <t>メ</t>
    </rPh>
    <phoneticPr fontId="60"/>
  </si>
  <si>
    <t>雇用形態</t>
    <rPh sb="0" eb="2">
      <t>コヨウ</t>
    </rPh>
    <rPh sb="2" eb="4">
      <t>ケイタイ</t>
    </rPh>
    <phoneticPr fontId="60"/>
  </si>
  <si>
    <t>苦情を処理する者</t>
    <rPh sb="0" eb="2">
      <t>クジョウ</t>
    </rPh>
    <rPh sb="3" eb="5">
      <t>ショリ</t>
    </rPh>
    <rPh sb="7" eb="8">
      <t>シャ</t>
    </rPh>
    <phoneticPr fontId="60"/>
  </si>
  <si>
    <t>事務担当者
（訓練受講者からの手続に関する問合せ等に常時対応する窓口）</t>
    <rPh sb="0" eb="2">
      <t>ジム</t>
    </rPh>
    <rPh sb="2" eb="5">
      <t>タントウシャ</t>
    </rPh>
    <phoneticPr fontId="60"/>
  </si>
  <si>
    <t>苦情相談窓口の周知方法</t>
    <rPh sb="0" eb="2">
      <t>クジョウ</t>
    </rPh>
    <rPh sb="2" eb="4">
      <t>ソウダン</t>
    </rPh>
    <rPh sb="4" eb="6">
      <t>マドグチ</t>
    </rPh>
    <rPh sb="7" eb="9">
      <t>シュウチ</t>
    </rPh>
    <rPh sb="9" eb="11">
      <t>ホウホウ</t>
    </rPh>
    <phoneticPr fontId="60"/>
  </si>
  <si>
    <t>・掲示板に常時窓口を掲示</t>
    <rPh sb="1" eb="4">
      <t>ケイジバン</t>
    </rPh>
    <rPh sb="5" eb="7">
      <t>ジョウジ</t>
    </rPh>
    <rPh sb="7" eb="9">
      <t>マドグチ</t>
    </rPh>
    <rPh sb="10" eb="12">
      <t>ケイジ</t>
    </rPh>
    <phoneticPr fontId="60"/>
  </si>
  <si>
    <t>（役職名・氏名）</t>
    <rPh sb="1" eb="4">
      <t>ヤクショクメイ</t>
    </rPh>
    <rPh sb="5" eb="7">
      <t>シメイ</t>
    </rPh>
    <phoneticPr fontId="60"/>
  </si>
  <si>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60"/>
  </si>
  <si>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60"/>
  </si>
  <si>
    <t>２　誓約内容</t>
  </si>
  <si>
    <t>１　訓練科名</t>
    <rPh sb="2" eb="4">
      <t>クンレン</t>
    </rPh>
    <rPh sb="4" eb="6">
      <t>カメイ</t>
    </rPh>
    <phoneticPr fontId="60"/>
  </si>
  <si>
    <t>記</t>
  </si>
  <si>
    <t>代表者役職名・氏名</t>
    <rPh sb="3" eb="4">
      <t>ヤク</t>
    </rPh>
    <rPh sb="4" eb="5">
      <t>ショク</t>
    </rPh>
    <rPh sb="5" eb="6">
      <t>メイ</t>
    </rPh>
    <phoneticPr fontId="60"/>
  </si>
  <si>
    <t>各種就職支援等の実施</t>
    <rPh sb="0" eb="2">
      <t>カクシュ</t>
    </rPh>
    <rPh sb="2" eb="4">
      <t>シュウショク</t>
    </rPh>
    <rPh sb="4" eb="6">
      <t>シエン</t>
    </rPh>
    <rPh sb="6" eb="7">
      <t>トウ</t>
    </rPh>
    <rPh sb="8" eb="10">
      <t>ジッシ</t>
    </rPh>
    <phoneticPr fontId="60"/>
  </si>
  <si>
    <t>必須項目以外</t>
    <rPh sb="0" eb="2">
      <t>ヒッス</t>
    </rPh>
    <rPh sb="2" eb="4">
      <t>コウモク</t>
    </rPh>
    <rPh sb="4" eb="6">
      <t>イガイ</t>
    </rPh>
    <phoneticPr fontId="60"/>
  </si>
  <si>
    <t>⑥ジョブ・カードの作成支援</t>
    <rPh sb="11" eb="13">
      <t>シエン</t>
    </rPh>
    <phoneticPr fontId="60"/>
  </si>
  <si>
    <t>⑤求人者に面接するに当たっての指導</t>
    <rPh sb="1" eb="3">
      <t>キュウジン</t>
    </rPh>
    <rPh sb="3" eb="4">
      <t>シャ</t>
    </rPh>
    <rPh sb="10" eb="11">
      <t>ア</t>
    </rPh>
    <phoneticPr fontId="60"/>
  </si>
  <si>
    <t>①職業相談の実施</t>
    <rPh sb="1" eb="3">
      <t>ショクギョウ</t>
    </rPh>
    <phoneticPr fontId="60"/>
  </si>
  <si>
    <t>必須項目</t>
    <rPh sb="0" eb="2">
      <t>ヒッス</t>
    </rPh>
    <rPh sb="2" eb="4">
      <t>コウモク</t>
    </rPh>
    <phoneticPr fontId="60"/>
  </si>
  <si>
    <t>５回目</t>
    <rPh sb="1" eb="2">
      <t>カイ</t>
    </rPh>
    <rPh sb="2" eb="3">
      <t>メ</t>
    </rPh>
    <phoneticPr fontId="60"/>
  </si>
  <si>
    <t>４回目</t>
    <rPh sb="1" eb="2">
      <t>カイ</t>
    </rPh>
    <rPh sb="2" eb="3">
      <t>メ</t>
    </rPh>
    <phoneticPr fontId="60"/>
  </si>
  <si>
    <r>
      <t>代表者</t>
    </r>
    <r>
      <rPr>
        <sz val="11"/>
        <rFont val="ＭＳ Ｐゴシック"/>
        <family val="3"/>
        <charset val="128"/>
      </rPr>
      <t>役職名・氏名</t>
    </r>
    <rPh sb="0" eb="3">
      <t>ダイヒョウシャ</t>
    </rPh>
    <rPh sb="7" eb="9">
      <t>シメイ</t>
    </rPh>
    <phoneticPr fontId="60"/>
  </si>
  <si>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60"/>
  </si>
  <si>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60"/>
  </si>
  <si>
    <t>訓練実施機関名</t>
    <rPh sb="0" eb="2">
      <t>クンレン</t>
    </rPh>
    <rPh sb="2" eb="4">
      <t>ジッシ</t>
    </rPh>
    <rPh sb="4" eb="6">
      <t>キカン</t>
    </rPh>
    <rPh sb="6" eb="7">
      <t>メイ</t>
    </rPh>
    <phoneticPr fontId="60"/>
  </si>
  <si>
    <t>訓練内容等</t>
    <rPh sb="0" eb="2">
      <t>クンレン</t>
    </rPh>
    <rPh sb="2" eb="4">
      <t>ナイヨウ</t>
    </rPh>
    <rPh sb="4" eb="5">
      <t>トウ</t>
    </rPh>
    <phoneticPr fontId="60"/>
  </si>
  <si>
    <t>実施人数</t>
    <rPh sb="0" eb="2">
      <t>ジッシ</t>
    </rPh>
    <rPh sb="2" eb="4">
      <t>ニンズウ</t>
    </rPh>
    <phoneticPr fontId="60"/>
  </si>
  <si>
    <t>修了人数</t>
    <rPh sb="0" eb="2">
      <t>シュウリョウ</t>
    </rPh>
    <rPh sb="2" eb="4">
      <t>ニンズウ</t>
    </rPh>
    <phoneticPr fontId="60"/>
  </si>
  <si>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60"/>
  </si>
  <si>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60"/>
  </si>
  <si>
    <r>
      <rPr>
        <b/>
        <sz val="14"/>
        <rFont val="ＭＳ 明朝"/>
        <family val="1"/>
        <charset val="128"/>
      </rPr>
      <t>様式第1号</t>
    </r>
    <r>
      <rPr>
        <sz val="14"/>
        <rFont val="ＭＳ 明朝"/>
        <family val="1"/>
        <charset val="128"/>
      </rPr>
      <t>（第1条関係）（裏面）</t>
    </r>
    <rPh sb="13" eb="14">
      <t>ウラ</t>
    </rPh>
    <rPh sb="14" eb="15">
      <t>メン</t>
    </rPh>
    <phoneticPr fontId="60"/>
  </si>
  <si>
    <t>※「訓練実施機関の属性」欄の記載について</t>
    <phoneticPr fontId="60"/>
  </si>
  <si>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60"/>
  </si>
  <si>
    <t>どの選択肢に該当するものがない場合は、その他の欄に記入してください。</t>
    <phoneticPr fontId="60"/>
  </si>
  <si>
    <t>ＴＥＬ</t>
    <phoneticPr fontId="60"/>
  </si>
  <si>
    <t>認定様式第17号</t>
    <rPh sb="0" eb="2">
      <t>ニンテイ</t>
    </rPh>
    <rPh sb="2" eb="4">
      <t>ヨウシキ</t>
    </rPh>
    <rPh sb="4" eb="5">
      <t>ダイ</t>
    </rPh>
    <rPh sb="7" eb="8">
      <t>ゴウ</t>
    </rPh>
    <phoneticPr fontId="60"/>
  </si>
  <si>
    <t>②訓練科名</t>
    <rPh sb="1" eb="3">
      <t>クンレン</t>
    </rPh>
    <rPh sb="3" eb="5">
      <t>カメイ</t>
    </rPh>
    <phoneticPr fontId="60"/>
  </si>
  <si>
    <t>中退者</t>
    <rPh sb="0" eb="3">
      <t>チュウタイシャ</t>
    </rPh>
    <phoneticPr fontId="60"/>
  </si>
  <si>
    <t xml:space="preserve">
⑩
うち
就職者</t>
    <rPh sb="6" eb="9">
      <t>シュウショクシャ</t>
    </rPh>
    <phoneticPr fontId="60"/>
  </si>
  <si>
    <t>修了者</t>
    <rPh sb="0" eb="3">
      <t>シュウリョウシャ</t>
    </rPh>
    <phoneticPr fontId="60"/>
  </si>
  <si>
    <t>(例)</t>
    <rPh sb="1" eb="2">
      <t>レイ</t>
    </rPh>
    <phoneticPr fontId="99"/>
  </si>
  <si>
    <t>介護福祉科</t>
    <rPh sb="0" eb="2">
      <t>カイゴ</t>
    </rPh>
    <rPh sb="2" eb="4">
      <t>フクシ</t>
    </rPh>
    <rPh sb="4" eb="5">
      <t>カ</t>
    </rPh>
    <phoneticPr fontId="60"/>
  </si>
  <si>
    <t>合計欄</t>
    <rPh sb="0" eb="2">
      <t>ゴウケイ</t>
    </rPh>
    <rPh sb="2" eb="3">
      <t>ラン</t>
    </rPh>
    <phoneticPr fontId="60"/>
  </si>
  <si>
    <t>②基金訓練分野コード</t>
    <rPh sb="1" eb="3">
      <t>キキン</t>
    </rPh>
    <rPh sb="3" eb="5">
      <t>クンレン</t>
    </rPh>
    <rPh sb="5" eb="7">
      <t>ブンヤ</t>
    </rPh>
    <phoneticPr fontId="60"/>
  </si>
  <si>
    <t>08　旅行・観光分野</t>
    <rPh sb="3" eb="5">
      <t>リョコウ</t>
    </rPh>
    <phoneticPr fontId="60"/>
  </si>
  <si>
    <t>）基礎訓練（基礎コース）</t>
    <rPh sb="1" eb="3">
      <t>キソ</t>
    </rPh>
    <rPh sb="3" eb="5">
      <t>クンレン</t>
    </rPh>
    <rPh sb="6" eb="8">
      <t>キソ</t>
    </rPh>
    <phoneticPr fontId="60"/>
  </si>
  <si>
    <t>）実践訓練（実践コース）</t>
    <rPh sb="1" eb="3">
      <t>ジッセン</t>
    </rPh>
    <rPh sb="3" eb="5">
      <t>クンレン</t>
    </rPh>
    <rPh sb="6" eb="8">
      <t>ジッセン</t>
    </rPh>
    <phoneticPr fontId="60"/>
  </si>
  <si>
    <t>(</t>
    <phoneticPr fontId="60"/>
  </si>
  <si>
    <t>訓練科名：</t>
    <rPh sb="0" eb="2">
      <t>クンレン</t>
    </rPh>
    <rPh sb="2" eb="4">
      <t>カメイ</t>
    </rPh>
    <phoneticPr fontId="60"/>
  </si>
  <si>
    <t>）</t>
    <phoneticPr fontId="60"/>
  </si>
  <si>
    <t>学科</t>
    <rPh sb="0" eb="2">
      <t>ガッカ</t>
    </rPh>
    <phoneticPr fontId="60"/>
  </si>
  <si>
    <t>時間</t>
    <rPh sb="0" eb="2">
      <t>ジカン</t>
    </rPh>
    <phoneticPr fontId="60"/>
  </si>
  <si>
    <t>～</t>
    <phoneticPr fontId="60"/>
  </si>
  <si>
    <t>～</t>
    <phoneticPr fontId="60"/>
  </si>
  <si>
    <t>02</t>
    <phoneticPr fontId="60"/>
  </si>
  <si>
    <t>03</t>
    <phoneticPr fontId="60"/>
  </si>
  <si>
    <t>04</t>
    <phoneticPr fontId="60"/>
  </si>
  <si>
    <t>医療事務分野</t>
    <phoneticPr fontId="60"/>
  </si>
  <si>
    <t>デザイン分野</t>
    <phoneticPr fontId="60"/>
  </si>
  <si>
    <t>12 　　</t>
    <phoneticPr fontId="60"/>
  </si>
  <si>
    <t>理容・美容関連分野</t>
    <phoneticPr fontId="60"/>
  </si>
  <si>
    <t>その他の分野</t>
    <phoneticPr fontId="60"/>
  </si>
  <si>
    <t>定員</t>
    <rPh sb="0" eb="2">
      <t>テイイン</t>
    </rPh>
    <phoneticPr fontId="60"/>
  </si>
  <si>
    <t>コース名</t>
    <rPh sb="3" eb="4">
      <t>メイ</t>
    </rPh>
    <phoneticPr fontId="60"/>
  </si>
  <si>
    <t>（</t>
    <phoneticPr fontId="60"/>
  </si>
  <si>
    <t>基礎</t>
    <rPh sb="0" eb="2">
      <t>キソ</t>
    </rPh>
    <phoneticPr fontId="60"/>
  </si>
  <si>
    <t>実践</t>
    <rPh sb="0" eb="2">
      <t>ジッセン</t>
    </rPh>
    <phoneticPr fontId="60"/>
  </si>
  <si>
    <t>コース</t>
    <phoneticPr fontId="60"/>
  </si>
  <si>
    <t>募集期間</t>
    <rPh sb="0" eb="2">
      <t>ボシュウ</t>
    </rPh>
    <rPh sb="2" eb="4">
      <t>キカン</t>
    </rPh>
    <phoneticPr fontId="60"/>
  </si>
  <si>
    <t>実技</t>
    <rPh sb="0" eb="2">
      <t>ジツギ</t>
    </rPh>
    <phoneticPr fontId="60"/>
  </si>
  <si>
    <t>訓練対象者の条件</t>
    <rPh sb="0" eb="2">
      <t>クンレン</t>
    </rPh>
    <rPh sb="2" eb="5">
      <t>タイショウシャ</t>
    </rPh>
    <rPh sb="6" eb="8">
      <t>ジョウケン</t>
    </rPh>
    <phoneticPr fontId="60"/>
  </si>
  <si>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60"/>
  </si>
  <si>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60"/>
  </si>
  <si>
    <t>第１回目</t>
    <rPh sb="0" eb="1">
      <t>ダイ</t>
    </rPh>
    <rPh sb="2" eb="4">
      <t>カイメ</t>
    </rPh>
    <phoneticPr fontId="60"/>
  </si>
  <si>
    <t>選考日</t>
    <rPh sb="0" eb="2">
      <t>センコウ</t>
    </rPh>
    <rPh sb="2" eb="3">
      <t>ビ</t>
    </rPh>
    <phoneticPr fontId="60"/>
  </si>
  <si>
    <t>最寄駅から選考場所までの地図</t>
    <rPh sb="5" eb="7">
      <t>センコウ</t>
    </rPh>
    <rPh sb="7" eb="9">
      <t>バショ</t>
    </rPh>
    <phoneticPr fontId="60"/>
  </si>
  <si>
    <t>持ち物</t>
    <rPh sb="0" eb="1">
      <t>モ</t>
    </rPh>
    <rPh sb="2" eb="3">
      <t>モノ</t>
    </rPh>
    <phoneticPr fontId="60"/>
  </si>
  <si>
    <t>選考会場の住所</t>
    <rPh sb="0" eb="2">
      <t>センコウ</t>
    </rPh>
    <rPh sb="2" eb="4">
      <t>カイジョウ</t>
    </rPh>
    <rPh sb="5" eb="7">
      <t>ジュウショ</t>
    </rPh>
    <phoneticPr fontId="60"/>
  </si>
  <si>
    <t>最寄駅</t>
    <rPh sb="0" eb="2">
      <t>モヨリ</t>
    </rPh>
    <rPh sb="2" eb="3">
      <t>エキ</t>
    </rPh>
    <phoneticPr fontId="60"/>
  </si>
  <si>
    <t>ＦＡＸ番号</t>
    <rPh sb="3" eb="5">
      <t>バンゴウ</t>
    </rPh>
    <phoneticPr fontId="60"/>
  </si>
  <si>
    <t>お問い合わせ担当者</t>
    <rPh sb="1" eb="2">
      <t>ト</t>
    </rPh>
    <rPh sb="3" eb="4">
      <t>ア</t>
    </rPh>
    <rPh sb="6" eb="9">
      <t>タントウシャ</t>
    </rPh>
    <phoneticPr fontId="60"/>
  </si>
  <si>
    <t>選考結果発送日</t>
    <rPh sb="0" eb="2">
      <t>センコウ</t>
    </rPh>
    <rPh sb="2" eb="4">
      <t>ケッカ</t>
    </rPh>
    <rPh sb="4" eb="6">
      <t>ハッソウ</t>
    </rPh>
    <rPh sb="6" eb="7">
      <t>ビ</t>
    </rPh>
    <phoneticPr fontId="60"/>
  </si>
  <si>
    <t>訓練実施施設
の住所</t>
    <rPh sb="0" eb="2">
      <t>クンレン</t>
    </rPh>
    <rPh sb="2" eb="4">
      <t>ジッシ</t>
    </rPh>
    <rPh sb="4" eb="6">
      <t>シセツ</t>
    </rPh>
    <rPh sb="8" eb="10">
      <t>ジュウショ</t>
    </rPh>
    <phoneticPr fontId="60"/>
  </si>
  <si>
    <t>ＴＥＬ番号
（問い合わせ先）</t>
    <rPh sb="3" eb="5">
      <t>バンゴウ</t>
    </rPh>
    <rPh sb="7" eb="8">
      <t>ト</t>
    </rPh>
    <rPh sb="9" eb="10">
      <t>ア</t>
    </rPh>
    <rPh sb="12" eb="13">
      <t>サキ</t>
    </rPh>
    <phoneticPr fontId="60"/>
  </si>
  <si>
    <t>最寄駅</t>
    <rPh sb="0" eb="2">
      <t>モヨ</t>
    </rPh>
    <rPh sb="2" eb="3">
      <t>エキ</t>
    </rPh>
    <phoneticPr fontId="60"/>
  </si>
  <si>
    <t>№</t>
    <phoneticPr fontId="60"/>
  </si>
  <si>
    <t>第３回目</t>
    <rPh sb="0" eb="1">
      <t>ダイ</t>
    </rPh>
    <rPh sb="2" eb="4">
      <t>カイメ</t>
    </rPh>
    <phoneticPr fontId="60"/>
  </si>
  <si>
    <t>1回目</t>
    <rPh sb="1" eb="3">
      <t>カイメ</t>
    </rPh>
    <phoneticPr fontId="60"/>
  </si>
  <si>
    <t>2回目</t>
    <rPh sb="1" eb="3">
      <t>カイメ</t>
    </rPh>
    <phoneticPr fontId="60"/>
  </si>
  <si>
    <t>3回目</t>
    <rPh sb="1" eb="3">
      <t>カイメ</t>
    </rPh>
    <phoneticPr fontId="60"/>
  </si>
  <si>
    <t>4回目</t>
    <rPh sb="1" eb="3">
      <t>カイメ</t>
    </rPh>
    <phoneticPr fontId="60"/>
  </si>
  <si>
    <t>5回目</t>
    <rPh sb="1" eb="3">
      <t>カイメ</t>
    </rPh>
    <phoneticPr fontId="60"/>
  </si>
  <si>
    <t>6回目</t>
    <rPh sb="1" eb="3">
      <t>カイメ</t>
    </rPh>
    <phoneticPr fontId="60"/>
  </si>
  <si>
    <t>６回目</t>
    <rPh sb="1" eb="2">
      <t>カイ</t>
    </rPh>
    <rPh sb="2" eb="3">
      <t>メ</t>
    </rPh>
    <phoneticPr fontId="60"/>
  </si>
  <si>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60"/>
  </si>
  <si>
    <t>☑</t>
    <phoneticPr fontId="60"/>
  </si>
  <si>
    <t>□</t>
    <phoneticPr fontId="60"/>
  </si>
  <si>
    <t>訓練実施施設名</t>
    <rPh sb="0" eb="2">
      <t>クンレン</t>
    </rPh>
    <rPh sb="2" eb="4">
      <t>ジッシ</t>
    </rPh>
    <rPh sb="4" eb="6">
      <t>シセツ</t>
    </rPh>
    <rPh sb="6" eb="7">
      <t>ナ</t>
    </rPh>
    <phoneticPr fontId="60"/>
  </si>
  <si>
    <t>〒</t>
    <phoneticPr fontId="60"/>
  </si>
  <si>
    <t>02 ＩＴ分野　</t>
    <phoneticPr fontId="60"/>
  </si>
  <si>
    <t>07 林業分野</t>
    <phoneticPr fontId="60"/>
  </si>
  <si>
    <t>12 輸送サービス分野</t>
    <phoneticPr fontId="60"/>
  </si>
  <si>
    <t>17 金属関連分野</t>
    <phoneticPr fontId="60"/>
  </si>
  <si>
    <t>03 営業・販売・事務分野</t>
    <phoneticPr fontId="60"/>
  </si>
  <si>
    <t>08 旅行・観光分野</t>
    <phoneticPr fontId="60"/>
  </si>
  <si>
    <t>13 エコ分野</t>
    <phoneticPr fontId="60"/>
  </si>
  <si>
    <t>18 建設関連分野</t>
    <phoneticPr fontId="60"/>
  </si>
  <si>
    <t>04 医療事務分野</t>
    <phoneticPr fontId="60"/>
  </si>
  <si>
    <t>14 調理分野</t>
    <phoneticPr fontId="60"/>
  </si>
  <si>
    <t>19 理容・美容関連分野</t>
    <phoneticPr fontId="60"/>
  </si>
  <si>
    <t>15 電気関連分野</t>
    <phoneticPr fontId="60"/>
  </si>
  <si>
    <t>20 その他の分野</t>
    <phoneticPr fontId="60"/>
  </si>
  <si>
    <t>06 農業分野</t>
    <phoneticPr fontId="60"/>
  </si>
  <si>
    <t>16 機械関連分野</t>
    <phoneticPr fontId="60"/>
  </si>
  <si>
    <t>※　新規　　　</t>
    <phoneticPr fontId="60"/>
  </si>
  <si>
    <t>（貴機関が初めて本分野の訓練を実施する場合はチェックしてください）</t>
    <phoneticPr fontId="60"/>
  </si>
  <si>
    <t>※　新規扱い　</t>
    <rPh sb="4" eb="5">
      <t>アツカ</t>
    </rPh>
    <phoneticPr fontId="60"/>
  </si>
  <si>
    <t>３　訓練概要　　　　</t>
    <phoneticPr fontId="60"/>
  </si>
  <si>
    <r>
      <t>（１）訓練科名（40文字以内）</t>
    </r>
    <r>
      <rPr>
        <u/>
        <sz val="16"/>
        <rFont val="ＭＳ 明朝"/>
        <family val="1"/>
        <charset val="128"/>
      </rPr>
      <t/>
    </r>
    <rPh sb="10" eb="12">
      <t>モジ</t>
    </rPh>
    <rPh sb="12" eb="14">
      <t>イナイ</t>
    </rPh>
    <phoneticPr fontId="60"/>
  </si>
  <si>
    <t>～</t>
    <phoneticPr fontId="60"/>
  </si>
  <si>
    <t>（</t>
    <phoneticPr fontId="60"/>
  </si>
  <si>
    <t>か月）</t>
    <rPh sb="1" eb="2">
      <t>ゲツ</t>
    </rPh>
    <phoneticPr fontId="60"/>
  </si>
  <si>
    <t>（３）受講者定員</t>
    <phoneticPr fontId="60"/>
  </si>
  <si>
    <t>名</t>
    <rPh sb="0" eb="1">
      <t>メイ</t>
    </rPh>
    <phoneticPr fontId="60"/>
  </si>
  <si>
    <t>４　訓練実施施設名</t>
    <phoneticPr fontId="60"/>
  </si>
  <si>
    <t>氏  　　　名</t>
    <rPh sb="0" eb="1">
      <t>シ</t>
    </rPh>
    <rPh sb="6" eb="7">
      <t>メイ</t>
    </rPh>
    <phoneticPr fontId="60"/>
  </si>
  <si>
    <t>電　話　番　号</t>
    <rPh sb="0" eb="1">
      <t>デン</t>
    </rPh>
    <rPh sb="2" eb="3">
      <t>ハナシ</t>
    </rPh>
    <rPh sb="4" eb="5">
      <t>バン</t>
    </rPh>
    <rPh sb="6" eb="7">
      <t>ゴウ</t>
    </rPh>
    <phoneticPr fontId="60"/>
  </si>
  <si>
    <t>受理番号：</t>
    <phoneticPr fontId="60"/>
  </si>
  <si>
    <t>訓練科名：</t>
    <phoneticPr fontId="60"/>
  </si>
  <si>
    <t>無</t>
    <rPh sb="0" eb="1">
      <t>ナ</t>
    </rPh>
    <phoneticPr fontId="60"/>
  </si>
  <si>
    <t>・あり（男女別あり）</t>
    <rPh sb="4" eb="6">
      <t>ダンジョ</t>
    </rPh>
    <rPh sb="6" eb="7">
      <t>ベツ</t>
    </rPh>
    <phoneticPr fontId="60"/>
  </si>
  <si>
    <t>・その他</t>
    <rPh sb="3" eb="4">
      <t>タ</t>
    </rPh>
    <phoneticPr fontId="60"/>
  </si>
  <si>
    <t>初回の申請</t>
    <phoneticPr fontId="60"/>
  </si>
  <si>
    <t>-</t>
    <phoneticPr fontId="60"/>
  </si>
  <si>
    <t>最寄駅（　</t>
    <phoneticPr fontId="60"/>
  </si>
  <si>
    <t>平成</t>
  </si>
  <si>
    <t>年</t>
    <rPh sb="0" eb="1">
      <t>ネン</t>
    </rPh>
    <phoneticPr fontId="60"/>
  </si>
  <si>
    <t>月</t>
    <rPh sb="0" eb="1">
      <t>ガツ</t>
    </rPh>
    <phoneticPr fontId="60"/>
  </si>
  <si>
    <t>株式会社Ａ</t>
    <rPh sb="0" eb="2">
      <t>カブシキ</t>
    </rPh>
    <rPh sb="2" eb="4">
      <t>カイシャ</t>
    </rPh>
    <phoneticPr fontId="60"/>
  </si>
  <si>
    <t>株式会社Ｂ</t>
    <phoneticPr fontId="60"/>
  </si>
  <si>
    <t>株式会社Ｃ</t>
    <phoneticPr fontId="60"/>
  </si>
  <si>
    <t>株式会社Ｄ</t>
    <phoneticPr fontId="60"/>
  </si>
  <si>
    <t>株式会社以外の事業主</t>
    <phoneticPr fontId="60"/>
  </si>
  <si>
    <t>事業主団体等</t>
    <phoneticPr fontId="60"/>
  </si>
  <si>
    <t>専修学校・各種学校</t>
    <phoneticPr fontId="60"/>
  </si>
  <si>
    <t>大学等</t>
    <phoneticPr fontId="60"/>
  </si>
  <si>
    <t>一般公益社団法人等</t>
    <phoneticPr fontId="60"/>
  </si>
  <si>
    <t>社会福祉法人</t>
    <phoneticPr fontId="60"/>
  </si>
  <si>
    <t>職業訓練法人</t>
    <phoneticPr fontId="60"/>
  </si>
  <si>
    <t xml:space="preserve">ＮＰＯ法人  </t>
    <phoneticPr fontId="60"/>
  </si>
  <si>
    <t>その他（</t>
    <phoneticPr fontId="60"/>
  </si>
  <si>
    <t>　　）</t>
    <phoneticPr fontId="60"/>
  </si>
  <si>
    <t>訓練実施施設との距離　徒歩</t>
    <rPh sb="0" eb="2">
      <t>クンレン</t>
    </rPh>
    <rPh sb="2" eb="4">
      <t>ジッシ</t>
    </rPh>
    <rPh sb="4" eb="6">
      <t>シセツ</t>
    </rPh>
    <rPh sb="8" eb="10">
      <t>キョリ</t>
    </rPh>
    <rPh sb="11" eb="13">
      <t>トホ</t>
    </rPh>
    <phoneticPr fontId="60"/>
  </si>
  <si>
    <t>ＦＡＸ</t>
    <phoneticPr fontId="60"/>
  </si>
  <si>
    <t>Ｅメールアドレス</t>
    <phoneticPr fontId="60"/>
  </si>
  <si>
    <t>専任</t>
    <phoneticPr fontId="60"/>
  </si>
  <si>
    <t>任意受験</t>
    <rPh sb="0" eb="2">
      <t>ニンイ</t>
    </rPh>
    <rPh sb="2" eb="4">
      <t>ジュケン</t>
    </rPh>
    <phoneticPr fontId="60"/>
  </si>
  <si>
    <t>:</t>
    <phoneticPr fontId="60"/>
  </si>
  <si>
    <t>7回目</t>
    <rPh sb="1" eb="3">
      <t>カイメ</t>
    </rPh>
    <phoneticPr fontId="60"/>
  </si>
  <si>
    <t>（役職名）　</t>
    <rPh sb="1" eb="4">
      <t>ヤクショクメイ</t>
    </rPh>
    <phoneticPr fontId="60"/>
  </si>
  <si>
    <t>有</t>
    <rPh sb="0" eb="1">
      <t>ア</t>
    </rPh>
    <phoneticPr fontId="60"/>
  </si>
  <si>
    <t>ｼﾒｲ</t>
    <phoneticPr fontId="60"/>
  </si>
  <si>
    <t>和暦</t>
    <rPh sb="0" eb="2">
      <t>ワレキ</t>
    </rPh>
    <phoneticPr fontId="60"/>
  </si>
  <si>
    <t>日</t>
    <rPh sb="0" eb="1">
      <t>ヒ</t>
    </rPh>
    <phoneticPr fontId="60"/>
  </si>
  <si>
    <t>性別</t>
    <rPh sb="0" eb="2">
      <t>セイベツ</t>
    </rPh>
    <phoneticPr fontId="60"/>
  </si>
  <si>
    <t>会社名</t>
    <rPh sb="0" eb="3">
      <t>カイシャメイ</t>
    </rPh>
    <phoneticPr fontId="60"/>
  </si>
  <si>
    <t>役職名</t>
    <rPh sb="0" eb="3">
      <t>ヤクショクメイ</t>
    </rPh>
    <phoneticPr fontId="60"/>
  </si>
  <si>
    <t>代表者氏名・役員一覧</t>
    <rPh sb="0" eb="3">
      <t>ダイヒョウシャ</t>
    </rPh>
    <rPh sb="3" eb="5">
      <t>シメイ</t>
    </rPh>
    <rPh sb="6" eb="8">
      <t>ヤクイン</t>
    </rPh>
    <rPh sb="8" eb="10">
      <t>イチラン</t>
    </rPh>
    <phoneticPr fontId="60"/>
  </si>
  <si>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60"/>
  </si>
  <si>
    <t>別記様式第４号</t>
    <rPh sb="0" eb="2">
      <t>ベッキ</t>
    </rPh>
    <rPh sb="2" eb="4">
      <t>ヨウシキ</t>
    </rPh>
    <rPh sb="4" eb="5">
      <t>ダイ</t>
    </rPh>
    <rPh sb="6" eb="7">
      <t>ゴウ</t>
    </rPh>
    <phoneticPr fontId="60"/>
  </si>
  <si>
    <t>（</t>
    <phoneticPr fontId="60"/>
  </si>
  <si>
    <t>第２回目</t>
    <rPh sb="0" eb="1">
      <t>ダイ</t>
    </rPh>
    <rPh sb="2" eb="4">
      <t>カイメ</t>
    </rPh>
    <phoneticPr fontId="60"/>
  </si>
  <si>
    <t>第４回目</t>
    <rPh sb="0" eb="1">
      <t>ダイ</t>
    </rPh>
    <rPh sb="2" eb="4">
      <t>カイメ</t>
    </rPh>
    <phoneticPr fontId="60"/>
  </si>
  <si>
    <t>最寄駅から訓練実施施設までの地図</t>
    <rPh sb="5" eb="7">
      <t>クンレン</t>
    </rPh>
    <rPh sb="7" eb="9">
      <t>ジッシ</t>
    </rPh>
    <rPh sb="9" eb="11">
      <t>シセツ</t>
    </rPh>
    <phoneticPr fontId="60"/>
  </si>
  <si>
    <t>メールアドレス</t>
    <phoneticPr fontId="60"/>
  </si>
  <si>
    <t>土日祝の訓練
実施の有無</t>
    <phoneticPr fontId="60"/>
  </si>
  <si>
    <t>　　　　　教育訓練実施機関</t>
    <rPh sb="5" eb="7">
      <t>キョウイク</t>
    </rPh>
    <rPh sb="7" eb="9">
      <t>クンレン</t>
    </rPh>
    <rPh sb="9" eb="11">
      <t>ジッシ</t>
    </rPh>
    <rPh sb="11" eb="13">
      <t>キカン</t>
    </rPh>
    <phoneticPr fontId="60"/>
  </si>
  <si>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60"/>
  </si>
  <si>
    <t>訓練カリキュラム作成に当たっては必ず、「求職者支援</t>
    <rPh sb="0" eb="2">
      <t>クンレン</t>
    </rPh>
    <rPh sb="8" eb="10">
      <t>サクセイ</t>
    </rPh>
    <rPh sb="11" eb="12">
      <t>ア</t>
    </rPh>
    <rPh sb="16" eb="17">
      <t>カナラ</t>
    </rPh>
    <phoneticPr fontId="60"/>
  </si>
  <si>
    <t>訓練に係るカリキュラムの作成に当たっての留意事項」</t>
    <rPh sb="0" eb="2">
      <t>クンレン</t>
    </rPh>
    <phoneticPr fontId="60"/>
  </si>
  <si>
    <t>をご確認ください。</t>
    <rPh sb="2" eb="4">
      <t>カクニン</t>
    </rPh>
    <phoneticPr fontId="60"/>
  </si>
  <si>
    <t>　・厚生労働省「職業能力評価基準」</t>
    <rPh sb="2" eb="4">
      <t>コウセイ</t>
    </rPh>
    <rPh sb="4" eb="7">
      <t>ロウドウショウ</t>
    </rPh>
    <rPh sb="8" eb="10">
      <t>ショクギョウ</t>
    </rPh>
    <rPh sb="10" eb="12">
      <t>ノウリョク</t>
    </rPh>
    <rPh sb="12" eb="14">
      <t>ヒョウカ</t>
    </rPh>
    <rPh sb="14" eb="16">
      <t>キジュン</t>
    </rPh>
    <phoneticPr fontId="60"/>
  </si>
  <si>
    <t>　・厚生労働省「モデル評価シート」</t>
    <rPh sb="2" eb="4">
      <t>コウセイ</t>
    </rPh>
    <rPh sb="4" eb="7">
      <t>ロウドウショウ</t>
    </rPh>
    <rPh sb="11" eb="13">
      <t>ヒョウカ</t>
    </rPh>
    <phoneticPr fontId="60"/>
  </si>
  <si>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60"/>
  </si>
  <si>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60"/>
  </si>
  <si>
    <t>調整可能人数</t>
    <rPh sb="0" eb="2">
      <t>チョウセイ</t>
    </rPh>
    <rPh sb="2" eb="4">
      <t>カノウ</t>
    </rPh>
    <rPh sb="4" eb="6">
      <t>ニンズウ</t>
    </rPh>
    <phoneticPr fontId="60"/>
  </si>
  <si>
    <t>　標記の件につきまして、下記のとおり報告いたします。</t>
    <rPh sb="1" eb="3">
      <t>ヒョウキ</t>
    </rPh>
    <rPh sb="4" eb="5">
      <t>ケン</t>
    </rPh>
    <rPh sb="12" eb="14">
      <t>カキ</t>
    </rPh>
    <rPh sb="18" eb="20">
      <t>ホウコク</t>
    </rPh>
    <phoneticPr fontId="60"/>
  </si>
  <si>
    <t>選考予約先（電話番号）</t>
    <rPh sb="0" eb="2">
      <t>センコウ</t>
    </rPh>
    <rPh sb="2" eb="4">
      <t>ヨヤク</t>
    </rPh>
    <rPh sb="4" eb="5">
      <t>サキ</t>
    </rPh>
    <rPh sb="6" eb="8">
      <t>デンワ</t>
    </rPh>
    <rPh sb="8" eb="10">
      <t>バンゴウ</t>
    </rPh>
    <phoneticPr fontId="60"/>
  </si>
  <si>
    <t>時間</t>
    <rPh sb="0" eb="2">
      <t>ジカン</t>
    </rPh>
    <phoneticPr fontId="60"/>
  </si>
  <si>
    <t>可</t>
    <rPh sb="0" eb="1">
      <t>カ</t>
    </rPh>
    <phoneticPr fontId="60"/>
  </si>
  <si>
    <t>不可</t>
    <rPh sb="0" eb="2">
      <t>フカ</t>
    </rPh>
    <phoneticPr fontId="60"/>
  </si>
  <si>
    <t>定員調整の可否</t>
    <rPh sb="0" eb="1">
      <t>サダム</t>
    </rPh>
    <rPh sb="1" eb="2">
      <t>イン</t>
    </rPh>
    <rPh sb="2" eb="3">
      <t>チョウ</t>
    </rPh>
    <rPh sb="3" eb="4">
      <t>ヒトシ</t>
    </rPh>
    <rPh sb="5" eb="7">
      <t>カヒ</t>
    </rPh>
    <phoneticPr fontId="60"/>
  </si>
  <si>
    <t>コード</t>
    <phoneticPr fontId="60"/>
  </si>
  <si>
    <t>A</t>
    <phoneticPr fontId="60"/>
  </si>
  <si>
    <t>B</t>
    <phoneticPr fontId="60"/>
  </si>
  <si>
    <t>C</t>
    <phoneticPr fontId="60"/>
  </si>
  <si>
    <t>学</t>
    <phoneticPr fontId="60"/>
  </si>
  <si>
    <t>科</t>
    <rPh sb="0" eb="1">
      <t>カ</t>
    </rPh>
    <phoneticPr fontId="60"/>
  </si>
  <si>
    <t>　(特記事項)</t>
    <rPh sb="2" eb="4">
      <t>トッキ</t>
    </rPh>
    <rPh sb="4" eb="6">
      <t>ジコウ</t>
    </rPh>
    <phoneticPr fontId="60"/>
  </si>
  <si>
    <t>　（２）訓練の受講を通じて取得した資格（任意）</t>
    <rPh sb="4" eb="6">
      <t>クンレン</t>
    </rPh>
    <rPh sb="7" eb="9">
      <t>ジュコウ</t>
    </rPh>
    <rPh sb="10" eb="11">
      <t>ツウ</t>
    </rPh>
    <rPh sb="13" eb="15">
      <t>シュトク</t>
    </rPh>
    <rPh sb="17" eb="19">
      <t>シカク</t>
    </rPh>
    <rPh sb="20" eb="22">
      <t>ニンイ</t>
    </rPh>
    <phoneticPr fontId="137"/>
  </si>
  <si>
    <t>実</t>
    <phoneticPr fontId="60"/>
  </si>
  <si>
    <t>技</t>
    <phoneticPr fontId="60"/>
  </si>
  <si>
    <t>　（３）訓練期間中又は訓練終了後に取得した資格（任意）　　　※訓練と密接に関わる資格のみを記入</t>
    <phoneticPr fontId="137"/>
  </si>
  <si>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60"/>
  </si>
  <si>
    <t>　また、科目名については様式5号と必ず一致させてください。</t>
    <rPh sb="4" eb="7">
      <t>カモクメイ</t>
    </rPh>
    <rPh sb="12" eb="14">
      <t>ヨウシキ</t>
    </rPh>
    <rPh sb="15" eb="16">
      <t>ゴウ</t>
    </rPh>
    <rPh sb="17" eb="18">
      <t>カナラ</t>
    </rPh>
    <rPh sb="19" eb="21">
      <t>イッチ</t>
    </rPh>
    <phoneticPr fontId="60"/>
  </si>
  <si>
    <t>05</t>
    <phoneticPr fontId="60"/>
  </si>
  <si>
    <t>06</t>
    <phoneticPr fontId="60"/>
  </si>
  <si>
    <t>07</t>
    <phoneticPr fontId="60"/>
  </si>
  <si>
    <t>08</t>
    <phoneticPr fontId="60"/>
  </si>
  <si>
    <t>09</t>
    <phoneticPr fontId="60"/>
  </si>
  <si>
    <t>11</t>
    <phoneticPr fontId="60"/>
  </si>
  <si>
    <t>13</t>
    <phoneticPr fontId="60"/>
  </si>
  <si>
    <t>14</t>
    <phoneticPr fontId="60"/>
  </si>
  <si>
    <t>15</t>
    <phoneticPr fontId="60"/>
  </si>
  <si>
    <t>16</t>
    <phoneticPr fontId="60"/>
  </si>
  <si>
    <t>17</t>
    <phoneticPr fontId="60"/>
  </si>
  <si>
    <t>18</t>
    <phoneticPr fontId="60"/>
  </si>
  <si>
    <t>19</t>
    <phoneticPr fontId="60"/>
  </si>
  <si>
    <t>20</t>
    <phoneticPr fontId="60"/>
  </si>
  <si>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60"/>
  </si>
  <si>
    <t>①訓練実施機関名</t>
    <rPh sb="1" eb="3">
      <t>クンレン</t>
    </rPh>
    <rPh sb="3" eb="5">
      <t>ジッシ</t>
    </rPh>
    <rPh sb="5" eb="7">
      <t>キカン</t>
    </rPh>
    <rPh sb="7" eb="8">
      <t>メイ</t>
    </rPh>
    <phoneticPr fontId="60"/>
  </si>
  <si>
    <t>③
求職者支援訓練
認定番号</t>
    <rPh sb="2" eb="4">
      <t>キュウショク</t>
    </rPh>
    <rPh sb="4" eb="5">
      <t>シャ</t>
    </rPh>
    <rPh sb="5" eb="7">
      <t>シエン</t>
    </rPh>
    <rPh sb="7" eb="9">
      <t>クンレン</t>
    </rPh>
    <rPh sb="10" eb="12">
      <t>ニンテイ</t>
    </rPh>
    <rPh sb="12" eb="14">
      <t>バンゴウ</t>
    </rPh>
    <phoneticPr fontId="60"/>
  </si>
  <si>
    <t>⑤
訓練分野
※リストから
選択すること。</t>
    <rPh sb="2" eb="4">
      <t>クンレン</t>
    </rPh>
    <rPh sb="4" eb="6">
      <t>ブンヤ</t>
    </rPh>
    <rPh sb="15" eb="17">
      <t>センタク</t>
    </rPh>
    <phoneticPr fontId="99"/>
  </si>
  <si>
    <t>⑥
訓練科名</t>
    <rPh sb="2" eb="4">
      <t>クンレン</t>
    </rPh>
    <rPh sb="4" eb="5">
      <t>カ</t>
    </rPh>
    <rPh sb="5" eb="6">
      <t>メイ</t>
    </rPh>
    <phoneticPr fontId="99"/>
  </si>
  <si>
    <t xml:space="preserve">⑦
訓練期間
</t>
    <phoneticPr fontId="60"/>
  </si>
  <si>
    <t>受講者</t>
    <rPh sb="0" eb="3">
      <t>ジュコウシャ</t>
    </rPh>
    <phoneticPr fontId="60"/>
  </si>
  <si>
    <t>実践コース</t>
    <phoneticPr fontId="60"/>
  </si>
  <si>
    <t>05　介護福祉分野</t>
    <phoneticPr fontId="60"/>
  </si>
  <si>
    <t>①求職者支援訓練課程コード</t>
    <rPh sb="1" eb="3">
      <t>キュウショク</t>
    </rPh>
    <rPh sb="3" eb="4">
      <t>シャ</t>
    </rPh>
    <rPh sb="4" eb="6">
      <t>シエン</t>
    </rPh>
    <rPh sb="6" eb="8">
      <t>クンレン</t>
    </rPh>
    <rPh sb="8" eb="10">
      <t>カテイ</t>
    </rPh>
    <phoneticPr fontId="60"/>
  </si>
  <si>
    <t>実践コース</t>
    <rPh sb="0" eb="2">
      <t>ジッセン</t>
    </rPh>
    <phoneticPr fontId="60"/>
  </si>
  <si>
    <t>基礎コース</t>
    <rPh sb="0" eb="2">
      <t>キソ</t>
    </rPh>
    <phoneticPr fontId="60"/>
  </si>
  <si>
    <t>02　ＩＴ分野</t>
    <phoneticPr fontId="60"/>
  </si>
  <si>
    <t>03　営業・販売・事務分野</t>
    <phoneticPr fontId="60"/>
  </si>
  <si>
    <t>04　医療事務分野</t>
    <phoneticPr fontId="60"/>
  </si>
  <si>
    <t>06　農業分野</t>
    <phoneticPr fontId="60"/>
  </si>
  <si>
    <t>07　林業分野</t>
    <phoneticPr fontId="60"/>
  </si>
  <si>
    <t>09　警備・保安分野</t>
    <phoneticPr fontId="60"/>
  </si>
  <si>
    <t>10　クリエート（企画・創作）分野</t>
    <phoneticPr fontId="60"/>
  </si>
  <si>
    <t>11　デザイン分野</t>
    <phoneticPr fontId="60"/>
  </si>
  <si>
    <t>12　輸送サービス分野</t>
    <phoneticPr fontId="60"/>
  </si>
  <si>
    <t>13　エコ分野</t>
    <phoneticPr fontId="60"/>
  </si>
  <si>
    <t>14　調理分野</t>
    <phoneticPr fontId="60"/>
  </si>
  <si>
    <t>15　電気関連分野</t>
    <phoneticPr fontId="60"/>
  </si>
  <si>
    <t>16　機械関連分野</t>
    <phoneticPr fontId="60"/>
  </si>
  <si>
    <t>17　金属関連分野</t>
    <phoneticPr fontId="60"/>
  </si>
  <si>
    <t>18　建設関連分野</t>
    <phoneticPr fontId="60"/>
  </si>
  <si>
    <t>19　理容・美容関連分野</t>
    <phoneticPr fontId="60"/>
  </si>
  <si>
    <t>回収率</t>
    <rPh sb="0" eb="2">
      <t>カイシュウ</t>
    </rPh>
    <rPh sb="2" eb="3">
      <t>リツ</t>
    </rPh>
    <phoneticPr fontId="60"/>
  </si>
  <si>
    <t>就職率</t>
    <rPh sb="0" eb="2">
      <t>シュウショク</t>
    </rPh>
    <rPh sb="2" eb="3">
      <t>リツ</t>
    </rPh>
    <phoneticPr fontId="60"/>
  </si>
  <si>
    <t>～</t>
  </si>
  <si>
    <t>結果</t>
    <rPh sb="0" eb="2">
      <t>ケッカ</t>
    </rPh>
    <phoneticPr fontId="60"/>
  </si>
  <si>
    <t>項目</t>
    <rPh sb="0" eb="2">
      <t>コウモク</t>
    </rPh>
    <phoneticPr fontId="60"/>
  </si>
  <si>
    <t>様式No</t>
    <rPh sb="0" eb="2">
      <t>ヨウシキ</t>
    </rPh>
    <phoneticPr fontId="60"/>
  </si>
  <si>
    <t>セル番号</t>
    <rPh sb="2" eb="4">
      <t>バンゴウ</t>
    </rPh>
    <phoneticPr fontId="60"/>
  </si>
  <si>
    <t>キャリコン実施日</t>
    <rPh sb="5" eb="7">
      <t>ジッシ</t>
    </rPh>
    <rPh sb="7" eb="8">
      <t>ビ</t>
    </rPh>
    <phoneticPr fontId="60"/>
  </si>
  <si>
    <t>W245</t>
    <phoneticPr fontId="60"/>
  </si>
  <si>
    <t>月ごとの訓練時間数</t>
    <rPh sb="0" eb="1">
      <t>ツキ</t>
    </rPh>
    <rPh sb="4" eb="6">
      <t>クンレン</t>
    </rPh>
    <rPh sb="6" eb="8">
      <t>ジカン</t>
    </rPh>
    <rPh sb="8" eb="9">
      <t>スウ</t>
    </rPh>
    <phoneticPr fontId="60"/>
  </si>
  <si>
    <t>L21</t>
    <phoneticPr fontId="60"/>
  </si>
  <si>
    <t>L22</t>
    <phoneticPr fontId="60"/>
  </si>
  <si>
    <t>コース案内</t>
    <rPh sb="3" eb="5">
      <t>アンナイ</t>
    </rPh>
    <phoneticPr fontId="60"/>
  </si>
  <si>
    <t>自己負担額</t>
    <rPh sb="0" eb="2">
      <t>ジコ</t>
    </rPh>
    <rPh sb="2" eb="4">
      <t>フタン</t>
    </rPh>
    <rPh sb="4" eb="5">
      <t>ガク</t>
    </rPh>
    <phoneticPr fontId="60"/>
  </si>
  <si>
    <t>訓練時間の一致</t>
    <rPh sb="0" eb="2">
      <t>クンレン</t>
    </rPh>
    <rPh sb="2" eb="4">
      <t>ジカン</t>
    </rPh>
    <rPh sb="5" eb="7">
      <t>イッチ</t>
    </rPh>
    <phoneticPr fontId="60"/>
  </si>
  <si>
    <t>訓練日数の一致</t>
    <rPh sb="0" eb="2">
      <t>クンレン</t>
    </rPh>
    <rPh sb="2" eb="4">
      <t>ニッスウ</t>
    </rPh>
    <rPh sb="5" eb="7">
      <t>イッチ</t>
    </rPh>
    <phoneticPr fontId="60"/>
  </si>
  <si>
    <t>就職率（改善計画）</t>
    <rPh sb="0" eb="2">
      <t>シュウショク</t>
    </rPh>
    <rPh sb="2" eb="3">
      <t>リツ</t>
    </rPh>
    <rPh sb="4" eb="6">
      <t>カイゼン</t>
    </rPh>
    <rPh sb="6" eb="8">
      <t>ケイカク</t>
    </rPh>
    <phoneticPr fontId="60"/>
  </si>
  <si>
    <t>L23</t>
    <phoneticPr fontId="60"/>
  </si>
  <si>
    <t>Ｆ46</t>
    <phoneticPr fontId="60"/>
  </si>
  <si>
    <t>ＨＷ来所日</t>
    <rPh sb="2" eb="3">
      <t>ライ</t>
    </rPh>
    <rPh sb="3" eb="4">
      <t>ショ</t>
    </rPh>
    <rPh sb="4" eb="5">
      <t>ビ</t>
    </rPh>
    <phoneticPr fontId="60"/>
  </si>
  <si>
    <t>求職者支援法に基づく認定職業訓練に係る改善計画書</t>
    <rPh sb="0" eb="3">
      <t>キュウショクシャ</t>
    </rPh>
    <rPh sb="3" eb="5">
      <t>シエン</t>
    </rPh>
    <rPh sb="5" eb="6">
      <t>ホウ</t>
    </rPh>
    <rPh sb="7" eb="8">
      <t>モト</t>
    </rPh>
    <rPh sb="10" eb="12">
      <t>ニンテイ</t>
    </rPh>
    <phoneticPr fontId="60"/>
  </si>
  <si>
    <t>申請する訓練科名</t>
    <rPh sb="0" eb="2">
      <t>シンセイ</t>
    </rPh>
    <rPh sb="4" eb="7">
      <t>クンレンカ</t>
    </rPh>
    <rPh sb="7" eb="8">
      <t>メイ</t>
    </rPh>
    <phoneticPr fontId="60"/>
  </si>
  <si>
    <t>訓練分野　</t>
  </si>
  <si>
    <t>訓練科名</t>
  </si>
  <si>
    <t>訓練期間　</t>
  </si>
  <si>
    <t>訓練実施施設名　</t>
  </si>
  <si>
    <t>訓練実施施設所在地　</t>
  </si>
  <si>
    <t xml:space="preserve"> 改善するための取組</t>
    <rPh sb="1" eb="3">
      <t>カイゼン</t>
    </rPh>
    <rPh sb="8" eb="10">
      <t>トリクミ</t>
    </rPh>
    <phoneticPr fontId="60"/>
  </si>
  <si>
    <t>3の訓練科について就職率が低調となった要因</t>
    <rPh sb="2" eb="4">
      <t>クンレン</t>
    </rPh>
    <rPh sb="4" eb="5">
      <t>カ</t>
    </rPh>
    <rPh sb="9" eb="12">
      <t>シュウショクリツ</t>
    </rPh>
    <rPh sb="13" eb="15">
      <t>テイチョウ</t>
    </rPh>
    <rPh sb="19" eb="21">
      <t>ヨウイン</t>
    </rPh>
    <phoneticPr fontId="60"/>
  </si>
  <si>
    <t>(1)を踏まえた就職率の改善に向けた取組</t>
    <rPh sb="4" eb="5">
      <t>フ</t>
    </rPh>
    <rPh sb="8" eb="11">
      <t>シュウショクリツ</t>
    </rPh>
    <rPh sb="12" eb="14">
      <t>カイゼン</t>
    </rPh>
    <rPh sb="15" eb="16">
      <t>ム</t>
    </rPh>
    <rPh sb="18" eb="19">
      <t>ト</t>
    </rPh>
    <rPh sb="19" eb="20">
      <t>ク</t>
    </rPh>
    <phoneticPr fontId="60"/>
  </si>
  <si>
    <t>S55</t>
    <phoneticPr fontId="60"/>
  </si>
  <si>
    <t>安全衛生</t>
    <rPh sb="0" eb="2">
      <t>アンゼン</t>
    </rPh>
    <rPh sb="2" eb="4">
      <t>エイセイ</t>
    </rPh>
    <phoneticPr fontId="60"/>
  </si>
  <si>
    <t>行の削除・挿入の禁止</t>
    <rPh sb="0" eb="1">
      <t>ギョウ</t>
    </rPh>
    <rPh sb="2" eb="4">
      <t>サクジョ</t>
    </rPh>
    <rPh sb="5" eb="7">
      <t>ソウニュウ</t>
    </rPh>
    <rPh sb="8" eb="10">
      <t>キンシ</t>
    </rPh>
    <phoneticPr fontId="60"/>
  </si>
  <si>
    <t>終了日</t>
    <rPh sb="0" eb="3">
      <t>シュウリョウビ</t>
    </rPh>
    <phoneticPr fontId="60"/>
  </si>
  <si>
    <t>直接雇用</t>
    <rPh sb="0" eb="2">
      <t>チョクセツ</t>
    </rPh>
    <rPh sb="2" eb="4">
      <t>コヨウ</t>
    </rPh>
    <phoneticPr fontId="60"/>
  </si>
  <si>
    <t>http://www.jeed.or.jp/js/kyushoku/pdf/250101karikyuramu.pdf</t>
    <phoneticPr fontId="60"/>
  </si>
  <si>
    <t>現在日時</t>
    <rPh sb="0" eb="2">
      <t>ゲンザイ</t>
    </rPh>
    <rPh sb="2" eb="4">
      <t>ニチジ</t>
    </rPh>
    <phoneticPr fontId="60"/>
  </si>
  <si>
    <t>補正期限</t>
    <rPh sb="0" eb="2">
      <t>ホセイ</t>
    </rPh>
    <rPh sb="2" eb="4">
      <t>キゲン</t>
    </rPh>
    <phoneticPr fontId="60"/>
  </si>
  <si>
    <t>S56</t>
    <phoneticPr fontId="60"/>
  </si>
  <si>
    <t>基礎コースの企業実習</t>
    <rPh sb="0" eb="2">
      <t>キソ</t>
    </rPh>
    <rPh sb="6" eb="8">
      <t>キギョウ</t>
    </rPh>
    <rPh sb="8" eb="10">
      <t>ジッシュウ</t>
    </rPh>
    <phoneticPr fontId="60"/>
  </si>
  <si>
    <t>10</t>
    <phoneticPr fontId="60"/>
  </si>
  <si>
    <t>Ｄ8</t>
    <phoneticPr fontId="60"/>
  </si>
  <si>
    <t>Ｄ9</t>
    <phoneticPr fontId="60"/>
  </si>
  <si>
    <t>Ｄ10</t>
    <phoneticPr fontId="60"/>
  </si>
  <si>
    <t>所在地変更</t>
    <rPh sb="0" eb="3">
      <t>ショザイチ</t>
    </rPh>
    <rPh sb="3" eb="5">
      <t>ヘンコウ</t>
    </rPh>
    <phoneticPr fontId="60"/>
  </si>
  <si>
    <t>社名変更</t>
    <rPh sb="0" eb="2">
      <t>シャメイ</t>
    </rPh>
    <rPh sb="2" eb="4">
      <t>ヘンコウ</t>
    </rPh>
    <phoneticPr fontId="60"/>
  </si>
  <si>
    <t>社名変更（フリガナ）</t>
    <rPh sb="0" eb="2">
      <t>シャメイ</t>
    </rPh>
    <rPh sb="2" eb="4">
      <t>ヘンコウ</t>
    </rPh>
    <phoneticPr fontId="60"/>
  </si>
  <si>
    <t>訓練目標　　　　　　　　　　　　　　</t>
    <rPh sb="0" eb="2">
      <t>クンレン</t>
    </rPh>
    <rPh sb="2" eb="4">
      <t>モクヒョウ</t>
    </rPh>
    <phoneticPr fontId="60"/>
  </si>
  <si>
    <t>D12</t>
    <phoneticPr fontId="60"/>
  </si>
  <si>
    <t>代表者氏名変更</t>
    <rPh sb="0" eb="3">
      <t>ダイヒョウシャ</t>
    </rPh>
    <rPh sb="3" eb="5">
      <t>シメイ</t>
    </rPh>
    <rPh sb="5" eb="7">
      <t>ヘンコウ</t>
    </rPh>
    <phoneticPr fontId="60"/>
  </si>
  <si>
    <t>講師と兼務しない</t>
    <phoneticPr fontId="60"/>
  </si>
  <si>
    <t>月</t>
  </si>
  <si>
    <t>訓練日程</t>
    <rPh sb="0" eb="2">
      <t>クンレン</t>
    </rPh>
    <rPh sb="2" eb="4">
      <t>ニッテイ</t>
    </rPh>
    <phoneticPr fontId="60"/>
  </si>
  <si>
    <t>認定定員数</t>
    <rPh sb="0" eb="2">
      <t>ニンテイ</t>
    </rPh>
    <rPh sb="2" eb="4">
      <t>テイイン</t>
    </rPh>
    <rPh sb="4" eb="5">
      <t>スウ</t>
    </rPh>
    <phoneticPr fontId="60"/>
  </si>
  <si>
    <t>認定申請に係る説明会</t>
    <rPh sb="0" eb="2">
      <t>ニンテイ</t>
    </rPh>
    <rPh sb="2" eb="4">
      <t>シンセイ</t>
    </rPh>
    <rPh sb="5" eb="6">
      <t>カカ</t>
    </rPh>
    <rPh sb="7" eb="10">
      <t>セツメイカイ</t>
    </rPh>
    <phoneticPr fontId="60"/>
  </si>
  <si>
    <t>認定申請書受付期間</t>
    <rPh sb="0" eb="2">
      <t>ニンテイ</t>
    </rPh>
    <rPh sb="2" eb="5">
      <t>シンセイショ</t>
    </rPh>
    <rPh sb="5" eb="7">
      <t>ウケツケ</t>
    </rPh>
    <rPh sb="7" eb="9">
      <t>キカン</t>
    </rPh>
    <phoneticPr fontId="60"/>
  </si>
  <si>
    <t>認定申請書の補正期限</t>
    <rPh sb="0" eb="2">
      <t>ニンテイ</t>
    </rPh>
    <rPh sb="2" eb="4">
      <t>シンセイ</t>
    </rPh>
    <rPh sb="4" eb="5">
      <t>ショ</t>
    </rPh>
    <rPh sb="6" eb="8">
      <t>ホセイ</t>
    </rPh>
    <rPh sb="8" eb="10">
      <t>キゲン</t>
    </rPh>
    <phoneticPr fontId="60"/>
  </si>
  <si>
    <t>認定結果通知日</t>
    <rPh sb="0" eb="2">
      <t>ニンテイ</t>
    </rPh>
    <rPh sb="2" eb="4">
      <t>ケッカ</t>
    </rPh>
    <rPh sb="4" eb="7">
      <t>ツウチビ</t>
    </rPh>
    <phoneticPr fontId="60"/>
  </si>
  <si>
    <t>募集開始</t>
    <rPh sb="0" eb="2">
      <t>ボシュウ</t>
    </rPh>
    <rPh sb="2" eb="4">
      <t>カイシ</t>
    </rPh>
    <phoneticPr fontId="60"/>
  </si>
  <si>
    <t>募集締切</t>
    <rPh sb="0" eb="2">
      <t>ボシュウ</t>
    </rPh>
    <rPh sb="2" eb="4">
      <t>シメキリ</t>
    </rPh>
    <phoneticPr fontId="60"/>
  </si>
  <si>
    <t>訓練実施有無の決定日</t>
    <rPh sb="0" eb="2">
      <t>クンレン</t>
    </rPh>
    <rPh sb="2" eb="4">
      <t>ジッシ</t>
    </rPh>
    <rPh sb="4" eb="6">
      <t>ウム</t>
    </rPh>
    <rPh sb="7" eb="10">
      <t>ケッテイビ</t>
    </rPh>
    <phoneticPr fontId="60"/>
  </si>
  <si>
    <t>開講式</t>
    <rPh sb="0" eb="3">
      <t>カイコウシキ</t>
    </rPh>
    <phoneticPr fontId="60"/>
  </si>
  <si>
    <t>　（１）提出する書類については事実と相違ないこと。</t>
    <phoneticPr fontId="60"/>
  </si>
  <si>
    <t>カリキュラム及び評価シートの作成に当たっては、当機構HP掲載の「カリキュラムナビ」をご参照ください。</t>
    <rPh sb="6" eb="7">
      <t>オヨ</t>
    </rPh>
    <rPh sb="8" eb="10">
      <t>ヒョウカ</t>
    </rPh>
    <rPh sb="14" eb="16">
      <t>サクセイ</t>
    </rPh>
    <rPh sb="17" eb="18">
      <t>ア</t>
    </rPh>
    <rPh sb="23" eb="24">
      <t>トウ</t>
    </rPh>
    <rPh sb="24" eb="26">
      <t>キコウ</t>
    </rPh>
    <rPh sb="28" eb="30">
      <t>ケイサイ</t>
    </rPh>
    <rPh sb="43" eb="45">
      <t>サンショウ</t>
    </rPh>
    <phoneticPr fontId="60"/>
  </si>
  <si>
    <t>K37</t>
    <phoneticPr fontId="60"/>
  </si>
  <si>
    <t>AE233</t>
    <phoneticPr fontId="60"/>
  </si>
  <si>
    <t>AE234</t>
    <phoneticPr fontId="60"/>
  </si>
  <si>
    <t>AE235</t>
    <phoneticPr fontId="60"/>
  </si>
  <si>
    <t>W260</t>
    <phoneticPr fontId="60"/>
  </si>
  <si>
    <t>W261</t>
    <phoneticPr fontId="60"/>
  </si>
  <si>
    <t>AA240</t>
    <phoneticPr fontId="60"/>
  </si>
  <si>
    <t>AA241</t>
    <phoneticPr fontId="60"/>
  </si>
  <si>
    <t>AA242</t>
    <phoneticPr fontId="60"/>
  </si>
  <si>
    <t>AA243</t>
    <phoneticPr fontId="60"/>
  </si>
  <si>
    <t>AA244</t>
    <phoneticPr fontId="60"/>
  </si>
  <si>
    <t>AA245</t>
    <phoneticPr fontId="60"/>
  </si>
  <si>
    <t>AA246</t>
    <phoneticPr fontId="60"/>
  </si>
  <si>
    <t>ＡＥ240</t>
    <phoneticPr fontId="60"/>
  </si>
  <si>
    <t>ＡＥ241</t>
    <phoneticPr fontId="60"/>
  </si>
  <si>
    <t>ＡＥ242</t>
  </si>
  <si>
    <t>ＡＥ243</t>
  </si>
  <si>
    <t>ＡＥ244</t>
  </si>
  <si>
    <t>ＡＥ245</t>
  </si>
  <si>
    <t>開始日</t>
    <rPh sb="0" eb="3">
      <t>カイシビ</t>
    </rPh>
    <phoneticPr fontId="60"/>
  </si>
  <si>
    <t>総訓練時間</t>
    <rPh sb="0" eb="1">
      <t>ソウ</t>
    </rPh>
    <rPh sb="1" eb="3">
      <t>クンレン</t>
    </rPh>
    <rPh sb="3" eb="5">
      <t>ジカン</t>
    </rPh>
    <phoneticPr fontId="60"/>
  </si>
  <si>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</si>
  <si>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</si>
  <si>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</si>
  <si>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</si>
  <si>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</si>
  <si>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</si>
  <si>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</si>
  <si>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</si>
  <si>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</si>
  <si>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</si>
  <si>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</si>
  <si>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</si>
  <si>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</si>
  <si>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</si>
  <si>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</si>
  <si>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</si>
  <si>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</si>
  <si>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</si>
  <si>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</si>
  <si>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</si>
  <si>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</si>
  <si>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</si>
  <si>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</si>
  <si>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</si>
  <si>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</si>
  <si>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</si>
  <si>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</si>
  <si>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</si>
  <si>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</si>
  <si>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</si>
  <si>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</si>
  <si>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</si>
  <si>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</si>
  <si>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</si>
  <si>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</si>
  <si>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</si>
  <si>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</si>
  <si>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</si>
  <si>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</si>
  <si>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60"/>
  </si>
  <si>
    <t>類型</t>
    <rPh sb="0" eb="2">
      <t>ルイケイ</t>
    </rPh>
    <phoneticPr fontId="60"/>
  </si>
  <si>
    <t>講 師 の 経 歴 等 確 認 書</t>
    <rPh sb="0" eb="1">
      <t>コウ</t>
    </rPh>
    <rPh sb="2" eb="3">
      <t>シ</t>
    </rPh>
    <rPh sb="6" eb="7">
      <t>キョウ</t>
    </rPh>
    <rPh sb="8" eb="9">
      <t>レキ</t>
    </rPh>
    <rPh sb="10" eb="11">
      <t>トウ</t>
    </rPh>
    <rPh sb="12" eb="13">
      <t>アキラ</t>
    </rPh>
    <rPh sb="14" eb="15">
      <t>シノブ</t>
    </rPh>
    <rPh sb="16" eb="17">
      <t>ショ</t>
    </rPh>
    <phoneticPr fontId="60"/>
  </si>
  <si>
    <t>フ　リ　ガ　ナ</t>
    <phoneticPr fontId="60"/>
  </si>
  <si>
    <t xml:space="preserve"> 氏          名</t>
    <rPh sb="1" eb="13">
      <t>シメイ</t>
    </rPh>
    <phoneticPr fontId="60"/>
  </si>
  <si>
    <t>年　齢</t>
    <rPh sb="0" eb="1">
      <t>トシ</t>
    </rPh>
    <rPh sb="2" eb="3">
      <t>トシ</t>
    </rPh>
    <phoneticPr fontId="60"/>
  </si>
  <si>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60"/>
  </si>
  <si>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60"/>
  </si>
  <si>
    <t>期　　　間</t>
    <rPh sb="0" eb="1">
      <t>キ</t>
    </rPh>
    <rPh sb="4" eb="5">
      <t>アイダ</t>
    </rPh>
    <phoneticPr fontId="60"/>
  </si>
  <si>
    <t>実務経験</t>
    <rPh sb="0" eb="2">
      <t>ジツム</t>
    </rPh>
    <rPh sb="2" eb="4">
      <t>ケイケン</t>
    </rPh>
    <phoneticPr fontId="60"/>
  </si>
  <si>
    <t>指導（等）業務の経験</t>
    <rPh sb="0" eb="2">
      <t>シドウ</t>
    </rPh>
    <rPh sb="3" eb="4">
      <t>トウ</t>
    </rPh>
    <rPh sb="5" eb="7">
      <t>ギョウム</t>
    </rPh>
    <rPh sb="8" eb="10">
      <t>ケイケン</t>
    </rPh>
    <phoneticPr fontId="60"/>
  </si>
  <si>
    <t>訓練科名：</t>
    <phoneticPr fontId="60"/>
  </si>
  <si>
    <t>１．受講者が購入する教科書代</t>
    <rPh sb="2" eb="5">
      <t>ジュコウシャ</t>
    </rPh>
    <rPh sb="6" eb="8">
      <t>コウニュウ</t>
    </rPh>
    <rPh sb="10" eb="13">
      <t>キョウカショ</t>
    </rPh>
    <rPh sb="13" eb="14">
      <t>ダイ</t>
    </rPh>
    <phoneticPr fontId="60"/>
  </si>
  <si>
    <t>　　</t>
    <phoneticPr fontId="60"/>
  </si>
  <si>
    <t>２．受講者が負担するその他費用</t>
    <rPh sb="2" eb="5">
      <t>ジュコウシャ</t>
    </rPh>
    <rPh sb="6" eb="8">
      <t>フタン</t>
    </rPh>
    <rPh sb="12" eb="13">
      <t>タ</t>
    </rPh>
    <rPh sb="13" eb="15">
      <t>ヒヨウ</t>
    </rPh>
    <phoneticPr fontId="60"/>
  </si>
  <si>
    <t>内容</t>
    <rPh sb="0" eb="2">
      <t>ナイヨウ</t>
    </rPh>
    <phoneticPr fontId="60"/>
  </si>
  <si>
    <t>認定様式第8号</t>
    <phoneticPr fontId="60"/>
  </si>
  <si>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60"/>
  </si>
  <si>
    <t>訓練実施機関番号：</t>
    <rPh sb="0" eb="2">
      <t>クンレン</t>
    </rPh>
    <rPh sb="2" eb="4">
      <t>ジッシ</t>
    </rPh>
    <rPh sb="4" eb="6">
      <t>キカン</t>
    </rPh>
    <rPh sb="6" eb="8">
      <t>バンゴウ</t>
    </rPh>
    <phoneticPr fontId="60"/>
  </si>
  <si>
    <t>開講訓練科で提出</t>
    <rPh sb="0" eb="2">
      <t>カイコウ</t>
    </rPh>
    <rPh sb="2" eb="5">
      <t>クンレンカ</t>
    </rPh>
    <rPh sb="6" eb="8">
      <t>テイシュツ</t>
    </rPh>
    <phoneticPr fontId="60"/>
  </si>
  <si>
    <t>受理番号</t>
    <rPh sb="0" eb="2">
      <t>ジュリ</t>
    </rPh>
    <rPh sb="2" eb="4">
      <t>バンゴウ</t>
    </rPh>
    <phoneticPr fontId="60"/>
  </si>
  <si>
    <t>（１）訓練実施施設</t>
    <rPh sb="3" eb="5">
      <t>クンレン</t>
    </rPh>
    <rPh sb="5" eb="7">
      <t>ジッシ</t>
    </rPh>
    <rPh sb="7" eb="9">
      <t>シセツ</t>
    </rPh>
    <phoneticPr fontId="60"/>
  </si>
  <si>
    <t>訓練実施施設所在地</t>
    <rPh sb="0" eb="2">
      <t>クンレン</t>
    </rPh>
    <rPh sb="2" eb="4">
      <t>ジッシ</t>
    </rPh>
    <rPh sb="4" eb="6">
      <t>シセツ</t>
    </rPh>
    <rPh sb="6" eb="9">
      <t>ショザイチ</t>
    </rPh>
    <phoneticPr fontId="60"/>
  </si>
  <si>
    <t>提出済みの書類</t>
    <rPh sb="0" eb="2">
      <t>テイシュツ</t>
    </rPh>
    <rPh sb="2" eb="3">
      <t>ズ</t>
    </rPh>
    <rPh sb="5" eb="7">
      <t>ショルイ</t>
    </rPh>
    <phoneticPr fontId="60"/>
  </si>
  <si>
    <t>変更届出書等
提出あり</t>
    <rPh sb="0" eb="2">
      <t>ヘンコウ</t>
    </rPh>
    <rPh sb="2" eb="3">
      <t>トド</t>
    </rPh>
    <rPh sb="3" eb="5">
      <t>デショ</t>
    </rPh>
    <rPh sb="5" eb="6">
      <t>トウ</t>
    </rPh>
    <rPh sb="7" eb="9">
      <t>テイシュツ</t>
    </rPh>
    <phoneticPr fontId="60"/>
  </si>
  <si>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60"/>
  </si>
  <si>
    <t>賃貸借契約期間（更新している場合は更新した賃貸借期間）</t>
    <rPh sb="8" eb="10">
      <t>コウシン</t>
    </rPh>
    <rPh sb="14" eb="16">
      <t>バアイ</t>
    </rPh>
    <rPh sb="17" eb="19">
      <t>コウシン</t>
    </rPh>
    <rPh sb="21" eb="24">
      <t>チンタイシャク</t>
    </rPh>
    <rPh sb="24" eb="26">
      <t>キカン</t>
    </rPh>
    <phoneticPr fontId="60"/>
  </si>
  <si>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60"/>
  </si>
  <si>
    <t>（２）事務室</t>
    <rPh sb="3" eb="6">
      <t>ジムシツ</t>
    </rPh>
    <phoneticPr fontId="60"/>
  </si>
  <si>
    <t>（１）の内容で確認できる
　　※　以下（２）について記載不要</t>
    <rPh sb="4" eb="6">
      <t>ナイヨウ</t>
    </rPh>
    <rPh sb="7" eb="9">
      <t>カクニン</t>
    </rPh>
    <rPh sb="17" eb="19">
      <t>イカ</t>
    </rPh>
    <rPh sb="26" eb="28">
      <t>キサイ</t>
    </rPh>
    <rPh sb="28" eb="30">
      <t>フヨウ</t>
    </rPh>
    <phoneticPr fontId="60"/>
  </si>
  <si>
    <t>（１）の内容では確認できない</t>
    <rPh sb="4" eb="6">
      <t>ナイヨウ</t>
    </rPh>
    <rPh sb="8" eb="10">
      <t>カクニン</t>
    </rPh>
    <phoneticPr fontId="60"/>
  </si>
  <si>
    <t>自ら所有する事務室を使用する場合の必要書類
（不動産登記簿謄本（写）等）</t>
    <rPh sb="6" eb="9">
      <t>ジムシツ</t>
    </rPh>
    <phoneticPr fontId="60"/>
  </si>
  <si>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60"/>
  </si>
  <si>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60"/>
  </si>
  <si>
    <t>保険会社</t>
    <rPh sb="0" eb="2">
      <t>ホケン</t>
    </rPh>
    <rPh sb="2" eb="4">
      <t>ガイシャ</t>
    </rPh>
    <phoneticPr fontId="60"/>
  </si>
  <si>
    <t>商品名</t>
    <rPh sb="0" eb="3">
      <t>ショウヒンメイ</t>
    </rPh>
    <phoneticPr fontId="60"/>
  </si>
  <si>
    <t>すでに加入している。</t>
    <rPh sb="3" eb="5">
      <t>カニュウ</t>
    </rPh>
    <phoneticPr fontId="60"/>
  </si>
  <si>
    <t>加入期間</t>
    <rPh sb="0" eb="2">
      <t>カニュウ</t>
    </rPh>
    <rPh sb="2" eb="4">
      <t>キカン</t>
    </rPh>
    <phoneticPr fontId="60"/>
  </si>
  <si>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60"/>
  </si>
  <si>
    <t>事業所の名称</t>
    <rPh sb="0" eb="3">
      <t>ジギョウショ</t>
    </rPh>
    <rPh sb="4" eb="6">
      <t>メイショウ</t>
    </rPh>
    <phoneticPr fontId="60"/>
  </si>
  <si>
    <t>雇用保険適用事業所番号
（4ケタ-6ケタ-1ケタ）</t>
    <rPh sb="0" eb="2">
      <t>コヨウ</t>
    </rPh>
    <rPh sb="2" eb="4">
      <t>ホケン</t>
    </rPh>
    <rPh sb="4" eb="6">
      <t>テキヨウ</t>
    </rPh>
    <rPh sb="6" eb="9">
      <t>ジギョウショ</t>
    </rPh>
    <rPh sb="9" eb="11">
      <t>バンゴウ</t>
    </rPh>
    <phoneticPr fontId="60"/>
  </si>
  <si>
    <t>雇用保険適用事業所設置届（写）
事業主事業所各種変更届の事業主控（写）</t>
    <rPh sb="13" eb="14">
      <t>ウツ</t>
    </rPh>
    <rPh sb="33" eb="34">
      <t>ウツ</t>
    </rPh>
    <phoneticPr fontId="60"/>
  </si>
  <si>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60"/>
  </si>
  <si>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60"/>
  </si>
  <si>
    <t>資格・免許証</t>
    <rPh sb="0" eb="2">
      <t>シカク</t>
    </rPh>
    <rPh sb="3" eb="6">
      <t>メンキョショウ</t>
    </rPh>
    <phoneticPr fontId="60"/>
  </si>
  <si>
    <t>修了後に取得できる資格</t>
    <phoneticPr fontId="60"/>
  </si>
  <si>
    <t>価格
(税込み)</t>
    <rPh sb="0" eb="2">
      <t>カカク</t>
    </rPh>
    <rPh sb="4" eb="6">
      <t>ゼイコ</t>
    </rPh>
    <phoneticPr fontId="60"/>
  </si>
  <si>
    <t>金額
(税込み)</t>
    <rPh sb="0" eb="2">
      <t>キンガク</t>
    </rPh>
    <rPh sb="4" eb="6">
      <t>ゼイコ</t>
    </rPh>
    <phoneticPr fontId="60"/>
  </si>
  <si>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60"/>
  </si>
  <si>
    <t>http://www.jeed.or.jp/js/kyushoku/ability/curriculum_navi.html</t>
    <phoneticPr fontId="60"/>
  </si>
  <si>
    <t>（注意事項）</t>
    <rPh sb="1" eb="3">
      <t>チュウイ</t>
    </rPh>
    <rPh sb="3" eb="5">
      <t>ジコウ</t>
    </rPh>
    <phoneticPr fontId="60"/>
  </si>
  <si>
    <t>認定職業訓練実施奨励金等について不正受給等を行った場合は、都道府県労働局により</t>
    <phoneticPr fontId="60"/>
  </si>
  <si>
    <t xml:space="preserve"> 　奨励金の不支給・返還、不正の事実の公表等の措置が講じられ、事案によっては刑事告訴を</t>
    <rPh sb="38" eb="40">
      <t>ケイジ</t>
    </rPh>
    <rPh sb="40" eb="42">
      <t>コクソ</t>
    </rPh>
    <phoneticPr fontId="60"/>
  </si>
  <si>
    <t>　 受けることがあります。</t>
    <phoneticPr fontId="60"/>
  </si>
  <si>
    <t>～</t>
    <phoneticPr fontId="60"/>
  </si>
  <si>
    <t>カリキュラム番号：</t>
    <rPh sb="6" eb="8">
      <t>バンゴウ</t>
    </rPh>
    <phoneticPr fontId="60"/>
  </si>
  <si>
    <t>認定様式第12号</t>
    <phoneticPr fontId="60"/>
  </si>
  <si>
    <t>認定様式第14号</t>
    <rPh sb="0" eb="2">
      <t>ニンテイ</t>
    </rPh>
    <rPh sb="2" eb="4">
      <t>ヨウシキ</t>
    </rPh>
    <rPh sb="4" eb="5">
      <t>ダイ</t>
    </rPh>
    <rPh sb="7" eb="8">
      <t>ゴウ</t>
    </rPh>
    <phoneticPr fontId="60"/>
  </si>
  <si>
    <t>認定様式第15の１号</t>
    <rPh sb="0" eb="2">
      <t>ニンテイ</t>
    </rPh>
    <rPh sb="2" eb="4">
      <t>ヨウシキ</t>
    </rPh>
    <rPh sb="4" eb="5">
      <t>ダイ</t>
    </rPh>
    <rPh sb="9" eb="10">
      <t>ゴウ</t>
    </rPh>
    <phoneticPr fontId="60"/>
  </si>
  <si>
    <t>選定における加点要素確認表（実績枠）</t>
    <rPh sb="0" eb="2">
      <t>センテイ</t>
    </rPh>
    <rPh sb="6" eb="8">
      <t>カテン</t>
    </rPh>
    <rPh sb="8" eb="10">
      <t>ヨウソ</t>
    </rPh>
    <rPh sb="10" eb="13">
      <t>カクニンヒョウ</t>
    </rPh>
    <rPh sb="14" eb="16">
      <t>ジッセキ</t>
    </rPh>
    <rPh sb="16" eb="17">
      <t>ワク</t>
    </rPh>
    <phoneticPr fontId="60"/>
  </si>
  <si>
    <t>訓練実施機関名:</t>
    <rPh sb="0" eb="2">
      <t>クンレン</t>
    </rPh>
    <rPh sb="2" eb="4">
      <t>ジッシ</t>
    </rPh>
    <rPh sb="4" eb="7">
      <t>キカンメイ</t>
    </rPh>
    <phoneticPr fontId="60"/>
  </si>
  <si>
    <t>訓練種別</t>
    <rPh sb="0" eb="2">
      <t>クンレン</t>
    </rPh>
    <rPh sb="2" eb="4">
      <t>シュベツ</t>
    </rPh>
    <phoneticPr fontId="60"/>
  </si>
  <si>
    <t>１　申請した訓練の内容や質</t>
    <rPh sb="2" eb="4">
      <t>シンセイ</t>
    </rPh>
    <rPh sb="6" eb="8">
      <t>クンレン</t>
    </rPh>
    <rPh sb="9" eb="11">
      <t>ナイヨウ</t>
    </rPh>
    <rPh sb="12" eb="13">
      <t>シツ</t>
    </rPh>
    <phoneticPr fontId="60"/>
  </si>
  <si>
    <t>（１）地域の求人ニーズ等を踏まえた訓練内容</t>
    <phoneticPr fontId="60"/>
  </si>
  <si>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60"/>
  </si>
  <si>
    <t>（２）企業実習</t>
    <phoneticPr fontId="60"/>
  </si>
  <si>
    <t>①実施の有無</t>
    <rPh sb="1" eb="3">
      <t>ジッシ</t>
    </rPh>
    <rPh sb="4" eb="6">
      <t>ウム</t>
    </rPh>
    <phoneticPr fontId="60"/>
  </si>
  <si>
    <t>有り</t>
    <rPh sb="0" eb="1">
      <t>ア</t>
    </rPh>
    <phoneticPr fontId="60"/>
  </si>
  <si>
    <t>無し</t>
    <rPh sb="0" eb="1">
      <t>ナ</t>
    </rPh>
    <phoneticPr fontId="60"/>
  </si>
  <si>
    <t>　※有りの場合は以下をご記入ください。</t>
    <rPh sb="2" eb="3">
      <t>ア</t>
    </rPh>
    <rPh sb="5" eb="7">
      <t>バアイ</t>
    </rPh>
    <rPh sb="8" eb="10">
      <t>イカ</t>
    </rPh>
    <rPh sb="12" eb="14">
      <t>キニュウ</t>
    </rPh>
    <phoneticPr fontId="60"/>
  </si>
  <si>
    <t>②企業実習の時間数</t>
    <rPh sb="1" eb="3">
      <t>キギョウ</t>
    </rPh>
    <rPh sb="3" eb="5">
      <t>ジッシュウ</t>
    </rPh>
    <rPh sb="6" eb="9">
      <t>ジカンスウ</t>
    </rPh>
    <phoneticPr fontId="60"/>
  </si>
  <si>
    <t>③訓練時間総合計</t>
    <rPh sb="1" eb="3">
      <t>クンレン</t>
    </rPh>
    <rPh sb="3" eb="5">
      <t>ジカン</t>
    </rPh>
    <rPh sb="5" eb="8">
      <t>ソウゴウケイ</t>
    </rPh>
    <phoneticPr fontId="60"/>
  </si>
  <si>
    <t>④企業実習割合（②/③）</t>
    <rPh sb="1" eb="3">
      <t>キギョウ</t>
    </rPh>
    <rPh sb="3" eb="5">
      <t>ジッシュウ</t>
    </rPh>
    <rPh sb="5" eb="6">
      <t>ワ</t>
    </rPh>
    <rPh sb="6" eb="7">
      <t>ア</t>
    </rPh>
    <phoneticPr fontId="60"/>
  </si>
  <si>
    <t>％</t>
    <phoneticPr fontId="60"/>
  </si>
  <si>
    <t>２　質の向上に取り組んでいる等の運営体制</t>
    <phoneticPr fontId="60"/>
  </si>
  <si>
    <t>（１）就職支援責任者が、以下に該当する場合はチェックを入れてください。</t>
    <rPh sb="3" eb="5">
      <t>シュウショク</t>
    </rPh>
    <rPh sb="5" eb="7">
      <t>シエン</t>
    </rPh>
    <rPh sb="7" eb="9">
      <t>セキニン</t>
    </rPh>
    <rPh sb="9" eb="10">
      <t>シャ</t>
    </rPh>
    <phoneticPr fontId="60"/>
  </si>
  <si>
    <t>認定様式第15の２号</t>
    <rPh sb="0" eb="2">
      <t>ニンテイ</t>
    </rPh>
    <rPh sb="2" eb="4">
      <t>ヨウシキ</t>
    </rPh>
    <rPh sb="4" eb="5">
      <t>ダイ</t>
    </rPh>
    <rPh sb="9" eb="10">
      <t>ゴウ</t>
    </rPh>
    <phoneticPr fontId="60"/>
  </si>
  <si>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60"/>
  </si>
  <si>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60"/>
  </si>
  <si>
    <t>②新規の訓練分野への進出</t>
    <rPh sb="1" eb="3">
      <t>シンキ</t>
    </rPh>
    <rPh sb="4" eb="6">
      <t>クンレン</t>
    </rPh>
    <phoneticPr fontId="60"/>
  </si>
  <si>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60"/>
  </si>
  <si>
    <t>②企業実習時間数</t>
    <rPh sb="1" eb="3">
      <t>キギョウ</t>
    </rPh>
    <rPh sb="3" eb="5">
      <t>ジッシュウ</t>
    </rPh>
    <rPh sb="5" eb="8">
      <t>ジカンスウ</t>
    </rPh>
    <phoneticPr fontId="60"/>
  </si>
  <si>
    <t>３　公共職業訓練の実績</t>
    <rPh sb="2" eb="4">
      <t>コウキョウ</t>
    </rPh>
    <rPh sb="4" eb="6">
      <t>ショクギョウ</t>
    </rPh>
    <rPh sb="6" eb="8">
      <t>クンレン</t>
    </rPh>
    <rPh sb="9" eb="11">
      <t>ジッセキ</t>
    </rPh>
    <phoneticPr fontId="60"/>
  </si>
  <si>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60"/>
  </si>
  <si>
    <t>訓練科名</t>
    <rPh sb="0" eb="3">
      <t>クンレンカ</t>
    </rPh>
    <rPh sb="3" eb="4">
      <t>メイ</t>
    </rPh>
    <phoneticPr fontId="60"/>
  </si>
  <si>
    <t>委託元</t>
    <rPh sb="0" eb="2">
      <t>イタク</t>
    </rPh>
    <rPh sb="2" eb="3">
      <t>モト</t>
    </rPh>
    <phoneticPr fontId="60"/>
  </si>
  <si>
    <t>契約日</t>
    <rPh sb="0" eb="3">
      <t>ケイヤクビ</t>
    </rPh>
    <phoneticPr fontId="60"/>
  </si>
  <si>
    <t>※　併せて契約書の写しを添付してください。</t>
    <rPh sb="2" eb="3">
      <t>アワ</t>
    </rPh>
    <rPh sb="5" eb="8">
      <t>ケイヤクショ</t>
    </rPh>
    <rPh sb="9" eb="10">
      <t>ウツ</t>
    </rPh>
    <rPh sb="12" eb="14">
      <t>テンプ</t>
    </rPh>
    <phoneticPr fontId="60"/>
  </si>
  <si>
    <t>※　適宜行を挿入してください。</t>
    <rPh sb="2" eb="4">
      <t>テキギ</t>
    </rPh>
    <rPh sb="4" eb="5">
      <t>ギョウ</t>
    </rPh>
    <rPh sb="6" eb="8">
      <t>ソウニュウ</t>
    </rPh>
    <phoneticPr fontId="60"/>
  </si>
  <si>
    <t>（１）地域の求人ニーズ等を踏まえた訓練内容</t>
    <phoneticPr fontId="60"/>
  </si>
  <si>
    <t>％</t>
    <phoneticPr fontId="60"/>
  </si>
  <si>
    <t>（２）企業実習</t>
    <phoneticPr fontId="60"/>
  </si>
  <si>
    <t>２　質の向上に取り組んでいる等の運営体制</t>
    <phoneticPr fontId="60"/>
  </si>
  <si>
    <t>①</t>
    <phoneticPr fontId="60"/>
  </si>
  <si>
    <t>②</t>
    <phoneticPr fontId="60"/>
  </si>
  <si>
    <t>③</t>
    <phoneticPr fontId="60"/>
  </si>
  <si>
    <t>④</t>
    <phoneticPr fontId="60"/>
  </si>
  <si>
    <t>⑤</t>
    <phoneticPr fontId="60"/>
  </si>
  <si>
    <t>～</t>
    <phoneticPr fontId="60"/>
  </si>
  <si>
    <t>認定様式第16の2号</t>
    <rPh sb="0" eb="2">
      <t>ニンテイ</t>
    </rPh>
    <rPh sb="2" eb="4">
      <t>ヨウシキ</t>
    </rPh>
    <rPh sb="4" eb="5">
      <t>ダイ</t>
    </rPh>
    <rPh sb="9" eb="10">
      <t>ゴウ</t>
    </rPh>
    <phoneticPr fontId="60"/>
  </si>
  <si>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60"/>
  </si>
  <si>
    <t>訓練カリキュラム（企業実習用）</t>
    <rPh sb="9" eb="11">
      <t>キギョウ</t>
    </rPh>
    <rPh sb="11" eb="14">
      <t>ジッシュウヨウ</t>
    </rPh>
    <phoneticPr fontId="60"/>
  </si>
  <si>
    <t>第１５の１号</t>
    <rPh sb="0" eb="1">
      <t>ダイ</t>
    </rPh>
    <rPh sb="5" eb="6">
      <t>ゴウ</t>
    </rPh>
    <phoneticPr fontId="60"/>
  </si>
  <si>
    <t>第１５の２号</t>
    <rPh sb="0" eb="1">
      <t>ダイ</t>
    </rPh>
    <rPh sb="5" eb="6">
      <t>ゴウ</t>
    </rPh>
    <phoneticPr fontId="60"/>
  </si>
  <si>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60"/>
  </si>
  <si>
    <t>－</t>
    <phoneticPr fontId="60"/>
  </si>
  <si>
    <t>受講時間</t>
    <rPh sb="0" eb="2">
      <t>ジュコウ</t>
    </rPh>
    <rPh sb="2" eb="4">
      <t>ジカン</t>
    </rPh>
    <phoneticPr fontId="60"/>
  </si>
  <si>
    <t>11 デザイン分野</t>
    <phoneticPr fontId="60"/>
  </si>
  <si>
    <t>10 クリエート（企画・創作）分野</t>
    <phoneticPr fontId="60"/>
  </si>
  <si>
    <t>09 警備・保安分野</t>
    <phoneticPr fontId="60"/>
  </si>
  <si>
    <t>ＩＴ分野</t>
    <phoneticPr fontId="60"/>
  </si>
  <si>
    <t>営業・販売・事務分野</t>
    <phoneticPr fontId="60"/>
  </si>
  <si>
    <t>介護福祉分野</t>
    <phoneticPr fontId="60"/>
  </si>
  <si>
    <t>農業分野</t>
    <phoneticPr fontId="60"/>
  </si>
  <si>
    <t>林業分野</t>
    <phoneticPr fontId="60"/>
  </si>
  <si>
    <t>旅行・観光分野</t>
    <phoneticPr fontId="60"/>
  </si>
  <si>
    <t>警備・保安分野</t>
    <phoneticPr fontId="60"/>
  </si>
  <si>
    <t>クリエート（企画・創作）分野</t>
    <phoneticPr fontId="60"/>
  </si>
  <si>
    <t>輸送サービス分野</t>
    <phoneticPr fontId="60"/>
  </si>
  <si>
    <t>エコ分野</t>
    <phoneticPr fontId="60"/>
  </si>
  <si>
    <t>調理分野</t>
    <phoneticPr fontId="60"/>
  </si>
  <si>
    <t>電気関連分野</t>
    <phoneticPr fontId="60"/>
  </si>
  <si>
    <t>機械関連分野</t>
    <phoneticPr fontId="60"/>
  </si>
  <si>
    <t>金属関連分野</t>
    <phoneticPr fontId="60"/>
  </si>
  <si>
    <t>建設関連分野</t>
    <phoneticPr fontId="60"/>
  </si>
  <si>
    <t xml:space="preserve"> </t>
    <phoneticPr fontId="60"/>
  </si>
  <si>
    <t>支部受理日</t>
    <rPh sb="0" eb="2">
      <t>シブ</t>
    </rPh>
    <rPh sb="2" eb="4">
      <t>ジュリ</t>
    </rPh>
    <rPh sb="3" eb="4">
      <t>リ</t>
    </rPh>
    <rPh sb="4" eb="5">
      <t>ヒ</t>
    </rPh>
    <phoneticPr fontId="60"/>
  </si>
  <si>
    <t>加入予定の保険に関するリーフレット等</t>
    <rPh sb="0" eb="2">
      <t>カニュウ</t>
    </rPh>
    <rPh sb="2" eb="4">
      <t>ヨテイ</t>
    </rPh>
    <rPh sb="5" eb="7">
      <t>ホケン</t>
    </rPh>
    <rPh sb="8" eb="9">
      <t>カン</t>
    </rPh>
    <rPh sb="17" eb="18">
      <t>トウ</t>
    </rPh>
    <phoneticPr fontId="60"/>
  </si>
  <si>
    <t>誓　　約　　書</t>
    <phoneticPr fontId="60"/>
  </si>
  <si>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60"/>
  </si>
  <si>
    <t>（申請者）</t>
    <phoneticPr fontId="60"/>
  </si>
  <si>
    <t>所在地</t>
    <phoneticPr fontId="60"/>
  </si>
  <si>
    <t>商号又は名称</t>
    <phoneticPr fontId="60"/>
  </si>
  <si>
    <t>付けで認定申請した職業訓練の実施等による特定求職者の就職の</t>
    <phoneticPr fontId="60"/>
  </si>
  <si>
    <t>支援に関する法律（求職者支援法）に基づく職業訓練について、下記のとおり誓約します。</t>
    <phoneticPr fontId="60"/>
  </si>
  <si>
    <t>厚生労働省及び高齢・障害・求職者雇用支援機構において、情報開示する場合があります。</t>
    <rPh sb="5" eb="6">
      <t>オヨ</t>
    </rPh>
    <phoneticPr fontId="60"/>
  </si>
  <si>
    <t>認定された訓練コースの実施に係る事項（「就職率」、「応募倍率」など）について、</t>
    <phoneticPr fontId="60"/>
  </si>
  <si>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60"/>
  </si>
  <si>
    <t>　様式３－３－３　職業能力証明（訓練成果･実務成果）シート</t>
    <rPh sb="1" eb="3">
      <t>ヨウシキ</t>
    </rPh>
    <rPh sb="9" eb="11">
      <t>ショクギョウ</t>
    </rPh>
    <phoneticPr fontId="60"/>
  </si>
  <si>
    <t xml:space="preserve">         （求職者支援訓練用）</t>
    <phoneticPr fontId="60"/>
  </si>
  <si>
    <t>上記の者の訓練期間における当社としての職業能力についての評価は、以下のとおりです。</t>
    <rPh sb="13" eb="15">
      <t>トウシャ</t>
    </rPh>
    <phoneticPr fontId="60"/>
  </si>
  <si>
    <t>名称</t>
    <rPh sb="0" eb="2">
      <t>メイショウ</t>
    </rPh>
    <phoneticPr fontId="60"/>
  </si>
  <si>
    <t>　（総評・コメント）</t>
    <rPh sb="2" eb="4">
      <t>ソウヒョウ</t>
    </rPh>
    <phoneticPr fontId="60"/>
  </si>
  <si>
    <t>(注意事項)</t>
    <rPh sb="1" eb="3">
      <t>チュウイ</t>
    </rPh>
    <rPh sb="3" eb="5">
      <t>ジコウ</t>
    </rPh>
    <phoneticPr fontId="60"/>
  </si>
  <si>
    <t>訓練受講者氏名</t>
    <phoneticPr fontId="91"/>
  </si>
  <si>
    <t>就職支援責任者　氏　名</t>
    <phoneticPr fontId="91"/>
  </si>
  <si>
    <t>訓練実施施設の責任者　氏名</t>
    <phoneticPr fontId="91"/>
  </si>
  <si>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60"/>
  </si>
  <si>
    <t>支給単位期間
　　　　　　　　　　(支援対象期間)</t>
    <rPh sb="0" eb="2">
      <t>シキュウ</t>
    </rPh>
    <rPh sb="2" eb="4">
      <t>タンイ</t>
    </rPh>
    <rPh sb="4" eb="6">
      <t>キカン</t>
    </rPh>
    <rPh sb="18" eb="20">
      <t>シエン</t>
    </rPh>
    <rPh sb="20" eb="22">
      <t>タイショウ</t>
    </rPh>
    <rPh sb="22" eb="24">
      <t>キカン</t>
    </rPh>
    <phoneticPr fontId="18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</si>
  <si>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60"/>
  </si>
  <si>
    <t>１級又は２級キャリアコンサルティング技能士</t>
    <rPh sb="1" eb="2">
      <t>キュウ</t>
    </rPh>
    <rPh sb="2" eb="3">
      <t>マタ</t>
    </rPh>
    <rPh sb="5" eb="6">
      <t>キュウ</t>
    </rPh>
    <phoneticPr fontId="60"/>
  </si>
  <si>
    <t>法人番号</t>
    <rPh sb="0" eb="2">
      <t>ホウジン</t>
    </rPh>
    <rPh sb="2" eb="4">
      <t>バンゴウ</t>
    </rPh>
    <phoneticPr fontId="60"/>
  </si>
  <si>
    <t>６　法人番号</t>
    <rPh sb="2" eb="4">
      <t>ホウジン</t>
    </rPh>
    <rPh sb="4" eb="6">
      <t>バンゴウ</t>
    </rPh>
    <phoneticPr fontId="60"/>
  </si>
  <si>
    <t>✔</t>
  </si>
  <si>
    <t>（</t>
    <phoneticPr fontId="60"/>
  </si>
  <si>
    <t>）</t>
    <phoneticPr fontId="60"/>
  </si>
  <si>
    <t>○</t>
  </si>
  <si>
    <t>雇用保険適用就職率</t>
    <rPh sb="0" eb="2">
      <t>コヨウ</t>
    </rPh>
    <rPh sb="2" eb="4">
      <t>ホケン</t>
    </rPh>
    <rPh sb="4" eb="6">
      <t>テキヨウ</t>
    </rPh>
    <rPh sb="6" eb="8">
      <t>シュウショク</t>
    </rPh>
    <rPh sb="8" eb="9">
      <t>リツ</t>
    </rPh>
    <phoneticPr fontId="60"/>
  </si>
  <si>
    <t>認定様式第５号</t>
    <phoneticPr fontId="60"/>
  </si>
  <si>
    <t>訓練の種別</t>
    <rPh sb="0" eb="2">
      <t>クンレン</t>
    </rPh>
    <rPh sb="3" eb="5">
      <t>シュベツ</t>
    </rPh>
    <phoneticPr fontId="60"/>
  </si>
  <si>
    <t>基礎コース</t>
    <phoneticPr fontId="60"/>
  </si>
  <si>
    <t>（</t>
    <phoneticPr fontId="188"/>
  </si>
  <si>
    <t>）</t>
    <phoneticPr fontId="188"/>
  </si>
  <si>
    <t>実践コース</t>
    <phoneticPr fontId="60"/>
  </si>
  <si>
    <t>短時間訓練コース</t>
    <rPh sb="0" eb="3">
      <t>タンジカン</t>
    </rPh>
    <rPh sb="3" eb="5">
      <t>クンレン</t>
    </rPh>
    <phoneticPr fontId="60"/>
  </si>
  <si>
    <t>※40文字以内で記入してください。</t>
    <phoneticPr fontId="60"/>
  </si>
  <si>
    <t>～</t>
    <phoneticPr fontId="60"/>
  </si>
  <si>
    <t>面接</t>
  </si>
  <si>
    <t>筆記試験</t>
    <phoneticPr fontId="60"/>
  </si>
  <si>
    <t>その他 （</t>
    <phoneticPr fontId="60"/>
  </si>
  <si>
    <t>～</t>
    <phoneticPr fontId="60"/>
  </si>
  <si>
    <t>（</t>
    <phoneticPr fontId="60"/>
  </si>
  <si>
    <t>か月 ）</t>
    <phoneticPr fontId="188"/>
  </si>
  <si>
    <t>（ 訓練日数</t>
    <phoneticPr fontId="60"/>
  </si>
  <si>
    <t>日 ）</t>
    <phoneticPr fontId="60"/>
  </si>
  <si>
    <t>訓練定員</t>
    <rPh sb="0" eb="2">
      <t>クンレン</t>
    </rPh>
    <rPh sb="2" eb="4">
      <t>テイイン</t>
    </rPh>
    <phoneticPr fontId="188"/>
  </si>
  <si>
    <t>名</t>
    <rPh sb="0" eb="1">
      <t>メイ</t>
    </rPh>
    <phoneticPr fontId="188"/>
  </si>
  <si>
    <r>
      <t xml:space="preserve">訓練推奨者
</t>
    </r>
    <r>
      <rPr>
        <sz val="6"/>
        <rFont val="ＭＳ Ｐゴシック"/>
        <family val="3"/>
        <charset val="128"/>
      </rPr>
      <t>(特定の者を想定する場合のみ)</t>
    </r>
    <phoneticPr fontId="60"/>
  </si>
  <si>
    <t>新規学校卒業者</t>
    <phoneticPr fontId="60"/>
  </si>
  <si>
    <t>ニート等の若者</t>
    <phoneticPr fontId="60"/>
  </si>
  <si>
    <t>障害者</t>
  </si>
  <si>
    <t>母子家庭の母等</t>
    <phoneticPr fontId="60"/>
  </si>
  <si>
    <t>被災者</t>
    <phoneticPr fontId="60"/>
  </si>
  <si>
    <t>外国人</t>
    <phoneticPr fontId="60"/>
  </si>
  <si>
    <t>その他</t>
    <phoneticPr fontId="60"/>
  </si>
  <si>
    <t>（</t>
    <phoneticPr fontId="188"/>
  </si>
  <si>
    <t>）</t>
    <phoneticPr fontId="60"/>
  </si>
  <si>
    <t>名称 （</t>
    <rPh sb="0" eb="2">
      <t>メイショウ</t>
    </rPh>
    <phoneticPr fontId="60"/>
  </si>
  <si>
    <t>） 認定機関 （</t>
    <phoneticPr fontId="60"/>
  </si>
  <si>
    <t>訓練内容</t>
    <rPh sb="2" eb="4">
      <t>ナイヨウ</t>
    </rPh>
    <phoneticPr fontId="60"/>
  </si>
  <si>
    <t>訓練概要</t>
    <phoneticPr fontId="60"/>
  </si>
  <si>
    <t>科目の内容</t>
    <rPh sb="0" eb="2">
      <t>カモク</t>
    </rPh>
    <rPh sb="3" eb="5">
      <t>ナイヨウ</t>
    </rPh>
    <phoneticPr fontId="188"/>
  </si>
  <si>
    <t>学科</t>
    <rPh sb="0" eb="2">
      <t>ガッカ</t>
    </rPh>
    <phoneticPr fontId="188"/>
  </si>
  <si>
    <t>実技</t>
    <rPh sb="0" eb="2">
      <t>ジツギ</t>
    </rPh>
    <phoneticPr fontId="188"/>
  </si>
  <si>
    <t>企業実習</t>
    <rPh sb="0" eb="2">
      <t>キギョウ</t>
    </rPh>
    <rPh sb="2" eb="4">
      <t>ジッシュウ</t>
    </rPh>
    <phoneticPr fontId="60"/>
  </si>
  <si>
    <t>実施しない</t>
    <phoneticPr fontId="60"/>
  </si>
  <si>
    <t>実施する</t>
  </si>
  <si>
    <t>※実施する場合、カリキュラムは別途作成し、総時間のみ記入してください。</t>
    <phoneticPr fontId="60"/>
  </si>
  <si>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88"/>
  </si>
  <si>
    <t>訓練時間総合計</t>
    <phoneticPr fontId="188"/>
  </si>
  <si>
    <t>企業実習</t>
    <rPh sb="0" eb="2">
      <t>キギョウ</t>
    </rPh>
    <rPh sb="2" eb="4">
      <t>ジッシュウ</t>
    </rPh>
    <phoneticPr fontId="188"/>
  </si>
  <si>
    <t>受講者の負担する費用</t>
    <rPh sb="0" eb="3">
      <t>ジュコウシャ</t>
    </rPh>
    <rPh sb="4" eb="6">
      <t>フタン</t>
    </rPh>
    <rPh sb="8" eb="10">
      <t>ヒヨウ</t>
    </rPh>
    <phoneticPr fontId="60"/>
  </si>
  <si>
    <t>教科書代</t>
    <phoneticPr fontId="60"/>
  </si>
  <si>
    <t>その他 （</t>
    <rPh sb="2" eb="3">
      <t>タ</t>
    </rPh>
    <phoneticPr fontId="188"/>
  </si>
  <si>
    <t>）</t>
    <phoneticPr fontId="188"/>
  </si>
  <si>
    <t>備考 （</t>
    <rPh sb="0" eb="2">
      <t>ビコウ</t>
    </rPh>
    <phoneticPr fontId="188"/>
  </si>
  <si>
    <t>指導方法</t>
    <phoneticPr fontId="60"/>
  </si>
  <si>
    <t>訓練形態（個別指導・補講を除く）</t>
    <rPh sb="0" eb="2">
      <t>クンレン</t>
    </rPh>
    <rPh sb="2" eb="4">
      <t>ケイタイ</t>
    </rPh>
    <rPh sb="5" eb="7">
      <t>コベツ</t>
    </rPh>
    <rPh sb="7" eb="9">
      <t>シドウ</t>
    </rPh>
    <rPh sb="10" eb="12">
      <t>ホコウ</t>
    </rPh>
    <rPh sb="13" eb="14">
      <t>ノゾ</t>
    </rPh>
    <phoneticPr fontId="60"/>
  </si>
  <si>
    <t>全ての受講者を一堂に集め、講師が直接指導する</t>
    <phoneticPr fontId="60"/>
  </si>
  <si>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60"/>
  </si>
  <si>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60"/>
  </si>
  <si>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60"/>
  </si>
  <si>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60"/>
  </si>
  <si>
    <t>２　訓練分野</t>
    <phoneticPr fontId="60"/>
  </si>
  <si>
    <t>（</t>
    <phoneticPr fontId="60"/>
  </si>
  <si>
    <t>）</t>
    <phoneticPr fontId="60"/>
  </si>
  <si>
    <t>)</t>
    <phoneticPr fontId="60"/>
  </si>
  <si>
    <t>資格欄文字結合結果</t>
    <rPh sb="0" eb="2">
      <t>シカク</t>
    </rPh>
    <rPh sb="2" eb="3">
      <t>ラン</t>
    </rPh>
    <rPh sb="3" eb="5">
      <t>モジ</t>
    </rPh>
    <rPh sb="5" eb="7">
      <t>ケツゴウ</t>
    </rPh>
    <rPh sb="7" eb="9">
      <t>ケッカ</t>
    </rPh>
    <phoneticPr fontId="60"/>
  </si>
  <si>
    <t>コース情報登録内容</t>
    <rPh sb="3" eb="5">
      <t>ジョウホウ</t>
    </rPh>
    <rPh sb="5" eb="7">
      <t>トウロク</t>
    </rPh>
    <rPh sb="7" eb="9">
      <t>ナイヨウ</t>
    </rPh>
    <phoneticPr fontId="60"/>
  </si>
  <si>
    <t>第１０号</t>
    <phoneticPr fontId="60"/>
  </si>
  <si>
    <t>第１２号</t>
    <phoneticPr fontId="60"/>
  </si>
  <si>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60"/>
  </si>
  <si>
    <t>職業能力開発促進法（昭和44年法律第64号）第30条の３に規定するキャリアコンサルタント</t>
    <phoneticPr fontId="60"/>
  </si>
  <si>
    <t>職業能力開発促進法（昭和44年法律第64号）第30条の３に規定するキャリアコンサルタント</t>
    <phoneticPr fontId="60"/>
  </si>
  <si>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60"/>
  </si>
  <si>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60"/>
  </si>
  <si>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60"/>
  </si>
  <si>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60"/>
  </si>
  <si>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60"/>
  </si>
  <si>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60"/>
  </si>
  <si>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60"/>
  </si>
  <si>
    <t>⑧</t>
    <phoneticPr fontId="60"/>
  </si>
  <si>
    <t>⑨</t>
    <phoneticPr fontId="60"/>
  </si>
  <si>
    <t>⑪</t>
    <phoneticPr fontId="99"/>
  </si>
  <si>
    <t>応募者あて
選考結果発送日</t>
    <rPh sb="0" eb="3">
      <t>オウボシャ</t>
    </rPh>
    <rPh sb="6" eb="8">
      <t>センコウ</t>
    </rPh>
    <rPh sb="8" eb="10">
      <t>ケッカ</t>
    </rPh>
    <rPh sb="10" eb="12">
      <t>ハッソウ</t>
    </rPh>
    <rPh sb="12" eb="13">
      <t>ビ</t>
    </rPh>
    <phoneticPr fontId="60"/>
  </si>
  <si>
    <t xml:space="preserve">
⑬
⑩及び⑪のうち、65歳以上の者（⑫を除く）</t>
    <rPh sb="6" eb="7">
      <t>オヨ</t>
    </rPh>
    <rPh sb="15" eb="16">
      <t>サイ</t>
    </rPh>
    <rPh sb="16" eb="18">
      <t>イジョウ</t>
    </rPh>
    <rPh sb="19" eb="20">
      <t>モノ</t>
    </rPh>
    <rPh sb="23" eb="24">
      <t>ノゾ</t>
    </rPh>
    <phoneticPr fontId="60"/>
  </si>
  <si>
    <t xml:space="preserve">
⑭
その他就職率適用就職者</t>
    <rPh sb="7" eb="8">
      <t>タ</t>
    </rPh>
    <rPh sb="8" eb="10">
      <t>シュウショク</t>
    </rPh>
    <rPh sb="10" eb="11">
      <t>リツ</t>
    </rPh>
    <rPh sb="11" eb="13">
      <t>テキヨウ</t>
    </rPh>
    <rPh sb="13" eb="16">
      <t>シュウショクシャ</t>
    </rPh>
    <phoneticPr fontId="60"/>
  </si>
  <si>
    <t xml:space="preserve">
⑮
雇用保険適用就職者</t>
    <rPh sb="5" eb="7">
      <t>コヨウ</t>
    </rPh>
    <rPh sb="7" eb="9">
      <t>ホケン</t>
    </rPh>
    <rPh sb="9" eb="11">
      <t>テキヨウ</t>
    </rPh>
    <rPh sb="11" eb="14">
      <t>シュウショクシャ</t>
    </rPh>
    <phoneticPr fontId="182"/>
  </si>
  <si>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60"/>
  </si>
  <si>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60"/>
  </si>
  <si>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60"/>
  </si>
  <si>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60"/>
  </si>
  <si>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60"/>
  </si>
  <si>
    <t>職場見学等</t>
    <rPh sb="0" eb="2">
      <t>ショクバ</t>
    </rPh>
    <rPh sb="2" eb="4">
      <t>ケンガク</t>
    </rPh>
    <rPh sb="4" eb="5">
      <t>トウ</t>
    </rPh>
    <phoneticPr fontId="188"/>
  </si>
  <si>
    <t>省略の有無</t>
    <rPh sb="0" eb="2">
      <t>ショウリャク</t>
    </rPh>
    <rPh sb="3" eb="5">
      <t>ウム</t>
    </rPh>
    <phoneticPr fontId="60"/>
  </si>
  <si>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60"/>
  </si>
  <si>
    <t>講師氏名</t>
    <rPh sb="0" eb="2">
      <t>コウシ</t>
    </rPh>
    <rPh sb="2" eb="4">
      <t>シメイ</t>
    </rPh>
    <phoneticPr fontId="60"/>
  </si>
  <si>
    <t>　　A：到達水準を十分上回った　B：到達水準に達した　C：到達水準に達しなかった（評価は試験結果等に基づき記入されたものです）　　　</t>
    <rPh sb="9" eb="11">
      <t>ジュウブン</t>
    </rPh>
    <rPh sb="11" eb="13">
      <t>ウワマワ</t>
    </rPh>
    <rPh sb="41" eb="43">
      <t>ヒョウカ</t>
    </rPh>
    <rPh sb="44" eb="46">
      <t>シケン</t>
    </rPh>
    <rPh sb="46" eb="48">
      <t>ケッカ</t>
    </rPh>
    <rPh sb="48" eb="49">
      <t>トウ</t>
    </rPh>
    <rPh sb="50" eb="51">
      <t>モト</t>
    </rPh>
    <rPh sb="53" eb="55">
      <t>キニュウ</t>
    </rPh>
    <phoneticPr fontId="60"/>
  </si>
  <si>
    <t>自己負担額(税込み）</t>
    <rPh sb="0" eb="2">
      <t>ジコ</t>
    </rPh>
    <rPh sb="2" eb="4">
      <t>フタン</t>
    </rPh>
    <rPh sb="4" eb="5">
      <t>ガク</t>
    </rPh>
    <rPh sb="6" eb="8">
      <t>ゼイコミ</t>
    </rPh>
    <phoneticPr fontId="60"/>
  </si>
  <si>
    <t>講　師　一　覧</t>
    <phoneticPr fontId="60"/>
  </si>
  <si>
    <t>Ｎｏ</t>
    <phoneticPr fontId="60"/>
  </si>
  <si>
    <t>受理番号</t>
    <phoneticPr fontId="60"/>
  </si>
  <si>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60"/>
  </si>
  <si>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60"/>
  </si>
  <si>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60"/>
  </si>
  <si>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60"/>
  </si>
  <si>
    <t>支部受理日</t>
    <rPh sb="2" eb="4">
      <t>ジュリ</t>
    </rPh>
    <rPh sb="3" eb="4">
      <t>リ</t>
    </rPh>
    <rPh sb="4" eb="5">
      <t>ヒ</t>
    </rPh>
    <phoneticPr fontId="60"/>
  </si>
  <si>
    <t>新規担当者等向け説明会</t>
    <rPh sb="0" eb="2">
      <t>シンキ</t>
    </rPh>
    <rPh sb="2" eb="5">
      <t>タントウシャ</t>
    </rPh>
    <rPh sb="5" eb="6">
      <t>トウ</t>
    </rPh>
    <rPh sb="6" eb="7">
      <t>ム</t>
    </rPh>
    <rPh sb="8" eb="11">
      <t>セツメイカイ</t>
    </rPh>
    <phoneticPr fontId="60"/>
  </si>
  <si>
    <t>※募集期間終了間際になりますとハローワークの受付窓口が大変混雑いたしますので、
お早めの受講申込み手続きをお勧めいたします。</t>
    <phoneticPr fontId="60"/>
  </si>
  <si>
    <t>職場復帰支援コース
(※基礎コースのみ）</t>
    <rPh sb="0" eb="2">
      <t>ショクバ</t>
    </rPh>
    <rPh sb="2" eb="4">
      <t>フッキ</t>
    </rPh>
    <rPh sb="4" eb="6">
      <t>シエン</t>
    </rPh>
    <rPh sb="12" eb="14">
      <t>キソ</t>
    </rPh>
    <phoneticPr fontId="60"/>
  </si>
  <si>
    <t>就職を想定する職業・職種</t>
    <rPh sb="0" eb="2">
      <t>シュウショク</t>
    </rPh>
    <rPh sb="3" eb="5">
      <t>ソウテイ</t>
    </rPh>
    <rPh sb="7" eb="9">
      <t>ショクギョウ</t>
    </rPh>
    <rPh sb="10" eb="12">
      <t>ショクシュ</t>
    </rPh>
    <phoneticPr fontId="60"/>
  </si>
  <si>
    <t>02 IT分野</t>
    <phoneticPr fontId="60"/>
  </si>
  <si>
    <t>03 営業・販売・事務分野</t>
    <phoneticPr fontId="60"/>
  </si>
  <si>
    <t>04 医療事務分野</t>
    <phoneticPr fontId="60"/>
  </si>
  <si>
    <t>06 農業分野</t>
    <phoneticPr fontId="60"/>
  </si>
  <si>
    <t>07 林業分野</t>
    <phoneticPr fontId="60"/>
  </si>
  <si>
    <t>08 旅行・観光分野</t>
    <phoneticPr fontId="60"/>
  </si>
  <si>
    <t>09 警備・保安分野</t>
    <phoneticPr fontId="60"/>
  </si>
  <si>
    <t>11 デザイン分野</t>
    <phoneticPr fontId="60"/>
  </si>
  <si>
    <t>14 調理分野</t>
    <phoneticPr fontId="60"/>
  </si>
  <si>
    <t>15 電気関連分野</t>
    <phoneticPr fontId="60"/>
  </si>
  <si>
    <t>16 機械関連分野</t>
    <phoneticPr fontId="60"/>
  </si>
  <si>
    <t>17 金属関連分野</t>
    <phoneticPr fontId="60"/>
  </si>
  <si>
    <t>18 建設関連分野</t>
    <phoneticPr fontId="60"/>
  </si>
  <si>
    <t>20 その他の分野</t>
    <phoneticPr fontId="60"/>
  </si>
  <si>
    <t>事務室の平面図</t>
    <rPh sb="0" eb="3">
      <t>ジムシツ</t>
    </rPh>
    <rPh sb="4" eb="7">
      <t>ヘイメンズ</t>
    </rPh>
    <phoneticPr fontId="60"/>
  </si>
  <si>
    <t>変更届出書等
提出あり</t>
    <rPh sb="0" eb="2">
      <t>ヘンコウ</t>
    </rPh>
    <rPh sb="2" eb="5">
      <t>トドケデショ</t>
    </rPh>
    <rPh sb="5" eb="6">
      <t>ナド</t>
    </rPh>
    <rPh sb="7" eb="9">
      <t>テイシュツ</t>
    </rPh>
    <phoneticPr fontId="60"/>
  </si>
  <si>
    <t>オリエンテーション時に告知する事項の内容</t>
    <rPh sb="9" eb="10">
      <t>ジ</t>
    </rPh>
    <rPh sb="11" eb="13">
      <t>コクチ</t>
    </rPh>
    <rPh sb="15" eb="17">
      <t>ジコウ</t>
    </rPh>
    <rPh sb="18" eb="20">
      <t>ナイヨウ</t>
    </rPh>
    <phoneticPr fontId="60"/>
  </si>
  <si>
    <t>自ら所有する訓練実施場所を使用する場合の必要書類
（不動産登記簿謄本（写）等）</t>
    <phoneticPr fontId="60"/>
  </si>
  <si>
    <t>か月目</t>
    <rPh sb="1" eb="2">
      <t>ゲツ</t>
    </rPh>
    <rPh sb="2" eb="3">
      <t>メ</t>
    </rPh>
    <phoneticPr fontId="60"/>
  </si>
  <si>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60"/>
  </si>
  <si>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60"/>
  </si>
  <si>
    <t>企　業　実　習　先　一　覧</t>
    <rPh sb="0" eb="1">
      <t>キ</t>
    </rPh>
    <rPh sb="2" eb="3">
      <t>ギョウ</t>
    </rPh>
    <rPh sb="4" eb="5">
      <t>ジツ</t>
    </rPh>
    <rPh sb="6" eb="7">
      <t>シュウ</t>
    </rPh>
    <rPh sb="8" eb="9">
      <t>サキ</t>
    </rPh>
    <rPh sb="10" eb="11">
      <t>イッ</t>
    </rPh>
    <rPh sb="12" eb="13">
      <t>ラン</t>
    </rPh>
    <phoneticPr fontId="60"/>
  </si>
  <si>
    <t>No</t>
  </si>
  <si>
    <t>企業実習先施設名</t>
    <rPh sb="0" eb="2">
      <t>キギョウ</t>
    </rPh>
    <rPh sb="2" eb="4">
      <t>ジッシュウ</t>
    </rPh>
    <rPh sb="4" eb="5">
      <t>サキ</t>
    </rPh>
    <rPh sb="5" eb="8">
      <t>シセツメイ</t>
    </rPh>
    <phoneticPr fontId="60"/>
  </si>
  <si>
    <t>施設所在地・電話番号</t>
    <rPh sb="0" eb="2">
      <t>シセツ</t>
    </rPh>
    <rPh sb="2" eb="5">
      <t>ショザイチ</t>
    </rPh>
    <rPh sb="6" eb="8">
      <t>デンワ</t>
    </rPh>
    <rPh sb="8" eb="10">
      <t>バンゴウ</t>
    </rPh>
    <phoneticPr fontId="60"/>
  </si>
  <si>
    <t>事業内容（品目）</t>
    <rPh sb="0" eb="2">
      <t>ジギョウ</t>
    </rPh>
    <rPh sb="2" eb="4">
      <t>ナイヨウ</t>
    </rPh>
    <rPh sb="5" eb="7">
      <t>ヒンモク</t>
    </rPh>
    <phoneticPr fontId="60"/>
  </si>
  <si>
    <t>TEL</t>
  </si>
  <si>
    <t>訓練運営体制</t>
    <rPh sb="0" eb="2">
      <t>クンレン</t>
    </rPh>
    <rPh sb="2" eb="4">
      <t>ウンエイ</t>
    </rPh>
    <rPh sb="4" eb="6">
      <t>タイセイ</t>
    </rPh>
    <phoneticPr fontId="60"/>
  </si>
  <si>
    <t>訓練内容及び受入体制</t>
    <rPh sb="0" eb="2">
      <t>クンレン</t>
    </rPh>
    <rPh sb="2" eb="4">
      <t>ナイヨウ</t>
    </rPh>
    <rPh sb="4" eb="5">
      <t>オヨ</t>
    </rPh>
    <rPh sb="6" eb="7">
      <t>ウ</t>
    </rPh>
    <rPh sb="7" eb="8">
      <t>イ</t>
    </rPh>
    <rPh sb="8" eb="10">
      <t>タイセイ</t>
    </rPh>
    <phoneticPr fontId="60"/>
  </si>
  <si>
    <t>管理責任者
氏名(役職)</t>
    <rPh sb="0" eb="2">
      <t>カンリ</t>
    </rPh>
    <rPh sb="2" eb="5">
      <t>セキニンシャ</t>
    </rPh>
    <rPh sb="6" eb="8">
      <t>シメイ</t>
    </rPh>
    <rPh sb="9" eb="11">
      <t>ヤクショク</t>
    </rPh>
    <phoneticPr fontId="60"/>
  </si>
  <si>
    <t>カリキュラム番号</t>
    <rPh sb="6" eb="8">
      <t>バンゴウ</t>
    </rPh>
    <phoneticPr fontId="60"/>
  </si>
  <si>
    <t>のとおり</t>
  </si>
  <si>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60"/>
  </si>
  <si>
    <t>訓練評価者
氏名（役職）</t>
    <rPh sb="0" eb="2">
      <t>クンレン</t>
    </rPh>
    <rPh sb="2" eb="5">
      <t>ヒョウカシャ</t>
    </rPh>
    <rPh sb="6" eb="8">
      <t>シメイ</t>
    </rPh>
    <rPh sb="9" eb="11">
      <t>ヤクショク</t>
    </rPh>
    <phoneticPr fontId="60"/>
  </si>
  <si>
    <t>事務担当者
氏名(役職)</t>
    <rPh sb="0" eb="2">
      <t>ジム</t>
    </rPh>
    <rPh sb="2" eb="5">
      <t>タントウシャ</t>
    </rPh>
    <rPh sb="6" eb="8">
      <t>シメイ</t>
    </rPh>
    <rPh sb="9" eb="11">
      <t>ヤクショク</t>
    </rPh>
    <phoneticPr fontId="60"/>
  </si>
  <si>
    <t>時</t>
    <rPh sb="0" eb="1">
      <t>ジ</t>
    </rPh>
    <phoneticPr fontId="60"/>
  </si>
  <si>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60"/>
  </si>
  <si>
    <t>受入予定人数</t>
    <rPh sb="0" eb="1">
      <t>ウ</t>
    </rPh>
    <rPh sb="1" eb="2">
      <t>イ</t>
    </rPh>
    <rPh sb="2" eb="4">
      <t>ヨテイ</t>
    </rPh>
    <rPh sb="4" eb="6">
      <t>ニンズウ</t>
    </rPh>
    <phoneticPr fontId="60"/>
  </si>
  <si>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60"/>
  </si>
  <si>
    <t>認定様式第６号</t>
    <phoneticPr fontId="60"/>
  </si>
  <si>
    <t>月/日</t>
    <rPh sb="0" eb="1">
      <t>ツキ</t>
    </rPh>
    <rPh sb="2" eb="3">
      <t>ヒ</t>
    </rPh>
    <phoneticPr fontId="60"/>
  </si>
  <si>
    <t>訓練開始日</t>
    <rPh sb="0" eb="2">
      <t>クンレン</t>
    </rPh>
    <rPh sb="2" eb="4">
      <t>カイシ</t>
    </rPh>
    <rPh sb="4" eb="5">
      <t>ヒ</t>
    </rPh>
    <phoneticPr fontId="60"/>
  </si>
  <si>
    <t>訓練終了日</t>
    <rPh sb="0" eb="2">
      <t>クンレン</t>
    </rPh>
    <rPh sb="2" eb="4">
      <t>シュウリョウ</t>
    </rPh>
    <rPh sb="4" eb="5">
      <t>ヒ</t>
    </rPh>
    <phoneticPr fontId="60"/>
  </si>
  <si>
    <t>１か月目</t>
    <rPh sb="2" eb="3">
      <t>ゲツ</t>
    </rPh>
    <rPh sb="3" eb="4">
      <t>メ</t>
    </rPh>
    <phoneticPr fontId="60"/>
  </si>
  <si>
    <t>２か月目</t>
    <rPh sb="2" eb="3">
      <t>ゲツ</t>
    </rPh>
    <rPh sb="3" eb="4">
      <t>メ</t>
    </rPh>
    <phoneticPr fontId="60"/>
  </si>
  <si>
    <t>３か月目</t>
    <rPh sb="2" eb="3">
      <t>ゲツ</t>
    </rPh>
    <rPh sb="3" eb="4">
      <t>メ</t>
    </rPh>
    <phoneticPr fontId="60"/>
  </si>
  <si>
    <t>４か月目</t>
    <rPh sb="2" eb="3">
      <t>ゲツ</t>
    </rPh>
    <rPh sb="3" eb="4">
      <t>メ</t>
    </rPh>
    <phoneticPr fontId="60"/>
  </si>
  <si>
    <t>５か月目</t>
    <rPh sb="2" eb="3">
      <t>ゲツ</t>
    </rPh>
    <rPh sb="3" eb="4">
      <t>メ</t>
    </rPh>
    <phoneticPr fontId="60"/>
  </si>
  <si>
    <t>６か月目</t>
    <rPh sb="2" eb="3">
      <t>ゲツ</t>
    </rPh>
    <rPh sb="3" eb="4">
      <t>メ</t>
    </rPh>
    <phoneticPr fontId="60"/>
  </si>
  <si>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60"/>
  </si>
  <si>
    <t>～</t>
    <phoneticPr fontId="60"/>
  </si>
  <si>
    <t>ハローワーク来所予定表</t>
    <rPh sb="6" eb="8">
      <t>ライショ</t>
    </rPh>
    <rPh sb="8" eb="10">
      <t>ヨテイ</t>
    </rPh>
    <rPh sb="10" eb="11">
      <t>ヒョウ</t>
    </rPh>
    <phoneticPr fontId="60"/>
  </si>
  <si>
    <t>※ハローワーク来所日は、訓練時間に含まれません。</t>
    <rPh sb="7" eb="9">
      <t>ライショ</t>
    </rPh>
    <rPh sb="9" eb="10">
      <t>ビ</t>
    </rPh>
    <rPh sb="12" eb="14">
      <t>クンレン</t>
    </rPh>
    <rPh sb="14" eb="16">
      <t>ジカン</t>
    </rPh>
    <rPh sb="17" eb="18">
      <t>フク</t>
    </rPh>
    <phoneticPr fontId="60"/>
  </si>
  <si>
    <t>暦日数</t>
    <rPh sb="0" eb="1">
      <t>コヨミ</t>
    </rPh>
    <rPh sb="1" eb="3">
      <t>ニッスウ</t>
    </rPh>
    <phoneticPr fontId="60"/>
  </si>
  <si>
    <t>～</t>
    <phoneticPr fontId="60"/>
  </si>
  <si>
    <t>～</t>
    <phoneticPr fontId="60"/>
  </si>
  <si>
    <t>７か月目</t>
    <rPh sb="2" eb="3">
      <t>ゲツ</t>
    </rPh>
    <rPh sb="3" eb="4">
      <t>メ</t>
    </rPh>
    <phoneticPr fontId="60"/>
  </si>
  <si>
    <t>こどもの日</t>
  </si>
  <si>
    <t>海の日</t>
  </si>
  <si>
    <t>敬老の日</t>
  </si>
  <si>
    <t>秋分の日</t>
  </si>
  <si>
    <t>文化の日</t>
  </si>
  <si>
    <t>勤労感謝の日</t>
  </si>
  <si>
    <t>山の日</t>
  </si>
  <si>
    <r>
      <t>代表者</t>
    </r>
    <r>
      <rPr>
        <sz val="11"/>
        <rFont val="ＭＳ Ｐゴシック"/>
        <family val="3"/>
        <charset val="128"/>
      </rPr>
      <t>役職名・氏名</t>
    </r>
    <rPh sb="0" eb="2">
      <t>ダイヒョウ</t>
    </rPh>
    <rPh sb="2" eb="3">
      <t>シャ</t>
    </rPh>
    <rPh sb="3" eb="6">
      <t>ヤクショクメイ</t>
    </rPh>
    <rPh sb="7" eb="9">
      <t>シメイ</t>
    </rPh>
    <phoneticPr fontId="60"/>
  </si>
  <si>
    <t>04 医療事務分野</t>
  </si>
  <si>
    <t>06 農業分野</t>
  </si>
  <si>
    <t>07 林業分野</t>
  </si>
  <si>
    <t>08 旅行・観光分野</t>
  </si>
  <si>
    <t>09 警備・保安分野</t>
  </si>
  <si>
    <t>10 クリエート（企画・創作）分野</t>
  </si>
  <si>
    <t>11 デザイン分野</t>
  </si>
  <si>
    <t>12 輸送サービス分野</t>
  </si>
  <si>
    <t>エコ分野</t>
  </si>
  <si>
    <t>14 調理分野</t>
  </si>
  <si>
    <t>15 電気関連分野</t>
  </si>
  <si>
    <t>16 機械関連分野</t>
  </si>
  <si>
    <t>17 金属関連分野</t>
  </si>
  <si>
    <t>18 建設関連分野</t>
  </si>
  <si>
    <t>合計</t>
    <rPh sb="0" eb="2">
      <t>ゴウケイ</t>
    </rPh>
    <phoneticPr fontId="60"/>
  </si>
  <si>
    <t>第２号</t>
    <phoneticPr fontId="60"/>
  </si>
  <si>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60"/>
  </si>
  <si>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60"/>
  </si>
  <si>
    <t>認定様式第２号</t>
    <phoneticPr fontId="60"/>
  </si>
  <si>
    <t>　　　の内容を遵守すること。</t>
    <rPh sb="4" eb="6">
      <t>ナイヨウ</t>
    </rPh>
    <rPh sb="7" eb="9">
      <t>ジュンシュ</t>
    </rPh>
    <phoneticPr fontId="60"/>
  </si>
  <si>
    <t>　　　　　年　　　月　　　日</t>
    <phoneticPr fontId="60"/>
  </si>
  <si>
    <t>取得日　　　　　　年　　月　　日</t>
    <rPh sb="0" eb="2">
      <t>シュトク</t>
    </rPh>
    <rPh sb="2" eb="3">
      <t>ビ</t>
    </rPh>
    <phoneticPr fontId="60"/>
  </si>
  <si>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60"/>
  </si>
  <si>
    <t>　３　加入予定の保険に関するリーフレット等</t>
    <rPh sb="8" eb="10">
      <t>ホケン</t>
    </rPh>
    <phoneticPr fontId="60"/>
  </si>
  <si>
    <t>　４　事業実績を確認できる書類</t>
    <rPh sb="3" eb="5">
      <t>ジギョウ</t>
    </rPh>
    <rPh sb="5" eb="7">
      <t>ジッセキ</t>
    </rPh>
    <rPh sb="8" eb="10">
      <t>カクニン</t>
    </rPh>
    <rPh sb="13" eb="15">
      <t>ショルイ</t>
    </rPh>
    <phoneticPr fontId="60"/>
  </si>
  <si>
    <t>　５　代表者氏名・役員一覧</t>
    <rPh sb="3" eb="6">
      <t>ダイヒョウシャ</t>
    </rPh>
    <rPh sb="6" eb="8">
      <t>シメイ</t>
    </rPh>
    <rPh sb="9" eb="11">
      <t>ヤクイン</t>
    </rPh>
    <rPh sb="11" eb="13">
      <t>イチラン</t>
    </rPh>
    <phoneticPr fontId="60"/>
  </si>
  <si>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60"/>
  </si>
  <si>
    <t>第４号</t>
    <phoneticPr fontId="60"/>
  </si>
  <si>
    <t>第９号</t>
    <phoneticPr fontId="60"/>
  </si>
  <si>
    <t>勤務
形態</t>
    <rPh sb="0" eb="2">
      <t>キンム</t>
    </rPh>
    <rPh sb="3" eb="5">
      <t>ケイタイ</t>
    </rPh>
    <phoneticPr fontId="60"/>
  </si>
  <si>
    <t>証明書類</t>
    <rPh sb="0" eb="2">
      <t>ショウメイ</t>
    </rPh>
    <rPh sb="2" eb="4">
      <t>ショルイ</t>
    </rPh>
    <phoneticPr fontId="60"/>
  </si>
  <si>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60"/>
  </si>
  <si>
    <t>その他</t>
    <rPh sb="2" eb="3">
      <t>ホカ</t>
    </rPh>
    <phoneticPr fontId="60"/>
  </si>
  <si>
    <t>　　　　　　　　　(注意事項)</t>
    <phoneticPr fontId="60"/>
  </si>
  <si>
    <t>　　　　　　　　　　申請書等に虚偽の記載を行い又は偽りの証明を行うことにより、求職者支援訓練の認定を受けた場合は、労働局による認定取消等の可能性があります。</t>
    <phoneticPr fontId="60"/>
  </si>
  <si>
    <t>　　　　     　　　 なお、認定取消等となった場合、当該取消の日から起算して５年間又は永久に、当該都道府県又は全国において求職者支援訓練の認定を受けることが</t>
    <phoneticPr fontId="60"/>
  </si>
  <si>
    <t>　　　　　　　　　　できませんのでご留意ください。</t>
    <phoneticPr fontId="60"/>
  </si>
  <si>
    <t>認定様式第7の1号(表面）</t>
    <rPh sb="10" eb="11">
      <t>オモテ</t>
    </rPh>
    <rPh sb="11" eb="12">
      <t>メン</t>
    </rPh>
    <phoneticPr fontId="60"/>
  </si>
  <si>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60"/>
  </si>
  <si>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60"/>
  </si>
  <si>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60"/>
  </si>
  <si>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60"/>
  </si>
  <si>
    <t>認定様式第10号</t>
  </si>
  <si>
    <t>認定様式第13の１号　　</t>
    <rPh sb="0" eb="2">
      <t>ニンテイ</t>
    </rPh>
    <rPh sb="2" eb="4">
      <t>ヨウシキ</t>
    </rPh>
    <rPh sb="4" eb="5">
      <t>ダイ</t>
    </rPh>
    <rPh sb="9" eb="10">
      <t>ゴウ</t>
    </rPh>
    <phoneticPr fontId="60"/>
  </si>
  <si>
    <t>ＨＷあて
選考結果到着日</t>
    <rPh sb="5" eb="7">
      <t>センコウ</t>
    </rPh>
    <rPh sb="7" eb="9">
      <t>ケッカ</t>
    </rPh>
    <rPh sb="9" eb="11">
      <t>トウチャク</t>
    </rPh>
    <rPh sb="11" eb="12">
      <t>ビ</t>
    </rPh>
    <phoneticPr fontId="60"/>
  </si>
  <si>
    <t>受験時期</t>
    <phoneticPr fontId="60"/>
  </si>
  <si>
    <t>受験料</t>
    <rPh sb="0" eb="2">
      <t>ジュケン</t>
    </rPh>
    <rPh sb="2" eb="3">
      <t>リョウ</t>
    </rPh>
    <phoneticPr fontId="60"/>
  </si>
  <si>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60"/>
  </si>
  <si>
    <t xml:space="preserve">雇用保険被保険者資格取得等確認通知書(事業主通知用)(写)
（雇用保険の被保険者ではない場合は、｢労働条件通知書｣等の直接雇用していることが分かる書類）
</t>
  </si>
  <si>
    <t>様式1(G36)</t>
    <phoneticPr fontId="60"/>
  </si>
  <si>
    <t>様式1(H41＋H42)</t>
    <phoneticPr fontId="60"/>
  </si>
  <si>
    <t>電話番号</t>
    <rPh sb="0" eb="2">
      <t>デンワ</t>
    </rPh>
    <rPh sb="2" eb="4">
      <t>バンゴウ</t>
    </rPh>
    <phoneticPr fontId="60"/>
  </si>
  <si>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</si>
  <si>
    <t>スポーツの日</t>
  </si>
  <si>
    <t>～</t>
    <phoneticPr fontId="60"/>
  </si>
  <si>
    <t>提出済みの書類</t>
    <phoneticPr fontId="60"/>
  </si>
  <si>
    <t>～</t>
    <phoneticPr fontId="60"/>
  </si>
  <si>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60"/>
  </si>
  <si>
    <t>※受験料については、変更されることがあります。</t>
    <rPh sb="1" eb="4">
      <t>ジュケンリョウ</t>
    </rPh>
    <rPh sb="10" eb="12">
      <t>ヘンコウ</t>
    </rPh>
    <phoneticPr fontId="60"/>
  </si>
  <si>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</si>
  <si>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</si>
  <si>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</si>
  <si>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</si>
  <si>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</si>
  <si>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</si>
  <si>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60"/>
  </si>
  <si>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60"/>
  </si>
  <si>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60"/>
  </si>
  <si>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60"/>
  </si>
  <si>
    <t>　１２　オリエンテーション時に告知する事項の内容</t>
    <rPh sb="13" eb="14">
      <t>ジ</t>
    </rPh>
    <rPh sb="15" eb="17">
      <t>コクチ</t>
    </rPh>
    <rPh sb="19" eb="21">
      <t>ジコウ</t>
    </rPh>
    <rPh sb="22" eb="24">
      <t>ナイヨウ</t>
    </rPh>
    <phoneticPr fontId="60"/>
  </si>
  <si>
    <t>訓練コース番号</t>
    <rPh sb="0" eb="2">
      <t>クンレン</t>
    </rPh>
    <rPh sb="5" eb="7">
      <t>バンゴウ</t>
    </rPh>
    <phoneticPr fontId="60"/>
  </si>
  <si>
    <t>訓練科名(訓練コース番号)</t>
    <rPh sb="0" eb="3">
      <t>クンレンカ</t>
    </rPh>
    <rPh sb="3" eb="4">
      <t>メイ</t>
    </rPh>
    <rPh sb="5" eb="7">
      <t>クンレン</t>
    </rPh>
    <rPh sb="10" eb="12">
      <t>バンゴウ</t>
    </rPh>
    <phoneticPr fontId="60"/>
  </si>
  <si>
    <t xml:space="preserve">認定番号（訓練コース番号）　　　 </t>
    <rPh sb="0" eb="2">
      <t>ニンテイ</t>
    </rPh>
    <rPh sb="2" eb="4">
      <t>バンゴウ</t>
    </rPh>
    <rPh sb="5" eb="7">
      <t>クンレン</t>
    </rPh>
    <rPh sb="10" eb="12">
      <t>バンゴウ</t>
    </rPh>
    <phoneticPr fontId="60"/>
  </si>
  <si>
    <t>FBB1G0202</t>
  </si>
  <si>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</si>
  <si>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</si>
  <si>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</si>
  <si>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</si>
  <si>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</si>
  <si>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</si>
  <si>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</si>
  <si>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</si>
  <si>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</si>
  <si>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r>
      <t>4-30</t>
    </r>
    <r>
      <rPr>
        <sz val="11"/>
        <rFont val="ＭＳ Ｐゴシック"/>
        <family val="3"/>
        <charset val="128"/>
      </rPr>
      <t>-ｘｘ-ｘｘ-ｘｘ-ｘｘｘｘ</t>
    </r>
    <phoneticPr fontId="60"/>
  </si>
  <si>
    <t>④
訓練の種別
※リストから
選択すること。</t>
    <rPh sb="16" eb="18">
      <t>センタク</t>
    </rPh>
    <phoneticPr fontId="99"/>
  </si>
  <si>
    <t>05 介護・医療・福祉分野</t>
    <rPh sb="6" eb="8">
      <t>イリョウ</t>
    </rPh>
    <phoneticPr fontId="60"/>
  </si>
  <si>
    <t>求職者支援訓練の実施機関向け説明会</t>
    <phoneticPr fontId="60"/>
  </si>
  <si>
    <t>05 介護・医療・福祉分野</t>
    <rPh sb="6" eb="8">
      <t>イリョウ</t>
    </rPh>
    <phoneticPr fontId="60"/>
  </si>
  <si>
    <t>受講者のハローワーク指定来所日</t>
    <rPh sb="0" eb="3">
      <t>ジュコウシャ</t>
    </rPh>
    <rPh sb="10" eb="12">
      <t>シテイ</t>
    </rPh>
    <rPh sb="12" eb="13">
      <t>ライ</t>
    </rPh>
    <rPh sb="13" eb="14">
      <t>ショ</t>
    </rPh>
    <rPh sb="14" eb="15">
      <t>ビ</t>
    </rPh>
    <phoneticPr fontId="182"/>
  </si>
  <si>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60"/>
  </si>
  <si>
    <r>
      <t>（１）就職支援責任者</t>
    </r>
    <r>
      <rPr>
        <sz val="12"/>
        <rFont val="ＭＳ ゴシック"/>
        <family val="3"/>
        <charset val="128"/>
      </rPr>
      <t>の配置</t>
    </r>
    <rPh sb="3" eb="5">
      <t>シュウショク</t>
    </rPh>
    <rPh sb="5" eb="7">
      <t>シエン</t>
    </rPh>
    <rPh sb="11" eb="13">
      <t>ハイチ</t>
    </rPh>
    <phoneticPr fontId="60"/>
  </si>
  <si>
    <r>
      <t>　　就職支援責任者氏名</t>
    </r>
    <r>
      <rPr>
        <sz val="12"/>
        <rFont val="ＭＳ ゴシック"/>
        <family val="3"/>
        <charset val="128"/>
      </rPr>
      <t>：</t>
    </r>
    <rPh sb="9" eb="11">
      <t>シメイ</t>
    </rPh>
    <phoneticPr fontId="60"/>
  </si>
  <si>
    <t>（２）キャリアコンサルティング担当者の配置</t>
    <rPh sb="15" eb="18">
      <t>タントウシャ</t>
    </rPh>
    <rPh sb="19" eb="21">
      <t>ハイチ</t>
    </rPh>
    <phoneticPr fontId="60"/>
  </si>
  <si>
    <t>キャリアコンサルティングを行う者として、業務を行うキャリアコンサルティング担当者を配置している。</t>
    <rPh sb="37" eb="40">
      <t>タントウシャ</t>
    </rPh>
    <phoneticPr fontId="60"/>
  </si>
  <si>
    <t>　キャリアコンサルティング担当者氏名：</t>
    <rPh sb="13" eb="16">
      <t>タントウシャ</t>
    </rPh>
    <rPh sb="16" eb="18">
      <t>シメイ</t>
    </rPh>
    <phoneticPr fontId="60"/>
  </si>
  <si>
    <t>登録番号</t>
    <rPh sb="0" eb="2">
      <t>トウロク</t>
    </rPh>
    <rPh sb="2" eb="4">
      <t>バンゴウ</t>
    </rPh>
    <phoneticPr fontId="60"/>
  </si>
  <si>
    <t>認定様式第９号</t>
    <phoneticPr fontId="60"/>
  </si>
  <si>
    <t>訓練実施機関名：</t>
    <phoneticPr fontId="60"/>
  </si>
  <si>
    <t>以下に掲げる要件を保有し、業務を行う就職支援責任者を配置していること。＜必須＞</t>
    <phoneticPr fontId="60"/>
  </si>
  <si>
    <t>：</t>
    <phoneticPr fontId="60"/>
  </si>
  <si>
    <t>公共職業安定所への来所日前に、訪問指導を行うこと。＜必須＞※　来所日は、認定様式６号日別計画表のとおり</t>
    <phoneticPr fontId="60"/>
  </si>
  <si>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60"/>
  </si>
  <si>
    <t>　</t>
    <phoneticPr fontId="60"/>
  </si>
  <si>
    <t>【就職支援等の内容】</t>
    <phoneticPr fontId="60"/>
  </si>
  <si>
    <t>②求人情報の提供</t>
    <phoneticPr fontId="60"/>
  </si>
  <si>
    <t>③履歴書の作成に係る指導</t>
    <phoneticPr fontId="60"/>
  </si>
  <si>
    <t>④公共職業安定所が行う就職説明会の周知</t>
    <phoneticPr fontId="60"/>
  </si>
  <si>
    <t>⑦職場見学等の機会提供</t>
    <phoneticPr fontId="60"/>
  </si>
  <si>
    <t>⑧地域の雇用情勢等に関する就職講話</t>
    <phoneticPr fontId="60"/>
  </si>
  <si>
    <t>⑨キャリアコンサルタントを招へいした個別相談</t>
    <phoneticPr fontId="60"/>
  </si>
  <si>
    <t>⑩職業紹介（無料職業紹介又は有料職業紹介事業の許可を受けている場合に限る。）</t>
    <phoneticPr fontId="60"/>
  </si>
  <si>
    <t>令和</t>
    <rPh sb="0" eb="2">
      <t>レイワ</t>
    </rPh>
    <phoneticPr fontId="60"/>
  </si>
  <si>
    <t>(氏名）</t>
    <phoneticPr fontId="60"/>
  </si>
  <si>
    <t>フリガナ</t>
    <phoneticPr fontId="60"/>
  </si>
  <si>
    <t>〒</t>
    <phoneticPr fontId="60"/>
  </si>
  <si>
    <t>受講者へのパソコン、モバイルルーター等の貸与</t>
    <rPh sb="0" eb="3">
      <t>ジュコウシャ</t>
    </rPh>
    <rPh sb="18" eb="19">
      <t>トウ</t>
    </rPh>
    <rPh sb="20" eb="22">
      <t>タイヨ</t>
    </rPh>
    <phoneticPr fontId="60"/>
  </si>
  <si>
    <t>認定様式第５号添付書類</t>
    <rPh sb="0" eb="2">
      <t>ニンテイ</t>
    </rPh>
    <rPh sb="2" eb="4">
      <t>ヨウシキ</t>
    </rPh>
    <rPh sb="4" eb="5">
      <t>ダイ</t>
    </rPh>
    <rPh sb="6" eb="7">
      <t>ゴウ</t>
    </rPh>
    <rPh sb="7" eb="9">
      <t>テンプ</t>
    </rPh>
    <rPh sb="9" eb="11">
      <t>ショルイ</t>
    </rPh>
    <phoneticPr fontId="60"/>
  </si>
  <si>
    <r>
      <t>（様式A</t>
    </r>
    <r>
      <rPr>
        <sz val="11"/>
        <rFont val="ＭＳ Ｐゴシック"/>
        <family val="3"/>
        <charset val="128"/>
      </rPr>
      <t>-51）</t>
    </r>
    <rPh sb="1" eb="3">
      <t>ヨウシキ</t>
    </rPh>
    <phoneticPr fontId="60"/>
  </si>
  <si>
    <t>職場見学等実施計画書</t>
    <rPh sb="0" eb="2">
      <t>ショクバ</t>
    </rPh>
    <rPh sb="2" eb="4">
      <t>ケンガク</t>
    </rPh>
    <rPh sb="4" eb="5">
      <t>トウ</t>
    </rPh>
    <rPh sb="5" eb="7">
      <t>ジッシ</t>
    </rPh>
    <rPh sb="7" eb="10">
      <t>ケイカクショ</t>
    </rPh>
    <phoneticPr fontId="182"/>
  </si>
  <si>
    <t>提出日：</t>
    <rPh sb="0" eb="3">
      <t>テイシュツビ</t>
    </rPh>
    <phoneticPr fontId="182"/>
  </si>
  <si>
    <t>■訓練実施機関名</t>
    <rPh sb="1" eb="3">
      <t>クンレン</t>
    </rPh>
    <rPh sb="3" eb="5">
      <t>ジッシ</t>
    </rPh>
    <rPh sb="5" eb="7">
      <t>キカン</t>
    </rPh>
    <rPh sb="7" eb="8">
      <t>メイ</t>
    </rPh>
    <phoneticPr fontId="60"/>
  </si>
  <si>
    <t>■訓練実施機関番号</t>
    <phoneticPr fontId="182"/>
  </si>
  <si>
    <t>■訓練科名</t>
    <rPh sb="1" eb="3">
      <t>クンレン</t>
    </rPh>
    <rPh sb="3" eb="5">
      <t>カメイ</t>
    </rPh>
    <phoneticPr fontId="60"/>
  </si>
  <si>
    <r>
      <t>No</t>
    </r>
    <r>
      <rPr>
        <sz val="11"/>
        <rFont val="ＭＳ Ｐゴシック"/>
        <family val="3"/>
        <charset val="128"/>
      </rPr>
      <t>.</t>
    </r>
    <phoneticPr fontId="182"/>
  </si>
  <si>
    <t>事業所名</t>
    <rPh sb="0" eb="3">
      <t>ジギョウショ</t>
    </rPh>
    <rPh sb="3" eb="4">
      <t>メイ</t>
    </rPh>
    <phoneticPr fontId="60"/>
  </si>
  <si>
    <t>所在地</t>
    <rPh sb="0" eb="3">
      <t>ショザイチ</t>
    </rPh>
    <phoneticPr fontId="182"/>
  </si>
  <si>
    <t>連絡先</t>
    <rPh sb="0" eb="3">
      <t>レンラクサキ</t>
    </rPh>
    <phoneticPr fontId="182"/>
  </si>
  <si>
    <t>実施予定日</t>
    <rPh sb="0" eb="2">
      <t>ジッシ</t>
    </rPh>
    <rPh sb="2" eb="4">
      <t>ヨテイ</t>
    </rPh>
    <rPh sb="4" eb="5">
      <t>ビ</t>
    </rPh>
    <phoneticPr fontId="182"/>
  </si>
  <si>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82"/>
  </si>
  <si>
    <t>受入予定人数</t>
    <rPh sb="0" eb="2">
      <t>ウケイレ</t>
    </rPh>
    <rPh sb="2" eb="4">
      <t>ヨテイ</t>
    </rPh>
    <rPh sb="4" eb="6">
      <t>ニンズウ</t>
    </rPh>
    <phoneticPr fontId="182"/>
  </si>
  <si>
    <t>備考</t>
    <rPh sb="0" eb="2">
      <t>ビコウ</t>
    </rPh>
    <phoneticPr fontId="182"/>
  </si>
  <si>
    <t>E</t>
    <phoneticPr fontId="182"/>
  </si>
  <si>
    <t>機構処理欄</t>
    <rPh sb="0" eb="2">
      <t>キコウ</t>
    </rPh>
    <rPh sb="2" eb="4">
      <t>ショリ</t>
    </rPh>
    <rPh sb="4" eb="5">
      <t>ラン</t>
    </rPh>
    <phoneticPr fontId="60"/>
  </si>
  <si>
    <t>受理日：</t>
    <rPh sb="0" eb="2">
      <t>ジュリ</t>
    </rPh>
    <rPh sb="2" eb="3">
      <t>ビ</t>
    </rPh>
    <phoneticPr fontId="60"/>
  </si>
  <si>
    <t>認定申請書受理番号：</t>
    <rPh sb="0" eb="2">
      <t>ニンテイ</t>
    </rPh>
    <rPh sb="2" eb="5">
      <t>シンセイショ</t>
    </rPh>
    <rPh sb="5" eb="7">
      <t>ジュリ</t>
    </rPh>
    <rPh sb="7" eb="9">
      <t>バンゴウ</t>
    </rPh>
    <phoneticPr fontId="60"/>
  </si>
  <si>
    <t>サービス種類</t>
    <rPh sb="4" eb="6">
      <t>シュルイ</t>
    </rPh>
    <phoneticPr fontId="60"/>
  </si>
  <si>
    <t>担当者（署名）：</t>
    <rPh sb="0" eb="3">
      <t>タントウシャ</t>
    </rPh>
    <rPh sb="4" eb="6">
      <t>ショメイ</t>
    </rPh>
    <phoneticPr fontId="60"/>
  </si>
  <si>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182"/>
  </si>
  <si>
    <t>・あり（無償貸与）</t>
    <rPh sb="4" eb="6">
      <t>ムショウ</t>
    </rPh>
    <rPh sb="6" eb="8">
      <t>タイヨ</t>
    </rPh>
    <phoneticPr fontId="60"/>
  </si>
  <si>
    <t>・あり（有償貸与）</t>
    <rPh sb="4" eb="6">
      <t>ユウショウ</t>
    </rPh>
    <rPh sb="6" eb="8">
      <t>タイヨ</t>
    </rPh>
    <phoneticPr fontId="60"/>
  </si>
  <si>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60"/>
  </si>
  <si>
    <t>・無償貸与する機器等</t>
    <rPh sb="1" eb="3">
      <t>ムショウ</t>
    </rPh>
    <rPh sb="3" eb="5">
      <t>タイヨ</t>
    </rPh>
    <rPh sb="7" eb="9">
      <t>キキ</t>
    </rPh>
    <rPh sb="9" eb="10">
      <t>トウ</t>
    </rPh>
    <phoneticPr fontId="60"/>
  </si>
  <si>
    <t>訓練用機器　パソコン、タブレット、その他（　　　　　　　　　）</t>
    <rPh sb="0" eb="3">
      <t>クンレンヨウ</t>
    </rPh>
    <rPh sb="3" eb="5">
      <t>キキ</t>
    </rPh>
    <rPh sb="19" eb="20">
      <t>タ</t>
    </rPh>
    <phoneticPr fontId="60"/>
  </si>
  <si>
    <t>通信機器　モバイルルータ等、その他（　　　　　　　　　　）</t>
    <rPh sb="0" eb="2">
      <t>ツウシン</t>
    </rPh>
    <rPh sb="2" eb="4">
      <t>キキ</t>
    </rPh>
    <rPh sb="12" eb="13">
      <t>トウ</t>
    </rPh>
    <rPh sb="16" eb="17">
      <t>タ</t>
    </rPh>
    <phoneticPr fontId="60"/>
  </si>
  <si>
    <t>・有償貸与する機器等</t>
    <rPh sb="1" eb="3">
      <t>ユウショウ</t>
    </rPh>
    <rPh sb="3" eb="5">
      <t>タイヨ</t>
    </rPh>
    <rPh sb="7" eb="9">
      <t>キキ</t>
    </rPh>
    <rPh sb="9" eb="10">
      <t>トウ</t>
    </rPh>
    <phoneticPr fontId="60"/>
  </si>
  <si>
    <t>・実習が行われる事業所の事業主及び従業員が、認定基準の欠格要件に該当しないことを確認している</t>
    <rPh sb="22" eb="24">
      <t>ニンテイ</t>
    </rPh>
    <rPh sb="24" eb="26">
      <t>キジュン</t>
    </rPh>
    <phoneticPr fontId="60"/>
  </si>
  <si>
    <t>・企業実習先への指導が適正かつ効果的に実施できる</t>
    <phoneticPr fontId="60"/>
  </si>
  <si>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60"/>
  </si>
  <si>
    <t>・安全衛生に関する知識・技術の習得を目的としたカリキュラムを含んでいる</t>
    <phoneticPr fontId="60"/>
  </si>
  <si>
    <t>・企業実習先に、実習指導者、訓練評価者、管理責任者を１名以上確保している（それぞれは兼務可）</t>
    <phoneticPr fontId="60"/>
  </si>
  <si>
    <t>・訓練実施事業所の就業規則に基づく所定労働時間内に行われている</t>
    <phoneticPr fontId="60"/>
  </si>
  <si>
    <t>・実際に生産活動や営業活動を行っている事業所における、雇用関係に入らずに行う実習形式による実践的な訓練内容である</t>
    <phoneticPr fontId="60"/>
  </si>
  <si>
    <t>・定員分の企業実習先を確保している（詳細は様式第１０号）</t>
    <phoneticPr fontId="60"/>
  </si>
  <si>
    <t>※介護職員養成研修等の指定通知書の写しを添付すること</t>
    <rPh sb="9" eb="10">
      <t>トウ</t>
    </rPh>
    <rPh sb="15" eb="16">
      <t>ショ</t>
    </rPh>
    <phoneticPr fontId="60"/>
  </si>
  <si>
    <t>・　研修を実施する事業所の所在する都道府県等で研修の指定申請手続きを済ませている</t>
    <rPh sb="21" eb="22">
      <t>トウ</t>
    </rPh>
    <phoneticPr fontId="60"/>
  </si>
  <si>
    <t>介護職員養成研修を求職者支援訓練として実施する場合</t>
    <phoneticPr fontId="60"/>
  </si>
  <si>
    <t>・なし</t>
    <phoneticPr fontId="60"/>
  </si>
  <si>
    <t>・受講者がアクセスできる教材に制限を設けることができるものである。</t>
    <rPh sb="1" eb="4">
      <t>ジュコウシャ</t>
    </rPh>
    <rPh sb="12" eb="14">
      <t>キョウザイ</t>
    </rPh>
    <rPh sb="15" eb="17">
      <t>セイゲン</t>
    </rPh>
    <rPh sb="18" eb="19">
      <t>モウ</t>
    </rPh>
    <phoneticPr fontId="60"/>
  </si>
  <si>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60"/>
  </si>
  <si>
    <t>・受講者がアクセスできるコンテンツを管理できるものである。</t>
    <rPh sb="1" eb="4">
      <t>ジュコウシャ</t>
    </rPh>
    <rPh sb="18" eb="20">
      <t>カンリ</t>
    </rPh>
    <phoneticPr fontId="60"/>
  </si>
  <si>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60"/>
  </si>
  <si>
    <t>使用するLMSの名称　　　　　　　　　　　　　　　　　　（</t>
    <rPh sb="8" eb="10">
      <t>メイショウ</t>
    </rPh>
    <phoneticPr fontId="60"/>
  </si>
  <si>
    <t>LMS</t>
    <phoneticPr fontId="60"/>
  </si>
  <si>
    <t>・加入しない</t>
    <phoneticPr fontId="60"/>
  </si>
  <si>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60"/>
  </si>
  <si>
    <t>災害補償制度の措置等に係る保険への加入</t>
    <rPh sb="7" eb="9">
      <t>ソチ</t>
    </rPh>
    <rPh sb="11" eb="12">
      <t>カカ</t>
    </rPh>
    <rPh sb="13" eb="15">
      <t>ホケン</t>
    </rPh>
    <rPh sb="17" eb="19">
      <t>カニュウ</t>
    </rPh>
    <phoneticPr fontId="60"/>
  </si>
  <si>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60"/>
  </si>
  <si>
    <t>退校処分の取扱いに係る周知方法</t>
    <rPh sb="0" eb="2">
      <t>タイコウ</t>
    </rPh>
    <rPh sb="2" eb="4">
      <t>ショブン</t>
    </rPh>
    <phoneticPr fontId="60"/>
  </si>
  <si>
    <t>・受講者に対して書面を配付して周知</t>
    <phoneticPr fontId="60"/>
  </si>
  <si>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60"/>
  </si>
  <si>
    <t>接続復旧の体制</t>
    <rPh sb="0" eb="2">
      <t>セツゾク</t>
    </rPh>
    <rPh sb="2" eb="4">
      <t>フッキュウ</t>
    </rPh>
    <rPh sb="5" eb="7">
      <t>タイセイ</t>
    </rPh>
    <phoneticPr fontId="60"/>
  </si>
  <si>
    <t>質疑応答の体制</t>
    <phoneticPr fontId="60"/>
  </si>
  <si>
    <t>・あり</t>
    <phoneticPr fontId="60"/>
  </si>
  <si>
    <t>　・自ら所有する場所を使用する　　　　　　　※不動産登記簿謄本（写しで可）等を添付すること</t>
    <rPh sb="8" eb="10">
      <t>バショ</t>
    </rPh>
    <phoneticPr fontId="60"/>
  </si>
  <si>
    <t>作成者名：</t>
    <phoneticPr fontId="60"/>
  </si>
  <si>
    <t>訓練実施機関名：　</t>
    <rPh sb="0" eb="2">
      <t>クンレン</t>
    </rPh>
    <rPh sb="2" eb="4">
      <t>ジッシ</t>
    </rPh>
    <rPh sb="4" eb="6">
      <t>キカン</t>
    </rPh>
    <rPh sb="6" eb="7">
      <t>メイ</t>
    </rPh>
    <phoneticPr fontId="60"/>
  </si>
  <si>
    <t>認定様式第３号</t>
    <phoneticPr fontId="60"/>
  </si>
  <si>
    <t>✓</t>
  </si>
  <si>
    <t>　　eラーニングコース</t>
  </si>
  <si>
    <t>A</t>
    <phoneticPr fontId="182"/>
  </si>
  <si>
    <t>B</t>
    <phoneticPr fontId="182"/>
  </si>
  <si>
    <t>C</t>
    <phoneticPr fontId="182"/>
  </si>
  <si>
    <t>D</t>
    <phoneticPr fontId="182"/>
  </si>
  <si>
    <t>F</t>
    <phoneticPr fontId="182"/>
  </si>
  <si>
    <t>（2020.02）</t>
    <phoneticPr fontId="182"/>
  </si>
  <si>
    <t>ユニット番号</t>
    <rPh sb="4" eb="6">
      <t>バンゴウ</t>
    </rPh>
    <phoneticPr fontId="60"/>
  </si>
  <si>
    <t>推奨訓練日程計画表</t>
    <rPh sb="0" eb="2">
      <t>スイショウ</t>
    </rPh>
    <rPh sb="2" eb="4">
      <t>クンレン</t>
    </rPh>
    <rPh sb="4" eb="6">
      <t>ニッテイ</t>
    </rPh>
    <rPh sb="6" eb="9">
      <t>ケイカクヒョウ</t>
    </rPh>
    <phoneticPr fontId="60"/>
  </si>
  <si>
    <t>訓練コース名：</t>
    <rPh sb="0" eb="2">
      <t>クンレン</t>
    </rPh>
    <rPh sb="5" eb="6">
      <t>メイ</t>
    </rPh>
    <phoneticPr fontId="60"/>
  </si>
  <si>
    <t>当該支給単位期間における受講時間：</t>
    <rPh sb="0" eb="2">
      <t>トウガイ</t>
    </rPh>
    <rPh sb="2" eb="4">
      <t>シキュウ</t>
    </rPh>
    <rPh sb="4" eb="6">
      <t>タンイ</t>
    </rPh>
    <rPh sb="6" eb="8">
      <t>キカン</t>
    </rPh>
    <rPh sb="12" eb="14">
      <t>ジュコウ</t>
    </rPh>
    <rPh sb="14" eb="16">
      <t>ジカン</t>
    </rPh>
    <phoneticPr fontId="60"/>
  </si>
  <si>
    <t>基本条件</t>
    <phoneticPr fontId="60"/>
  </si>
  <si>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60"/>
  </si>
  <si>
    <t>訓練時間の標準時間</t>
    <phoneticPr fontId="60"/>
  </si>
  <si>
    <t>✔</t>
    <phoneticPr fontId="60"/>
  </si>
  <si>
    <t>　　カリキュラムに必ず含めるべき内容；</t>
    <rPh sb="9" eb="10">
      <t>カナラ</t>
    </rPh>
    <rPh sb="11" eb="12">
      <t>フク</t>
    </rPh>
    <rPh sb="16" eb="18">
      <t>ナイヨウ</t>
    </rPh>
    <phoneticPr fontId="60"/>
  </si>
  <si>
    <t>　　　①職業スキル（学科・実技）</t>
    <rPh sb="4" eb="6">
      <t>ショクギョウ</t>
    </rPh>
    <rPh sb="10" eb="12">
      <t>ガッカ</t>
    </rPh>
    <rPh sb="13" eb="15">
      <t>ジツギ</t>
    </rPh>
    <phoneticPr fontId="60"/>
  </si>
  <si>
    <t>② 職場見学、職場体験、職業人講話　（6～36時間）</t>
    <phoneticPr fontId="60"/>
  </si>
  <si>
    <t>　・該当している　　　　　</t>
    <phoneticPr fontId="60"/>
  </si>
  <si>
    <t>・該当していない</t>
    <phoneticPr fontId="60"/>
  </si>
  <si>
    <t>・教室総面積（　　　</t>
    <rPh sb="1" eb="3">
      <t>キョウシツ</t>
    </rPh>
    <rPh sb="3" eb="6">
      <t>ソウメンセキ</t>
    </rPh>
    <phoneticPr fontId="60"/>
  </si>
  <si>
    <t>　　）㎡</t>
    <phoneticPr fontId="60"/>
  </si>
  <si>
    <t>・事務、休憩エリアは含まない</t>
    <rPh sb="1" eb="3">
      <t>ジム</t>
    </rPh>
    <rPh sb="4" eb="6">
      <t>キュウケイ</t>
    </rPh>
    <rPh sb="10" eb="11">
      <t>フク</t>
    </rPh>
    <phoneticPr fontId="60"/>
  </si>
  <si>
    <t>・１人当たりの面積（</t>
    <rPh sb="2" eb="3">
      <t>ニン</t>
    </rPh>
    <rPh sb="3" eb="4">
      <t>ア</t>
    </rPh>
    <rPh sb="7" eb="9">
      <t>メンセキ</t>
    </rPh>
    <phoneticPr fontId="60"/>
  </si>
  <si>
    <t>・教室総面積を定員で除した数値</t>
    <rPh sb="1" eb="3">
      <t>キョウシツ</t>
    </rPh>
    <rPh sb="3" eb="6">
      <t>ソウメンセキ</t>
    </rPh>
    <rPh sb="7" eb="9">
      <t>テイイン</t>
    </rPh>
    <rPh sb="10" eb="11">
      <t>ジョ</t>
    </rPh>
    <rPh sb="13" eb="15">
      <t>スウチ</t>
    </rPh>
    <phoneticPr fontId="60"/>
  </si>
  <si>
    <t>・机　定員以上</t>
    <rPh sb="1" eb="2">
      <t>ツクエ</t>
    </rPh>
    <rPh sb="3" eb="5">
      <t>テイイン</t>
    </rPh>
    <rPh sb="5" eb="7">
      <t>イジョウ</t>
    </rPh>
    <phoneticPr fontId="60"/>
  </si>
  <si>
    <t>有</t>
    <phoneticPr fontId="60"/>
  </si>
  <si>
    <t>・いす　定員以上</t>
    <rPh sb="4" eb="6">
      <t>テイイン</t>
    </rPh>
    <rPh sb="6" eb="8">
      <t>イジョウ</t>
    </rPh>
    <phoneticPr fontId="60"/>
  </si>
  <si>
    <t>・ホワイトボード等</t>
    <rPh sb="8" eb="9">
      <t>トウ</t>
    </rPh>
    <phoneticPr fontId="60"/>
  </si>
  <si>
    <t>）台　（定員分の台数が必要）</t>
    <rPh sb="4" eb="6">
      <t>テイイン</t>
    </rPh>
    <rPh sb="6" eb="7">
      <t>ブン</t>
    </rPh>
    <phoneticPr fontId="60"/>
  </si>
  <si>
    <t>・全てのパソコンが接続できる</t>
    <phoneticPr fontId="60"/>
  </si>
  <si>
    <t>・一部又は全部のパソコンが接続できない</t>
    <rPh sb="1" eb="3">
      <t>イチブ</t>
    </rPh>
    <rPh sb="3" eb="4">
      <t>マタ</t>
    </rPh>
    <rPh sb="5" eb="7">
      <t>ゼンブ</t>
    </rPh>
    <rPh sb="13" eb="15">
      <t>セツゾク</t>
    </rPh>
    <phoneticPr fontId="60"/>
  </si>
  <si>
    <t>・接続する必要がある訓練がない</t>
    <rPh sb="1" eb="3">
      <t>セツゾク</t>
    </rPh>
    <rPh sb="5" eb="7">
      <t>ヒツヨウ</t>
    </rPh>
    <rPh sb="10" eb="12">
      <t>クンレン</t>
    </rPh>
    <phoneticPr fontId="60"/>
  </si>
  <si>
    <t>・プリンタを使用する場合</t>
    <rPh sb="6" eb="8">
      <t>シヨウ</t>
    </rPh>
    <rPh sb="10" eb="12">
      <t>バアイ</t>
    </rPh>
    <phoneticPr fontId="60"/>
  </si>
  <si>
    <t>・インクジェットプリンタ　　（</t>
    <phoneticPr fontId="60"/>
  </si>
  <si>
    <t>　）台</t>
    <rPh sb="2" eb="3">
      <t>ダイ</t>
    </rPh>
    <phoneticPr fontId="60"/>
  </si>
  <si>
    <t>・レーザープリンタ　　　　　（</t>
    <phoneticPr fontId="60"/>
  </si>
  <si>
    <t>・プリンタを使用しない</t>
    <rPh sb="6" eb="8">
      <t>シヨウ</t>
    </rPh>
    <phoneticPr fontId="60"/>
  </si>
  <si>
    <t>・ビデオプロジェクター</t>
    <phoneticPr fontId="60"/>
  </si>
  <si>
    <t>・その他（　</t>
    <phoneticPr fontId="60"/>
  </si>
  <si>
    <t>・ＯＡフロアにより床下に配線している</t>
    <phoneticPr fontId="60"/>
  </si>
  <si>
    <t>・床上で躓くことがないよう固定している</t>
    <rPh sb="1" eb="3">
      <t>ユカウエ</t>
    </rPh>
    <rPh sb="4" eb="5">
      <t>ツマヅ</t>
    </rPh>
    <rPh sb="13" eb="15">
      <t>コテイ</t>
    </rPh>
    <phoneticPr fontId="60"/>
  </si>
  <si>
    <t>・その他の固定方法等（</t>
    <rPh sb="5" eb="7">
      <t>コテイ</t>
    </rPh>
    <rPh sb="7" eb="10">
      <t>ホウホウトウ</t>
    </rPh>
    <phoneticPr fontId="60"/>
  </si>
  <si>
    <t>使用許諾契約</t>
    <phoneticPr fontId="60"/>
  </si>
  <si>
    <t>ソフトウェアの種類</t>
    <phoneticPr fontId="60"/>
  </si>
  <si>
    <t>・使用するソフトウェア及びバージョンがサポート対象になっている</t>
    <phoneticPr fontId="60"/>
  </si>
  <si>
    <t>・サポート対象より古いものがある
（訓練で必要がある場合は任意様式でその理由書を添付すること　）</t>
    <phoneticPr fontId="60"/>
  </si>
  <si>
    <t>・あり（教室・実習室とは完全に分離されている）</t>
    <phoneticPr fontId="60"/>
  </si>
  <si>
    <t>・あり（教室・実習室とは完全に分離されていない）</t>
    <rPh sb="4" eb="6">
      <t>キョウシツ</t>
    </rPh>
    <rPh sb="7" eb="10">
      <t>ジッシュウシツ</t>
    </rPh>
    <rPh sb="12" eb="14">
      <t>カンゼン</t>
    </rPh>
    <rPh sb="15" eb="17">
      <t>ブンリ</t>
    </rPh>
    <phoneticPr fontId="60"/>
  </si>
  <si>
    <t>教室(実習室・自習室含む)</t>
    <rPh sb="0" eb="2">
      <t>キョウシツ</t>
    </rPh>
    <rPh sb="3" eb="6">
      <t>ジッシュウシツ</t>
    </rPh>
    <rPh sb="7" eb="9">
      <t>ジシュウ</t>
    </rPh>
    <rPh sb="9" eb="10">
      <t>シツ</t>
    </rPh>
    <rPh sb="10" eb="11">
      <t>フク</t>
    </rPh>
    <phoneticPr fontId="60"/>
  </si>
  <si>
    <t>・全面禁煙である</t>
    <phoneticPr fontId="60"/>
  </si>
  <si>
    <t>・室内で喫煙できる</t>
    <phoneticPr fontId="60"/>
  </si>
  <si>
    <t>休憩室・昼食場所</t>
    <rPh sb="0" eb="3">
      <t>キュウケイシツ</t>
    </rPh>
    <rPh sb="4" eb="6">
      <t>チュウショク</t>
    </rPh>
    <rPh sb="6" eb="8">
      <t>バショ</t>
    </rPh>
    <phoneticPr fontId="60"/>
  </si>
  <si>
    <t>・室内で喫煙できるが分煙対策を施している</t>
    <phoneticPr fontId="60"/>
  </si>
  <si>
    <t>・あり(専用の部屋がある）</t>
    <phoneticPr fontId="60"/>
  </si>
  <si>
    <t>・あり（専用の部屋はないが、受講者のプライバシーは確保されている）</t>
    <rPh sb="4" eb="6">
      <t>センヨウ</t>
    </rPh>
    <rPh sb="7" eb="9">
      <t>ヘヤ</t>
    </rPh>
    <rPh sb="14" eb="17">
      <t>ジュコウシャ</t>
    </rPh>
    <rPh sb="25" eb="27">
      <t>カクホ</t>
    </rPh>
    <phoneticPr fontId="60"/>
  </si>
  <si>
    <t>運営状況等</t>
    <phoneticPr fontId="60"/>
  </si>
  <si>
    <t>通信の方法による訓練（同時双方向型）を行う場合</t>
    <rPh sb="0" eb="2">
      <t>ツウシン</t>
    </rPh>
    <rPh sb="3" eb="5">
      <t>ホウホウ</t>
    </rPh>
    <rPh sb="11" eb="17">
      <t>ドウジソウホウコウガタ</t>
    </rPh>
    <phoneticPr fontId="60"/>
  </si>
  <si>
    <t>体制等の整備</t>
    <rPh sb="0" eb="2">
      <t>タイセイ</t>
    </rPh>
    <rPh sb="2" eb="3">
      <t>トウ</t>
    </rPh>
    <rPh sb="4" eb="6">
      <t>セイビ</t>
    </rPh>
    <phoneticPr fontId="60"/>
  </si>
  <si>
    <t>・テレビ会議システム等を使用し、講師と訓練生が映像・音声により互いにやりとりを行う等の同時かつ双方向に行われるものである</t>
    <phoneticPr fontId="60"/>
  </si>
  <si>
    <t>・訓練中に通信障害等によりオンライン接続が遮断された場合に受講者に迅速に連絡をとれる方法が確保されており、接続の復旧に向けた
アドバイス等を的確に行える体制が整備されている</t>
    <phoneticPr fontId="60"/>
  </si>
  <si>
    <t>・受講時に受講者本人であることをＷＥＢカメラ、個人認証ＩＤ及びパスワードの入力、メール、電話等により確認するものである</t>
    <phoneticPr fontId="60"/>
  </si>
  <si>
    <t>インターネット接続環境</t>
    <rPh sb="7" eb="9">
      <t>セツゾク</t>
    </rPh>
    <rPh sb="9" eb="11">
      <t>カンキョウ</t>
    </rPh>
    <phoneticPr fontId="60"/>
  </si>
  <si>
    <t>ソフトウェア</t>
    <phoneticPr fontId="60"/>
  </si>
  <si>
    <t>・使用許諾契約あり</t>
    <phoneticPr fontId="60"/>
  </si>
  <si>
    <t>・使用許諾契約なし</t>
    <phoneticPr fontId="60"/>
  </si>
  <si>
    <t>講ずる措置</t>
    <rPh sb="0" eb="1">
      <t>コウ</t>
    </rPh>
    <rPh sb="3" eb="5">
      <t>ソチ</t>
    </rPh>
    <phoneticPr fontId="60"/>
  </si>
  <si>
    <t>・オンライン訓練を開始する段階で、導入研修（オンライン接続等の方法の説明を含む）を実施する</t>
    <phoneticPr fontId="60"/>
  </si>
  <si>
    <t>・授業開始前にオンラインの接続テストを行う</t>
    <phoneticPr fontId="60"/>
  </si>
  <si>
    <t>特記事項（機構処理欄）</t>
    <rPh sb="0" eb="2">
      <t>トッキ</t>
    </rPh>
    <rPh sb="2" eb="4">
      <t>ジコウ</t>
    </rPh>
    <rPh sb="5" eb="7">
      <t>キコウ</t>
    </rPh>
    <rPh sb="7" eb="9">
      <t>ショリ</t>
    </rPh>
    <rPh sb="9" eb="10">
      <t>ラン</t>
    </rPh>
    <phoneticPr fontId="60"/>
  </si>
  <si>
    <t xml:space="preserve"> ※　計画審査に当たって特記する事項がある場合に記入すること。
</t>
    <rPh sb="3" eb="5">
      <t>ケイカク</t>
    </rPh>
    <rPh sb="5" eb="7">
      <t>シンサ</t>
    </rPh>
    <phoneticPr fontId="60"/>
  </si>
  <si>
    <t>訓　練　内　容</t>
    <rPh sb="0" eb="1">
      <t>クン</t>
    </rPh>
    <rPh sb="2" eb="3">
      <t>レン</t>
    </rPh>
    <rPh sb="4" eb="5">
      <t>ナイ</t>
    </rPh>
    <rPh sb="6" eb="7">
      <t>ヨウ</t>
    </rPh>
    <phoneticPr fontId="60"/>
  </si>
  <si>
    <t>１　か　月　目</t>
    <rPh sb="4" eb="5">
      <t>ゲツ</t>
    </rPh>
    <rPh sb="6" eb="7">
      <t>メ</t>
    </rPh>
    <phoneticPr fontId="60"/>
  </si>
  <si>
    <t>①実施日が特定されていない科目　　　　　　　　　　【ｅラーニングにより受講】</t>
    <rPh sb="1" eb="4">
      <t>ジッシビ</t>
    </rPh>
    <rPh sb="5" eb="7">
      <t>トクテイ</t>
    </rPh>
    <rPh sb="13" eb="15">
      <t>カモク</t>
    </rPh>
    <rPh sb="35" eb="37">
      <t>ジュコウ</t>
    </rPh>
    <phoneticPr fontId="16"/>
  </si>
  <si>
    <t>②実施日が特定されている科目　　　　　　　　　　　　　　　　　　　　　【通所又は同時双方向型により受講】</t>
    <rPh sb="1" eb="4">
      <t>ジッシビ</t>
    </rPh>
    <rPh sb="5" eb="7">
      <t>トクテイ</t>
    </rPh>
    <rPh sb="12" eb="14">
      <t>カモク</t>
    </rPh>
    <rPh sb="36" eb="38">
      <t>ツウショ</t>
    </rPh>
    <rPh sb="38" eb="39">
      <t>マタ</t>
    </rPh>
    <rPh sb="40" eb="42">
      <t>ドウジ</t>
    </rPh>
    <rPh sb="42" eb="46">
      <t>ソウホウコウガタ</t>
    </rPh>
    <rPh sb="49" eb="51">
      <t>ジュコウ</t>
    </rPh>
    <phoneticPr fontId="16"/>
  </si>
  <si>
    <t>②オンライン</t>
    <phoneticPr fontId="60"/>
  </si>
  <si>
    <t>②開始時間</t>
    <rPh sb="1" eb="3">
      <t>カイシ</t>
    </rPh>
    <rPh sb="3" eb="5">
      <t>ジカン</t>
    </rPh>
    <phoneticPr fontId="60"/>
  </si>
  <si>
    <t>②終了時間</t>
    <rPh sb="1" eb="3">
      <t>シュウリョウ</t>
    </rPh>
    <rPh sb="3" eb="5">
      <t>ジカン</t>
    </rPh>
    <phoneticPr fontId="60"/>
  </si>
  <si>
    <t>２　か　月　目</t>
    <rPh sb="4" eb="5">
      <t>ゲツ</t>
    </rPh>
    <rPh sb="6" eb="7">
      <t>メ</t>
    </rPh>
    <phoneticPr fontId="60"/>
  </si>
  <si>
    <t>３　か　月　目</t>
    <rPh sb="4" eb="5">
      <t>ゲツ</t>
    </rPh>
    <rPh sb="6" eb="7">
      <t>メ</t>
    </rPh>
    <phoneticPr fontId="60"/>
  </si>
  <si>
    <t>４　か　月　目</t>
    <rPh sb="4" eb="5">
      <t>ゲツ</t>
    </rPh>
    <rPh sb="6" eb="7">
      <t>メ</t>
    </rPh>
    <phoneticPr fontId="60"/>
  </si>
  <si>
    <t>5　か　月　目</t>
    <rPh sb="4" eb="5">
      <t>ゲツ</t>
    </rPh>
    <rPh sb="6" eb="7">
      <t>メ</t>
    </rPh>
    <phoneticPr fontId="60"/>
  </si>
  <si>
    <t>6　か　月　目</t>
    <rPh sb="4" eb="5">
      <t>ゲツ</t>
    </rPh>
    <rPh sb="6" eb="7">
      <t>メ</t>
    </rPh>
    <phoneticPr fontId="60"/>
  </si>
  <si>
    <t>7　か　月　目</t>
    <rPh sb="4" eb="5">
      <t>ゲツ</t>
    </rPh>
    <rPh sb="6" eb="7">
      <t>メ</t>
    </rPh>
    <phoneticPr fontId="60"/>
  </si>
  <si>
    <t>02 IT分野</t>
    <phoneticPr fontId="60"/>
  </si>
  <si>
    <t>03 営業・販売・事務分野</t>
    <phoneticPr fontId="60"/>
  </si>
  <si>
    <t>上記に必ず予約の電話をしてください。選考時間は予約時にお知らせします。</t>
    <phoneticPr fontId="60"/>
  </si>
  <si>
    <t>オンライン選考</t>
    <phoneticPr fontId="60"/>
  </si>
  <si>
    <t>オンライン計</t>
    <rPh sb="5" eb="6">
      <t>ケイ</t>
    </rPh>
    <phoneticPr fontId="60"/>
  </si>
  <si>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60"/>
  </si>
  <si>
    <t>様式
番号</t>
    <rPh sb="0" eb="2">
      <t>ヨウシキ</t>
    </rPh>
    <rPh sb="3" eb="5">
      <t>バンゴウ</t>
    </rPh>
    <phoneticPr fontId="60"/>
  </si>
  <si>
    <t>様式名及び添付する書類</t>
    <rPh sb="0" eb="2">
      <t>ヨウシキ</t>
    </rPh>
    <rPh sb="2" eb="3">
      <t>メイ</t>
    </rPh>
    <rPh sb="3" eb="4">
      <t>オヨ</t>
    </rPh>
    <rPh sb="5" eb="7">
      <t>テンプ</t>
    </rPh>
    <rPh sb="9" eb="11">
      <t>ショルイ</t>
    </rPh>
    <phoneticPr fontId="60"/>
  </si>
  <si>
    <t>提出要否</t>
    <rPh sb="0" eb="2">
      <t>テイシュツ</t>
    </rPh>
    <rPh sb="2" eb="4">
      <t>ヨウヒ</t>
    </rPh>
    <phoneticPr fontId="60"/>
  </si>
  <si>
    <t>申請者
チェック欄</t>
    <rPh sb="0" eb="3">
      <t>シンセイシャ</t>
    </rPh>
    <rPh sb="8" eb="9">
      <t>ラン</t>
    </rPh>
    <phoneticPr fontId="60"/>
  </si>
  <si>
    <t>機構
チェック欄</t>
    <rPh sb="0" eb="2">
      <t>キコウ</t>
    </rPh>
    <rPh sb="7" eb="8">
      <t>ラン</t>
    </rPh>
    <phoneticPr fontId="60"/>
  </si>
  <si>
    <t>第１号</t>
  </si>
  <si>
    <t>必須</t>
    <rPh sb="0" eb="2">
      <t>ヒッス</t>
    </rPh>
    <phoneticPr fontId="182"/>
  </si>
  <si>
    <t>誓約書</t>
    <rPh sb="0" eb="3">
      <t>セイヤクショ</t>
    </rPh>
    <phoneticPr fontId="60"/>
  </si>
  <si>
    <t>第３号</t>
    <phoneticPr fontId="60"/>
  </si>
  <si>
    <t>第５号</t>
    <phoneticPr fontId="60"/>
  </si>
  <si>
    <t>第６号</t>
    <phoneticPr fontId="60"/>
  </si>
  <si>
    <t>第７の１号</t>
    <rPh sb="0" eb="1">
      <t>ダイ</t>
    </rPh>
    <rPh sb="4" eb="5">
      <t>ゴウ</t>
    </rPh>
    <phoneticPr fontId="60"/>
  </si>
  <si>
    <t>第８号</t>
    <phoneticPr fontId="60"/>
  </si>
  <si>
    <t>第１３の１号</t>
    <rPh sb="5" eb="6">
      <t>ゴウ</t>
    </rPh>
    <phoneticPr fontId="18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</si>
  <si>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60"/>
  </si>
  <si>
    <t>コース案内、その他広告案</t>
    <rPh sb="3" eb="5">
      <t>アンナイ</t>
    </rPh>
    <rPh sb="8" eb="9">
      <t>タ</t>
    </rPh>
    <rPh sb="9" eb="11">
      <t>コウコク</t>
    </rPh>
    <rPh sb="11" eb="12">
      <t>アン</t>
    </rPh>
    <phoneticPr fontId="60"/>
  </si>
  <si>
    <t>第１４号</t>
    <rPh sb="0" eb="1">
      <t>ダイ</t>
    </rPh>
    <rPh sb="3" eb="4">
      <t>ゴウ</t>
    </rPh>
    <phoneticPr fontId="182"/>
  </si>
  <si>
    <t>必須（実績枠で参入する機関）</t>
    <rPh sb="0" eb="2">
      <t>ヒッス</t>
    </rPh>
    <rPh sb="3" eb="5">
      <t>ジッセキ</t>
    </rPh>
    <rPh sb="5" eb="6">
      <t>ワク</t>
    </rPh>
    <rPh sb="7" eb="9">
      <t>サンニュウ</t>
    </rPh>
    <rPh sb="11" eb="13">
      <t>キカン</t>
    </rPh>
    <phoneticPr fontId="182"/>
  </si>
  <si>
    <t>必須（新規枠で参入する機関）</t>
    <rPh sb="0" eb="2">
      <t>ヒッス</t>
    </rPh>
    <rPh sb="3" eb="5">
      <t>シンキ</t>
    </rPh>
    <rPh sb="5" eb="6">
      <t>ワク</t>
    </rPh>
    <rPh sb="7" eb="9">
      <t>サンニュウ</t>
    </rPh>
    <rPh sb="11" eb="13">
      <t>キカン</t>
    </rPh>
    <phoneticPr fontId="182"/>
  </si>
  <si>
    <t>第１７号</t>
    <rPh sb="0" eb="1">
      <t>ダイ</t>
    </rPh>
    <phoneticPr fontId="60"/>
  </si>
  <si>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60"/>
  </si>
  <si>
    <t>※　網掛けしている様式については、「必須」の提出書類ではありません。</t>
    <rPh sb="2" eb="4">
      <t>アミカ</t>
    </rPh>
    <rPh sb="9" eb="11">
      <t>ヨウシキ</t>
    </rPh>
    <rPh sb="18" eb="20">
      <t>ヒッス</t>
    </rPh>
    <rPh sb="22" eb="24">
      <t>テイシュツ</t>
    </rPh>
    <rPh sb="24" eb="26">
      <t>ショルイ</t>
    </rPh>
    <phoneticPr fontId="60"/>
  </si>
  <si>
    <t>※　《省》と記載した書類は、同一年度に開講する訓練科で、すでに1度提出した内容であれば、様式第１7号を提出することにより提出を省略することができます。</t>
    <phoneticPr fontId="60"/>
  </si>
  <si>
    <t>19 理容・美容関連分野</t>
    <phoneticPr fontId="60"/>
  </si>
  <si>
    <t>20 その他の分野</t>
    <phoneticPr fontId="60"/>
  </si>
  <si>
    <t>訓練時間：〇時間（１週間あたりの訓練時間　約〇時間）</t>
    <phoneticPr fontId="60"/>
  </si>
  <si>
    <t>ダイジェスト版データ</t>
    <phoneticPr fontId="60"/>
  </si>
  <si>
    <t>・【ISO29993及びISO21001取得】あり
審査登録証（写）を添付</t>
    <rPh sb="20" eb="22">
      <t>シュトク</t>
    </rPh>
    <rPh sb="35" eb="37">
      <t>テンプ</t>
    </rPh>
    <phoneticPr fontId="60"/>
  </si>
  <si>
    <t>（２）職業訓練サービスガイドライン研修受講者が以下の取り組みを行っている場合はチェックを入れてください。</t>
    <phoneticPr fontId="60"/>
  </si>
  <si>
    <t>（３）公的職業訓練に関する職業訓練サービスガイドライン適合事業所認定を取得している場合はチェックを入れてください。</t>
    <phoneticPr fontId="60"/>
  </si>
  <si>
    <t>職業訓練サービスガイドライン適合事業所認定を取得している。</t>
    <phoneticPr fontId="60"/>
  </si>
  <si>
    <t>https://www.jeed.go.jp/js/shien/curriculum_navi.html</t>
    <phoneticPr fontId="60"/>
  </si>
  <si>
    <t>https://www.jeed.go.jp/js/kyushoku/dual/dstool/ndtool2.html</t>
    <phoneticPr fontId="60"/>
  </si>
  <si>
    <t>https://www.mhlw.go.jp/stf/newpage_08021.html</t>
    <phoneticPr fontId="60"/>
  </si>
  <si>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60"/>
  </si>
  <si>
    <t>https://www.mhlw.go.jp/stf/newpage_04653.html</t>
    <phoneticPr fontId="60"/>
  </si>
  <si>
    <t>https://www.mhlw.go.jp/stf/seisakunitsuite/bunya/0000127397.html</t>
    <phoneticPr fontId="60"/>
  </si>
  <si>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60"/>
  </si>
  <si>
    <t>②-1
ユニットに含めない訓練時間</t>
    <rPh sb="9" eb="10">
      <t>フク</t>
    </rPh>
    <rPh sb="13" eb="15">
      <t>クンレン</t>
    </rPh>
    <rPh sb="15" eb="17">
      <t>ジカン</t>
    </rPh>
    <phoneticPr fontId="60"/>
  </si>
  <si>
    <t>②-2
ユニットに含めない訓練時間</t>
    <rPh sb="9" eb="10">
      <t>フク</t>
    </rPh>
    <rPh sb="13" eb="15">
      <t>クンレン</t>
    </rPh>
    <rPh sb="15" eb="17">
      <t>ジカン</t>
    </rPh>
    <phoneticPr fontId="60"/>
  </si>
  <si>
    <t>①ユニット受講時間小計</t>
    <phoneticPr fontId="60"/>
  </si>
  <si>
    <t>②-1
ユニットに含めない訓練時間小計</t>
    <rPh sb="9" eb="10">
      <t>フク</t>
    </rPh>
    <rPh sb="13" eb="15">
      <t>クンレン</t>
    </rPh>
    <rPh sb="15" eb="17">
      <t>ジカン</t>
    </rPh>
    <rPh sb="17" eb="19">
      <t>ショウケイ</t>
    </rPh>
    <phoneticPr fontId="60"/>
  </si>
  <si>
    <t>②-2
ユニットに含めない訓練時間小計</t>
    <rPh sb="9" eb="10">
      <t>フク</t>
    </rPh>
    <rPh sb="13" eb="15">
      <t>クンレン</t>
    </rPh>
    <rPh sb="15" eb="17">
      <t>ジカン</t>
    </rPh>
    <rPh sb="17" eb="19">
      <t>ショウケイ</t>
    </rPh>
    <phoneticPr fontId="60"/>
  </si>
  <si>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60"/>
  </si>
  <si>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60"/>
  </si>
  <si>
    <t>調整中</t>
  </si>
  <si>
    <t>（注３）新規担当者等向け説明会には、新規参入機関の方及び既参入機関で新規にご担当者になられた方は、必ずご出席お願いします。会場等詳細は認定された実施機関あてにメールでご連絡します。</t>
  </si>
  <si>
    <t>（注４）求職者支援訓練の実施機関向け説明会には、認定を受けた訓練機関の方は、必ずご出席お願いします。会場等詳細は認定された実施機関あてにメールでご連絡します。</t>
  </si>
  <si>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</si>
  <si>
    <t>【eラーニングコース・オンライン対応コース】</t>
    <rPh sb="16" eb="18">
      <t>タイオウ</t>
    </rPh>
    <phoneticPr fontId="60"/>
  </si>
  <si>
    <t>全てオンラインで開催します。
上記開催日以外も随時開催しております。（お問い合わせの上、ご参加ください。）
※問い合わせ先（XX-XXXX-XXXX）</t>
    <rPh sb="0" eb="1">
      <t>スベ</t>
    </rPh>
    <rPh sb="8" eb="10">
      <t>カイサイ</t>
    </rPh>
    <rPh sb="45" eb="47">
      <t>サンカ</t>
    </rPh>
    <rPh sb="55" eb="56">
      <t>ト</t>
    </rPh>
    <rPh sb="57" eb="58">
      <t>ア</t>
    </rPh>
    <rPh sb="60" eb="61">
      <t>サキ</t>
    </rPh>
    <phoneticPr fontId="60"/>
  </si>
  <si>
    <t>eラーニングコースのため記載なし</t>
    <phoneticPr fontId="60"/>
  </si>
  <si>
    <t>　１０　キャリアコンサルティング担当者の要件が確認できる書類</t>
    <phoneticPr fontId="60"/>
  </si>
  <si>
    <t>ISO29993及びISO21001の審査登録証(写)</t>
    <phoneticPr fontId="60"/>
  </si>
  <si>
    <t>教科書代　〇円、eラーニング訓練受講に係る通信費用実費</t>
    <phoneticPr fontId="60"/>
  </si>
  <si>
    <t>教材</t>
    <rPh sb="0" eb="2">
      <t>キョウザイ</t>
    </rPh>
    <phoneticPr fontId="60"/>
  </si>
  <si>
    <t>・原則として情報通信技術により構成され、かつ提供されるものであり、通所及び通信の方法（同時双方向型）の訓練と同等の訓練効果が期待できるものである。</t>
    <phoneticPr fontId="60"/>
  </si>
  <si>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60"/>
  </si>
  <si>
    <t>※2　様式第6号の「推奨訓練日程計画表」を添付してください。</t>
    <rPh sb="3" eb="5">
      <t>テイヨウシキ</t>
    </rPh>
    <rPh sb="5" eb="6">
      <t>ダイ</t>
    </rPh>
    <rPh sb="7" eb="8">
      <t>ゴウ</t>
    </rPh>
    <rPh sb="21" eb="23">
      <t>テンプ</t>
    </rPh>
    <phoneticPr fontId="60"/>
  </si>
  <si>
    <t>提出済みの書類</t>
    <phoneticPr fontId="60"/>
  </si>
  <si>
    <t>【ダイジェスト版　掲載項目】</t>
    <rPh sb="7" eb="8">
      <t>バン</t>
    </rPh>
    <rPh sb="9" eb="11">
      <t>ケイサイ</t>
    </rPh>
    <rPh sb="11" eb="13">
      <t>コウモク</t>
    </rPh>
    <phoneticPr fontId="60"/>
  </si>
  <si>
    <t>NO.</t>
    <phoneticPr fontId="60"/>
  </si>
  <si>
    <t>訓練科名</t>
    <phoneticPr fontId="60"/>
  </si>
  <si>
    <t>訓練実施機関・施設名</t>
    <rPh sb="0" eb="2">
      <t>クンレン</t>
    </rPh>
    <rPh sb="2" eb="4">
      <t>ジッシ</t>
    </rPh>
    <rPh sb="4" eb="6">
      <t>キカン</t>
    </rPh>
    <rPh sb="7" eb="10">
      <t>シセツメイ</t>
    </rPh>
    <phoneticPr fontId="60"/>
  </si>
  <si>
    <t>訓練概要</t>
    <rPh sb="0" eb="2">
      <t>クンレン</t>
    </rPh>
    <rPh sb="2" eb="4">
      <t>ガイヨウ</t>
    </rPh>
    <phoneticPr fontId="60"/>
  </si>
  <si>
    <t>自己負担額(税込み）</t>
    <phoneticPr fontId="60"/>
  </si>
  <si>
    <t xml:space="preserve">施設見学会 </t>
    <rPh sb="0" eb="2">
      <t>シセツ</t>
    </rPh>
    <rPh sb="2" eb="4">
      <t>ケンガク</t>
    </rPh>
    <rPh sb="4" eb="5">
      <t>カイ</t>
    </rPh>
    <phoneticPr fontId="60"/>
  </si>
  <si>
    <t>（参考：リンク元）</t>
    <rPh sb="1" eb="3">
      <t>サンコウ</t>
    </rPh>
    <rPh sb="7" eb="8">
      <t>モト</t>
    </rPh>
    <phoneticPr fontId="60"/>
  </si>
  <si>
    <t>様式1(F38)</t>
    <phoneticPr fontId="60"/>
  </si>
  <si>
    <t>様式1(L11)・様式1(F40)</t>
    <phoneticPr fontId="60"/>
  </si>
  <si>
    <t>様式５
(Y7)</t>
    <phoneticPr fontId="60"/>
  </si>
  <si>
    <t>コース案内（裏）(B17)</t>
    <phoneticPr fontId="60"/>
  </si>
  <si>
    <t>コース案内（表）(B7＋C7)</t>
    <phoneticPr fontId="60"/>
  </si>
  <si>
    <t>プルダウンリストから選択</t>
    <rPh sb="10" eb="12">
      <t>センタク</t>
    </rPh>
    <phoneticPr fontId="60"/>
  </si>
  <si>
    <t>コース案内（表）(B44)</t>
    <phoneticPr fontId="60"/>
  </si>
  <si>
    <t>コース案内（表）(D45+E45)</t>
    <phoneticPr fontId="60"/>
  </si>
  <si>
    <t>コース案内（表）(K45＋O45)</t>
    <phoneticPr fontId="60"/>
  </si>
  <si>
    <t>「企業実習促進奨励金」の支給を希望する場合に「○」を記入</t>
    <phoneticPr fontId="60"/>
  </si>
  <si>
    <t>「情報通信機器整備奨励金」の支給を希望する場合に「○」を記入</t>
    <phoneticPr fontId="60"/>
  </si>
  <si>
    <t>認定様式第５号添付書類</t>
    <phoneticPr fontId="60"/>
  </si>
  <si>
    <t>（様式A-51）</t>
    <rPh sb="1" eb="3">
      <t>ヨウシキ</t>
    </rPh>
    <phoneticPr fontId="60"/>
  </si>
  <si>
    <t>No.</t>
    <phoneticPr fontId="182"/>
  </si>
  <si>
    <t>（様式A-54）</t>
    <rPh sb="1" eb="3">
      <t>ヨウシキ</t>
    </rPh>
    <phoneticPr fontId="60"/>
  </si>
  <si>
    <t>企業実習実施計画書</t>
    <rPh sb="0" eb="2">
      <t>キギョウ</t>
    </rPh>
    <rPh sb="2" eb="4">
      <t>ジッシュウ</t>
    </rPh>
    <rPh sb="4" eb="6">
      <t>ジッシ</t>
    </rPh>
    <rPh sb="6" eb="9">
      <t>ケイカクショ</t>
    </rPh>
    <phoneticPr fontId="182"/>
  </si>
  <si>
    <t>企業実習先の事業所名</t>
    <rPh sb="0" eb="2">
      <t>キギョウ</t>
    </rPh>
    <rPh sb="2" eb="4">
      <t>ジッシュウ</t>
    </rPh>
    <rPh sb="4" eb="5">
      <t>サキ</t>
    </rPh>
    <rPh sb="6" eb="9">
      <t>ジギョウショ</t>
    </rPh>
    <rPh sb="9" eb="10">
      <t>メイ</t>
    </rPh>
    <phoneticPr fontId="60"/>
  </si>
  <si>
    <t>実施予定日</t>
    <rPh sb="0" eb="2">
      <t>ジッシ</t>
    </rPh>
    <phoneticPr fontId="182"/>
  </si>
  <si>
    <t>実施予定日数</t>
    <rPh sb="4" eb="6">
      <t>ニッスウ</t>
    </rPh>
    <phoneticPr fontId="182"/>
  </si>
  <si>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82"/>
  </si>
  <si>
    <t>（2022.12）</t>
    <phoneticPr fontId="182"/>
  </si>
  <si>
    <t>最寄駅</t>
    <rPh sb="0" eb="3">
      <t>モヨリエキ</t>
    </rPh>
    <phoneticPr fontId="60"/>
  </si>
  <si>
    <t>受講方法</t>
    <rPh sb="0" eb="2">
      <t>ジュコウ</t>
    </rPh>
    <rPh sb="2" eb="4">
      <t>ホウホウ</t>
    </rPh>
    <phoneticPr fontId="60"/>
  </si>
  <si>
    <t>様式1(F37)～様式1(K37)</t>
    <phoneticPr fontId="60"/>
  </si>
  <si>
    <t xml:space="preserve">
様式5
(F28)</t>
    <phoneticPr fontId="60"/>
  </si>
  <si>
    <t>開講日</t>
    <rPh sb="0" eb="3">
      <t>カイコウビ</t>
    </rPh>
    <phoneticPr fontId="6"/>
  </si>
  <si>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</si>
  <si>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6"/>
  </si>
  <si>
    <t>認定申請補正期間（5)</t>
  </si>
  <si>
    <t>認定申請補正終了</t>
    <rPh sb="0" eb="2">
      <t>ニンテイ</t>
    </rPh>
    <rPh sb="2" eb="4">
      <t>シンセイ</t>
    </rPh>
    <rPh sb="4" eb="6">
      <t>ホセイ</t>
    </rPh>
    <rPh sb="6" eb="8">
      <t>シュウリョウ</t>
    </rPh>
    <phoneticPr fontId="6"/>
  </si>
  <si>
    <t>機構本部の決定通知</t>
    <rPh sb="0" eb="2">
      <t>キコウ</t>
    </rPh>
    <rPh sb="2" eb="4">
      <t>ホンブ</t>
    </rPh>
    <rPh sb="5" eb="7">
      <t>ケッテイ</t>
    </rPh>
    <rPh sb="7" eb="9">
      <t>ツウチ</t>
    </rPh>
    <phoneticPr fontId="6"/>
  </si>
  <si>
    <t xml:space="preserve">受講申込受付期間
</t>
    <phoneticPr fontId="60"/>
  </si>
  <si>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6"/>
  </si>
  <si>
    <t>中止ｺｰｽ応募者の受付期間(4)</t>
    <rPh sb="0" eb="2">
      <t>チュウシ</t>
    </rPh>
    <rPh sb="5" eb="8">
      <t>オウボシャ</t>
    </rPh>
    <rPh sb="9" eb="11">
      <t>ウケツケ</t>
    </rPh>
    <rPh sb="11" eb="13">
      <t>キカン</t>
    </rPh>
    <rPh sb="12" eb="13">
      <t>エンキ</t>
    </rPh>
    <phoneticPr fontId="6"/>
  </si>
  <si>
    <t>訓練実施機関での選考日</t>
    <rPh sb="0" eb="2">
      <t>クンレン</t>
    </rPh>
    <rPh sb="2" eb="4">
      <t>ジッシ</t>
    </rPh>
    <rPh sb="4" eb="6">
      <t>キカン</t>
    </rPh>
    <rPh sb="8" eb="10">
      <t>センコウ</t>
    </rPh>
    <rPh sb="10" eb="11">
      <t>ビ</t>
    </rPh>
    <phoneticPr fontId="6"/>
  </si>
  <si>
    <t>（選考予備日）</t>
    <rPh sb="1" eb="3">
      <t>センコウ</t>
    </rPh>
    <rPh sb="3" eb="6">
      <t>ヨビビ</t>
    </rPh>
    <phoneticPr fontId="6"/>
  </si>
  <si>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6"/>
  </si>
  <si>
    <t>eラーニングコース；カリキュラムに次の内容を含んでいる</t>
    <phoneticPr fontId="60"/>
  </si>
  <si>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60"/>
  </si>
  <si>
    <t>ＤＸ推進スキル標準対応チェックシート</t>
    <phoneticPr fontId="280"/>
  </si>
  <si>
    <t>（認定様式第５号添付書類３）</t>
    <phoneticPr fontId="280"/>
  </si>
  <si>
    <t>カテゴリー</t>
  </si>
  <si>
    <t>サブカテゴリー</t>
  </si>
  <si>
    <t>スキル項目</t>
    <rPh sb="3" eb="5">
      <t>コウモク</t>
    </rPh>
    <phoneticPr fontId="280"/>
  </si>
  <si>
    <t>学習項目例</t>
    <rPh sb="0" eb="2">
      <t>ガクシュウ</t>
    </rPh>
    <rPh sb="2" eb="5">
      <t>コウモクレイ</t>
    </rPh>
    <phoneticPr fontId="280"/>
  </si>
  <si>
    <t>訓練カリキュラムのチェック（✔)</t>
    <phoneticPr fontId="280"/>
  </si>
  <si>
    <t>A　ビジネス変革</t>
    <rPh sb="6" eb="8">
      <t>ヘンカク</t>
    </rPh>
    <phoneticPr fontId="280"/>
  </si>
  <si>
    <t>戦略・マネジメント・システム</t>
    <phoneticPr fontId="280"/>
  </si>
  <si>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</si>
  <si>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80"/>
  </si>
  <si>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</si>
  <si>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80"/>
  </si>
  <si>
    <t>変革マネジメント</t>
  </si>
  <si>
    <t>組織体制、組織文化・風土、各種制度、人材、業務プロセス、ステークホルダーマネジメント</t>
    <phoneticPr fontId="280"/>
  </si>
  <si>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</si>
  <si>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80"/>
  </si>
  <si>
    <t>エンタープライズアーキクチャ</t>
  </si>
  <si>
    <t>ビジネスアーキテクチャ、事業を管理するための仕組み（ERP、PLM、CRM、SCM　等）、データアーキテクチャ、データガバナンス、ITシステムアーキテクチャ</t>
    <phoneticPr fontId="280"/>
  </si>
  <si>
    <t>プロジェクトマネジメント</t>
  </si>
  <si>
    <t>PMBOK®第7版、テーラリング、アジャイル/ウォーターフォール、調達マネジメント</t>
    <phoneticPr fontId="280"/>
  </si>
  <si>
    <t>ビジネスモデル・プロセス</t>
  </si>
  <si>
    <t>ビジネス調査</t>
  </si>
  <si>
    <t>調査の設計、ビジネスフレームワーク（PEST、3C、5Forces、SWOT、STP、4P、バリューチェーン　等）、ビジネス・業務とデジタル技術の関連性</t>
    <phoneticPr fontId="280"/>
  </si>
  <si>
    <t>ビジネスモデル設計</t>
    <rPh sb="7" eb="9">
      <t>セッケイ</t>
    </rPh>
    <phoneticPr fontId="280"/>
  </si>
  <si>
    <t>ビジネスモデルキャンバス、収益モデル（売り切り、サービスの付加、サブスク　等）</t>
    <phoneticPr fontId="280"/>
  </si>
  <si>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</si>
  <si>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80"/>
  </si>
  <si>
    <t>検証（ビジネス視点）</t>
  </si>
  <si>
    <t>バリュープロポジションを踏まえた検証アプローチの設計、実施、モニタリングのためのKPI設定</t>
    <phoneticPr fontId="280"/>
  </si>
  <si>
    <t>マーケティング</t>
  </si>
  <si>
    <t>顧客開発、ベネフィットと差別化、Webマーケティング、SEO、SNSマーケティング、カスタマーサポート、AI活用マーケティング</t>
    <phoneticPr fontId="280"/>
  </si>
  <si>
    <t>ブランディング</t>
  </si>
  <si>
    <t>ブランドプロポジション・ブランドアイデンティティ</t>
    <phoneticPr fontId="280"/>
  </si>
  <si>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</si>
  <si>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</si>
  <si>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80"/>
  </si>
  <si>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</si>
  <si>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80"/>
  </si>
  <si>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</si>
  <si>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80"/>
  </si>
  <si>
    <t>検証（顧客・ユーザー視点）</t>
  </si>
  <si>
    <t>コンセプトテスト、ユーザビリティ評価の計画と実施</t>
    <phoneticPr fontId="280"/>
  </si>
  <si>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</si>
  <si>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80"/>
  </si>
  <si>
    <t>B　データ活用</t>
    <phoneticPr fontId="280"/>
  </si>
  <si>
    <t>データ・AIの戦略的活用</t>
  </si>
  <si>
    <t>データ理解・活用</t>
  </si>
  <si>
    <t>データ理解（データ理解、意味合いの抽出、洞察）、データの理解・検証（統計情報への正しい理解、データ確認、俯瞰・メタ思考、データ理解、データ粒度）</t>
    <phoneticPr fontId="280"/>
  </si>
  <si>
    <t>データ・AI活用戦略</t>
  </si>
  <si>
    <t>着想・デザイン（着想、デザイン、AI活用検討、開示・非開示の決定）、課題の定義（KPI、スコーピング、価値の見積り）</t>
    <phoneticPr fontId="280"/>
  </si>
  <si>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</si>
  <si>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80"/>
  </si>
  <si>
    <t>AI・データサイエンス</t>
  </si>
  <si>
    <t>数理統計・多変量解析・データ可視化</t>
    <phoneticPr fontId="280"/>
  </si>
  <si>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80"/>
  </si>
  <si>
    <t>機械学習・深層学習</t>
  </si>
  <si>
    <t>機械学習、深層学習、強化学習、自然言語処理、画像認識、映像認識、音声認識</t>
    <phoneticPr fontId="280"/>
  </si>
  <si>
    <t>データエンジニアリング</t>
    <phoneticPr fontId="280"/>
  </si>
  <si>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</si>
  <si>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80"/>
  </si>
  <si>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</si>
  <si>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80"/>
  </si>
  <si>
    <t>C　テクノロジー</t>
    <phoneticPr fontId="280"/>
  </si>
  <si>
    <t>ソフトウェア開発</t>
  </si>
  <si>
    <t>コンピュータサイエンス</t>
  </si>
  <si>
    <t>ソフトウェアエンジニアリング、最適化、データ構造、アルゴリズム、計算理論</t>
    <phoneticPr fontId="280"/>
  </si>
  <si>
    <t>チーム開発</t>
  </si>
  <si>
    <t>Git/Gitワークフロー、チームビルディン、グリーダブルコード、テクニカルライティング</t>
    <phoneticPr fontId="280"/>
  </si>
  <si>
    <t>ソフトウェア設計手法</t>
  </si>
  <si>
    <t>要求定義手法、ドメイン駆動設計、ソフトウェア設計原則（SOLID）、クリーンアーキテクチャ、デザインパターン、非機能要件定義、</t>
    <phoneticPr fontId="280"/>
  </si>
  <si>
    <t>ソフトウェア開発プロセス</t>
  </si>
  <si>
    <t>ソフトウェア開発マネジメント（CCPM、アジャイル開発手法、ソフトウェア見積り）、TDD（テスト駆動開発）、ソフトウェア品質管理、OSSライセンス管理</t>
    <phoneticPr fontId="280"/>
  </si>
  <si>
    <t>Webアプリケーション基本技術</t>
  </si>
  <si>
    <t>HTML/CSS、JavaScript、REST、WebSocket、SPA、CMS</t>
    <phoneticPr fontId="280"/>
  </si>
  <si>
    <t>フロントエンドシステム開発</t>
  </si>
  <si>
    <t>UI設計、レスポンシブデザイン、モックアップ開発、フロントエンドフレームワーク、PWA、検索最適化/SEO</t>
    <phoneticPr fontId="280"/>
  </si>
  <si>
    <t>バックエンドシステム開発</t>
  </si>
  <si>
    <t>データベース設計、オブジェクトストレージ、NoSQL、バックエンドフレームワーク、キャッシュ、負荷分散、認証認可</t>
    <phoneticPr fontId="280"/>
  </si>
  <si>
    <t>クラウドインフラ活用</t>
    <phoneticPr fontId="280"/>
  </si>
  <si>
    <t>クラウド基盤（PaaS/IaaS）、マイクロサービス、サーバレス、コンテナ技術、IaC、CDN</t>
    <phoneticPr fontId="280"/>
  </si>
  <si>
    <t>SREプロセス</t>
  </si>
  <si>
    <t>オブザーバビリティ、オープンテレメトリ、four keys、カオスエンジニアリング、CI/CD &amp; DevOps</t>
    <phoneticPr fontId="280"/>
  </si>
  <si>
    <t>サービス活用</t>
  </si>
  <si>
    <t>API管理、データ連携（iPaaS、ETL、EAI）、RPA、ローコード/ノーコード</t>
    <phoneticPr fontId="280"/>
  </si>
  <si>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</si>
  <si>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</si>
  <si>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80"/>
  </si>
  <si>
    <t>その他先端技術</t>
    <rPh sb="2" eb="3">
      <t>タ</t>
    </rPh>
    <rPh sb="3" eb="5">
      <t>センタン</t>
    </rPh>
    <rPh sb="5" eb="7">
      <t>ギジュツ</t>
    </rPh>
    <phoneticPr fontId="280"/>
  </si>
  <si>
    <t>※以下に挙げる先端技術を例として必要に応じて学習
WebAssembly、HTTP/3、ブロックチェーン基盤、秘密計算、Trusted Web、量子コンピューティング、HITL:Human-in-the-Loop</t>
    <phoneticPr fontId="280"/>
  </si>
  <si>
    <t>テクノロジートレンド</t>
    <phoneticPr fontId="280"/>
  </si>
  <si>
    <t>※以下に挙げる先端技術を例として必要に応じて学習
メタバース、スマートコントラクト、デジタル通貨、インフォマティクス（マテリアル分野、バイオ分野、計測分野　等）、GX（カーボントレーシング　等）</t>
    <phoneticPr fontId="280"/>
  </si>
  <si>
    <t>D セキュリティ</t>
    <phoneticPr fontId="280"/>
  </si>
  <si>
    <t>セキュリティマネジメント</t>
  </si>
  <si>
    <t>セキュリティ体制構築・運営</t>
    <phoneticPr fontId="280"/>
  </si>
  <si>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80"/>
  </si>
  <si>
    <t>セキュリティマネジメント</t>
    <phoneticPr fontId="280"/>
  </si>
  <si>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80"/>
  </si>
  <si>
    <t>インシデント対応と事業継続</t>
    <phoneticPr fontId="280"/>
  </si>
  <si>
    <t>デジタル利活用における事業継続、事業継続計画の整備と訓練、インシデント対応と危機管理の連携手順、日常及び緊急時の情報共有とコミュニケーション</t>
    <phoneticPr fontId="280"/>
  </si>
  <si>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</si>
  <si>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80"/>
  </si>
  <si>
    <t>セキュリティ技術</t>
  </si>
  <si>
    <t>セキュア設計・開発・構築</t>
    <phoneticPr fontId="280"/>
  </si>
  <si>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80"/>
  </si>
  <si>
    <t>セキュリティ運用・保守・監視</t>
    <phoneticPr fontId="280"/>
  </si>
  <si>
    <t>脅威情報や脆弱性情報の活用、モニタリングの方法と観測データの活用、運用・監視業務へのAI応用、インシデント時の影響調査、トリアージ方法、デジタルフォレンジックサービスの活用</t>
    <phoneticPr fontId="280"/>
  </si>
  <si>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82"/>
  </si>
  <si>
    <t>ユニット番号</t>
    <rPh sb="4" eb="6">
      <t>バンゴウ</t>
    </rPh>
    <phoneticPr fontId="182"/>
  </si>
  <si>
    <t>教材１
収録時間（分）</t>
    <rPh sb="0" eb="2">
      <t>キョウザイ</t>
    </rPh>
    <rPh sb="4" eb="6">
      <t>シュウロク</t>
    </rPh>
    <rPh sb="6" eb="8">
      <t>ジカン</t>
    </rPh>
    <rPh sb="9" eb="10">
      <t>フン</t>
    </rPh>
    <phoneticPr fontId="182"/>
  </si>
  <si>
    <t>教材２
収録時間（分）</t>
    <rPh sb="0" eb="2">
      <t>キョウザイ</t>
    </rPh>
    <rPh sb="4" eb="6">
      <t>シュウロク</t>
    </rPh>
    <rPh sb="6" eb="8">
      <t>ジカン</t>
    </rPh>
    <rPh sb="9" eb="10">
      <t>フン</t>
    </rPh>
    <phoneticPr fontId="182"/>
  </si>
  <si>
    <t>教材３
収録時間（分）</t>
    <rPh sb="0" eb="2">
      <t>キョウザイ</t>
    </rPh>
    <rPh sb="4" eb="6">
      <t>シュウロク</t>
    </rPh>
    <rPh sb="6" eb="8">
      <t>ジカン</t>
    </rPh>
    <rPh sb="9" eb="10">
      <t>フン</t>
    </rPh>
    <phoneticPr fontId="182"/>
  </si>
  <si>
    <t>教材４
収録時間（分）</t>
    <rPh sb="0" eb="2">
      <t>キョウザイ</t>
    </rPh>
    <rPh sb="4" eb="6">
      <t>シュウロク</t>
    </rPh>
    <rPh sb="6" eb="8">
      <t>ジカン</t>
    </rPh>
    <rPh sb="9" eb="10">
      <t>フン</t>
    </rPh>
    <phoneticPr fontId="182"/>
  </si>
  <si>
    <t>教材５
収録時間（分）</t>
    <rPh sb="0" eb="2">
      <t>キョウザイ</t>
    </rPh>
    <rPh sb="4" eb="6">
      <t>シュウロク</t>
    </rPh>
    <rPh sb="6" eb="8">
      <t>ジカン</t>
    </rPh>
    <rPh sb="9" eb="10">
      <t>フン</t>
    </rPh>
    <phoneticPr fontId="182"/>
  </si>
  <si>
    <t>教材６
収録時間（分）</t>
    <rPh sb="0" eb="2">
      <t>キョウザイ</t>
    </rPh>
    <rPh sb="4" eb="6">
      <t>シュウロク</t>
    </rPh>
    <rPh sb="6" eb="8">
      <t>ジカン</t>
    </rPh>
    <rPh sb="9" eb="10">
      <t>フン</t>
    </rPh>
    <phoneticPr fontId="182"/>
  </si>
  <si>
    <t>教材７
収録時間（分）</t>
    <rPh sb="0" eb="2">
      <t>キョウザイ</t>
    </rPh>
    <rPh sb="4" eb="6">
      <t>シュウロク</t>
    </rPh>
    <rPh sb="6" eb="8">
      <t>ジカン</t>
    </rPh>
    <rPh sb="9" eb="10">
      <t>フン</t>
    </rPh>
    <phoneticPr fontId="182"/>
  </si>
  <si>
    <t>教材８
収録時間（分）</t>
    <rPh sb="0" eb="2">
      <t>キョウザイ</t>
    </rPh>
    <rPh sb="4" eb="6">
      <t>シュウロク</t>
    </rPh>
    <rPh sb="6" eb="8">
      <t>ジカン</t>
    </rPh>
    <rPh sb="9" eb="10">
      <t>フン</t>
    </rPh>
    <phoneticPr fontId="182"/>
  </si>
  <si>
    <t>教材９
収録時間（分）</t>
    <rPh sb="0" eb="2">
      <t>キョウザイ</t>
    </rPh>
    <rPh sb="4" eb="6">
      <t>シュウロク</t>
    </rPh>
    <rPh sb="6" eb="8">
      <t>ジカン</t>
    </rPh>
    <rPh sb="9" eb="10">
      <t>フン</t>
    </rPh>
    <phoneticPr fontId="182"/>
  </si>
  <si>
    <t>教材１１
収録時間（分）</t>
    <rPh sb="0" eb="2">
      <t>キョウザイ</t>
    </rPh>
    <rPh sb="5" eb="7">
      <t>シュウロク</t>
    </rPh>
    <rPh sb="7" eb="9">
      <t>ジカン</t>
    </rPh>
    <rPh sb="10" eb="11">
      <t>フン</t>
    </rPh>
    <phoneticPr fontId="182"/>
  </si>
  <si>
    <t>教材１２
収録時間（分）</t>
    <rPh sb="0" eb="2">
      <t>キョウザイ</t>
    </rPh>
    <rPh sb="5" eb="7">
      <t>シュウロク</t>
    </rPh>
    <rPh sb="7" eb="9">
      <t>ジカン</t>
    </rPh>
    <rPh sb="10" eb="11">
      <t>フン</t>
    </rPh>
    <phoneticPr fontId="182"/>
  </si>
  <si>
    <t>教材１３
収録時間（分）</t>
    <rPh sb="0" eb="2">
      <t>キョウザイ</t>
    </rPh>
    <rPh sb="5" eb="7">
      <t>シュウロク</t>
    </rPh>
    <rPh sb="7" eb="9">
      <t>ジカン</t>
    </rPh>
    <rPh sb="10" eb="11">
      <t>フン</t>
    </rPh>
    <phoneticPr fontId="182"/>
  </si>
  <si>
    <t>教材１４
収録時間（分）</t>
    <rPh sb="0" eb="2">
      <t>キョウザイ</t>
    </rPh>
    <rPh sb="5" eb="7">
      <t>シュウロク</t>
    </rPh>
    <rPh sb="7" eb="9">
      <t>ジカン</t>
    </rPh>
    <rPh sb="10" eb="11">
      <t>フン</t>
    </rPh>
    <phoneticPr fontId="182"/>
  </si>
  <si>
    <t>教材１５
収録時間（分）</t>
    <rPh sb="0" eb="2">
      <t>キョウザイ</t>
    </rPh>
    <rPh sb="5" eb="7">
      <t>シュウロク</t>
    </rPh>
    <rPh sb="7" eb="9">
      <t>ジカン</t>
    </rPh>
    <rPh sb="10" eb="11">
      <t>フン</t>
    </rPh>
    <phoneticPr fontId="182"/>
  </si>
  <si>
    <t>教材１６
収録時間（分）</t>
    <rPh sb="0" eb="2">
      <t>キョウザイ</t>
    </rPh>
    <rPh sb="5" eb="7">
      <t>シュウロク</t>
    </rPh>
    <rPh sb="7" eb="9">
      <t>ジカン</t>
    </rPh>
    <rPh sb="10" eb="11">
      <t>フン</t>
    </rPh>
    <phoneticPr fontId="182"/>
  </si>
  <si>
    <t>教材１７
収録時間（分）</t>
    <rPh sb="0" eb="2">
      <t>キョウザイ</t>
    </rPh>
    <rPh sb="5" eb="7">
      <t>シュウロク</t>
    </rPh>
    <rPh sb="7" eb="9">
      <t>ジカン</t>
    </rPh>
    <rPh sb="10" eb="11">
      <t>フン</t>
    </rPh>
    <phoneticPr fontId="182"/>
  </si>
  <si>
    <t>教材１８
収録時間（分）</t>
    <rPh sb="0" eb="2">
      <t>キョウザイ</t>
    </rPh>
    <rPh sb="5" eb="7">
      <t>シュウロク</t>
    </rPh>
    <rPh sb="7" eb="9">
      <t>ジカン</t>
    </rPh>
    <rPh sb="10" eb="11">
      <t>フン</t>
    </rPh>
    <phoneticPr fontId="182"/>
  </si>
  <si>
    <t>教材１９
収録時間（分）</t>
    <rPh sb="0" eb="2">
      <t>キョウザイ</t>
    </rPh>
    <rPh sb="5" eb="7">
      <t>シュウロク</t>
    </rPh>
    <rPh sb="7" eb="9">
      <t>ジカン</t>
    </rPh>
    <rPh sb="10" eb="11">
      <t>フン</t>
    </rPh>
    <phoneticPr fontId="182"/>
  </si>
  <si>
    <t>教材２０
収録時間（分）</t>
    <rPh sb="0" eb="2">
      <t>キョウザイ</t>
    </rPh>
    <rPh sb="5" eb="7">
      <t>シュウロク</t>
    </rPh>
    <rPh sb="7" eb="9">
      <t>ジカン</t>
    </rPh>
    <rPh sb="10" eb="11">
      <t>フン</t>
    </rPh>
    <phoneticPr fontId="182"/>
  </si>
  <si>
    <t>教材２１
収録時間（分）</t>
    <rPh sb="0" eb="2">
      <t>キョウザイ</t>
    </rPh>
    <rPh sb="5" eb="7">
      <t>シュウロク</t>
    </rPh>
    <rPh sb="7" eb="9">
      <t>ジカン</t>
    </rPh>
    <rPh sb="10" eb="11">
      <t>フン</t>
    </rPh>
    <phoneticPr fontId="182"/>
  </si>
  <si>
    <t>教材２２
収録時間（分）</t>
    <rPh sb="0" eb="2">
      <t>キョウザイ</t>
    </rPh>
    <rPh sb="5" eb="7">
      <t>シュウロク</t>
    </rPh>
    <rPh sb="7" eb="9">
      <t>ジカン</t>
    </rPh>
    <rPh sb="10" eb="11">
      <t>フン</t>
    </rPh>
    <phoneticPr fontId="182"/>
  </si>
  <si>
    <t>教材２３
収録時間（分）</t>
    <rPh sb="0" eb="2">
      <t>キョウザイ</t>
    </rPh>
    <rPh sb="5" eb="7">
      <t>シュウロク</t>
    </rPh>
    <rPh sb="7" eb="9">
      <t>ジカン</t>
    </rPh>
    <rPh sb="10" eb="11">
      <t>フン</t>
    </rPh>
    <phoneticPr fontId="182"/>
  </si>
  <si>
    <t>教材２４
収録時間（分）</t>
    <rPh sb="0" eb="2">
      <t>キョウザイ</t>
    </rPh>
    <rPh sb="5" eb="7">
      <t>シュウロク</t>
    </rPh>
    <rPh sb="7" eb="9">
      <t>ジカン</t>
    </rPh>
    <rPh sb="10" eb="11">
      <t>フン</t>
    </rPh>
    <phoneticPr fontId="182"/>
  </si>
  <si>
    <t>教材２５
収録時間（分）</t>
    <rPh sb="0" eb="2">
      <t>キョウザイ</t>
    </rPh>
    <rPh sb="5" eb="7">
      <t>シュウロク</t>
    </rPh>
    <rPh sb="7" eb="9">
      <t>ジカン</t>
    </rPh>
    <rPh sb="10" eb="11">
      <t>フン</t>
    </rPh>
    <phoneticPr fontId="182"/>
  </si>
  <si>
    <t>教材２６
収録時間（分）</t>
    <rPh sb="0" eb="2">
      <t>キョウザイ</t>
    </rPh>
    <rPh sb="5" eb="7">
      <t>シュウロク</t>
    </rPh>
    <rPh sb="7" eb="9">
      <t>ジカン</t>
    </rPh>
    <rPh sb="10" eb="11">
      <t>フン</t>
    </rPh>
    <phoneticPr fontId="182"/>
  </si>
  <si>
    <t>教材２７
収録時間（分）</t>
    <rPh sb="0" eb="2">
      <t>キョウザイ</t>
    </rPh>
    <rPh sb="5" eb="7">
      <t>シュウロク</t>
    </rPh>
    <rPh sb="7" eb="9">
      <t>ジカン</t>
    </rPh>
    <rPh sb="10" eb="11">
      <t>フン</t>
    </rPh>
    <phoneticPr fontId="182"/>
  </si>
  <si>
    <t>教材２８
収録時間（分）</t>
    <rPh sb="0" eb="2">
      <t>キョウザイ</t>
    </rPh>
    <rPh sb="5" eb="7">
      <t>シュウロク</t>
    </rPh>
    <rPh sb="7" eb="9">
      <t>ジカン</t>
    </rPh>
    <rPh sb="10" eb="11">
      <t>フン</t>
    </rPh>
    <phoneticPr fontId="182"/>
  </si>
  <si>
    <t>教材２９
収録時間（分）</t>
    <rPh sb="0" eb="2">
      <t>キョウザイ</t>
    </rPh>
    <rPh sb="5" eb="7">
      <t>シュウロク</t>
    </rPh>
    <rPh sb="7" eb="9">
      <t>ジカン</t>
    </rPh>
    <rPh sb="10" eb="11">
      <t>フン</t>
    </rPh>
    <phoneticPr fontId="182"/>
  </si>
  <si>
    <t>教材３０
収録時間（分）</t>
    <rPh sb="0" eb="2">
      <t>キョウザイ</t>
    </rPh>
    <rPh sb="5" eb="7">
      <t>シュウロク</t>
    </rPh>
    <rPh sb="7" eb="9">
      <t>ジカン</t>
    </rPh>
    <rPh sb="10" eb="11">
      <t>フン</t>
    </rPh>
    <phoneticPr fontId="182"/>
  </si>
  <si>
    <t>教材３１
収録時間（分）</t>
    <rPh sb="0" eb="2">
      <t>キョウザイ</t>
    </rPh>
    <rPh sb="5" eb="7">
      <t>シュウロク</t>
    </rPh>
    <rPh sb="7" eb="9">
      <t>ジカン</t>
    </rPh>
    <rPh sb="10" eb="11">
      <t>フン</t>
    </rPh>
    <phoneticPr fontId="182"/>
  </si>
  <si>
    <t>教材３２
収録時間（分）</t>
    <rPh sb="0" eb="2">
      <t>キョウザイ</t>
    </rPh>
    <rPh sb="5" eb="7">
      <t>シュウロク</t>
    </rPh>
    <rPh sb="7" eb="9">
      <t>ジカン</t>
    </rPh>
    <rPh sb="10" eb="11">
      <t>フン</t>
    </rPh>
    <phoneticPr fontId="182"/>
  </si>
  <si>
    <t>教材３３
収録時間（分）</t>
    <rPh sb="0" eb="2">
      <t>キョウザイ</t>
    </rPh>
    <rPh sb="5" eb="7">
      <t>シュウロク</t>
    </rPh>
    <rPh sb="7" eb="9">
      <t>ジカン</t>
    </rPh>
    <rPh sb="10" eb="11">
      <t>フン</t>
    </rPh>
    <phoneticPr fontId="182"/>
  </si>
  <si>
    <t>教材３４
収録時間（分）</t>
    <rPh sb="0" eb="2">
      <t>キョウザイ</t>
    </rPh>
    <rPh sb="5" eb="7">
      <t>シュウロク</t>
    </rPh>
    <rPh sb="7" eb="9">
      <t>ジカン</t>
    </rPh>
    <rPh sb="10" eb="11">
      <t>フン</t>
    </rPh>
    <phoneticPr fontId="182"/>
  </si>
  <si>
    <t>教材３５
収録時間（分）</t>
    <rPh sb="0" eb="2">
      <t>キョウザイ</t>
    </rPh>
    <rPh sb="5" eb="7">
      <t>シュウロク</t>
    </rPh>
    <rPh sb="7" eb="9">
      <t>ジカン</t>
    </rPh>
    <rPh sb="10" eb="11">
      <t>フン</t>
    </rPh>
    <phoneticPr fontId="182"/>
  </si>
  <si>
    <t>教材３６
収録時間（分）</t>
    <rPh sb="0" eb="2">
      <t>キョウザイ</t>
    </rPh>
    <rPh sb="5" eb="7">
      <t>シュウロク</t>
    </rPh>
    <rPh sb="7" eb="9">
      <t>ジカン</t>
    </rPh>
    <rPh sb="10" eb="11">
      <t>フン</t>
    </rPh>
    <phoneticPr fontId="182"/>
  </si>
  <si>
    <t>教材３７
収録時間（分）</t>
    <rPh sb="0" eb="2">
      <t>キョウザイ</t>
    </rPh>
    <rPh sb="5" eb="7">
      <t>シュウロク</t>
    </rPh>
    <rPh sb="7" eb="9">
      <t>ジカン</t>
    </rPh>
    <rPh sb="10" eb="11">
      <t>フン</t>
    </rPh>
    <phoneticPr fontId="182"/>
  </si>
  <si>
    <t>教材３８
収録時間（分）</t>
    <rPh sb="0" eb="2">
      <t>キョウザイ</t>
    </rPh>
    <rPh sb="5" eb="7">
      <t>シュウロク</t>
    </rPh>
    <rPh sb="7" eb="9">
      <t>ジカン</t>
    </rPh>
    <rPh sb="10" eb="11">
      <t>フン</t>
    </rPh>
    <phoneticPr fontId="182"/>
  </si>
  <si>
    <t>教材３９
収録時間（分）</t>
    <rPh sb="0" eb="2">
      <t>キョウザイ</t>
    </rPh>
    <rPh sb="5" eb="7">
      <t>シュウロク</t>
    </rPh>
    <rPh sb="7" eb="9">
      <t>ジカン</t>
    </rPh>
    <rPh sb="10" eb="11">
      <t>フン</t>
    </rPh>
    <phoneticPr fontId="182"/>
  </si>
  <si>
    <t>教材４０
収録時間（分）</t>
    <rPh sb="0" eb="2">
      <t>キョウザイ</t>
    </rPh>
    <rPh sb="5" eb="7">
      <t>シュウロク</t>
    </rPh>
    <rPh sb="7" eb="9">
      <t>ジカン</t>
    </rPh>
    <rPh sb="10" eb="11">
      <t>フン</t>
    </rPh>
    <phoneticPr fontId="182"/>
  </si>
  <si>
    <t>教材４１
収録時間（分）</t>
    <rPh sb="0" eb="2">
      <t>キョウザイ</t>
    </rPh>
    <rPh sb="5" eb="7">
      <t>シュウロク</t>
    </rPh>
    <rPh sb="7" eb="9">
      <t>ジカン</t>
    </rPh>
    <rPh sb="10" eb="11">
      <t>フン</t>
    </rPh>
    <phoneticPr fontId="182"/>
  </si>
  <si>
    <t>教材４２
収録時間（分）</t>
    <rPh sb="0" eb="2">
      <t>キョウザイ</t>
    </rPh>
    <rPh sb="5" eb="7">
      <t>シュウロク</t>
    </rPh>
    <rPh sb="7" eb="9">
      <t>ジカン</t>
    </rPh>
    <rPh sb="10" eb="11">
      <t>フン</t>
    </rPh>
    <phoneticPr fontId="182"/>
  </si>
  <si>
    <t>教材４３
収録時間（分）</t>
    <rPh sb="0" eb="2">
      <t>キョウザイ</t>
    </rPh>
    <rPh sb="5" eb="7">
      <t>シュウロク</t>
    </rPh>
    <rPh sb="7" eb="9">
      <t>ジカン</t>
    </rPh>
    <rPh sb="10" eb="11">
      <t>フン</t>
    </rPh>
    <phoneticPr fontId="182"/>
  </si>
  <si>
    <t>教材４４
収録時間（分）</t>
    <rPh sb="0" eb="2">
      <t>キョウザイ</t>
    </rPh>
    <rPh sb="5" eb="7">
      <t>シュウロク</t>
    </rPh>
    <rPh sb="7" eb="9">
      <t>ジカン</t>
    </rPh>
    <rPh sb="10" eb="11">
      <t>フン</t>
    </rPh>
    <phoneticPr fontId="182"/>
  </si>
  <si>
    <t>教材４５
収録時間（分）</t>
    <rPh sb="0" eb="2">
      <t>キョウザイ</t>
    </rPh>
    <rPh sb="5" eb="7">
      <t>シュウロク</t>
    </rPh>
    <rPh sb="7" eb="9">
      <t>ジカン</t>
    </rPh>
    <rPh sb="10" eb="11">
      <t>フン</t>
    </rPh>
    <phoneticPr fontId="182"/>
  </si>
  <si>
    <t>教材４６
収録時間（分）</t>
    <rPh sb="0" eb="2">
      <t>キョウザイ</t>
    </rPh>
    <rPh sb="5" eb="7">
      <t>シュウロク</t>
    </rPh>
    <rPh sb="7" eb="9">
      <t>ジカン</t>
    </rPh>
    <rPh sb="10" eb="11">
      <t>フン</t>
    </rPh>
    <phoneticPr fontId="182"/>
  </si>
  <si>
    <t>教材４７
収録時間（分）</t>
    <rPh sb="0" eb="2">
      <t>キョウザイ</t>
    </rPh>
    <rPh sb="5" eb="7">
      <t>シュウロク</t>
    </rPh>
    <rPh sb="7" eb="9">
      <t>ジカン</t>
    </rPh>
    <rPh sb="10" eb="11">
      <t>フン</t>
    </rPh>
    <phoneticPr fontId="182"/>
  </si>
  <si>
    <t>教材４８
収録時間（分）</t>
    <rPh sb="0" eb="2">
      <t>キョウザイ</t>
    </rPh>
    <rPh sb="5" eb="7">
      <t>シュウロク</t>
    </rPh>
    <rPh sb="7" eb="9">
      <t>ジカン</t>
    </rPh>
    <rPh sb="10" eb="11">
      <t>フン</t>
    </rPh>
    <phoneticPr fontId="182"/>
  </si>
  <si>
    <t>教材４９
収録時間（分）</t>
    <rPh sb="0" eb="2">
      <t>キョウザイ</t>
    </rPh>
    <rPh sb="5" eb="7">
      <t>シュウロク</t>
    </rPh>
    <rPh sb="7" eb="9">
      <t>ジカン</t>
    </rPh>
    <rPh sb="10" eb="11">
      <t>フン</t>
    </rPh>
    <phoneticPr fontId="182"/>
  </si>
  <si>
    <t>教材５０
収録時間（分）</t>
    <rPh sb="0" eb="2">
      <t>キョウザイ</t>
    </rPh>
    <rPh sb="5" eb="7">
      <t>シュウロク</t>
    </rPh>
    <rPh sb="7" eb="9">
      <t>ジカン</t>
    </rPh>
    <rPh sb="10" eb="11">
      <t>フン</t>
    </rPh>
    <phoneticPr fontId="182"/>
  </si>
  <si>
    <t>教材５１
収録時間（分）</t>
    <rPh sb="0" eb="2">
      <t>キョウザイ</t>
    </rPh>
    <rPh sb="5" eb="7">
      <t>シュウロク</t>
    </rPh>
    <rPh sb="7" eb="9">
      <t>ジカン</t>
    </rPh>
    <rPh sb="10" eb="11">
      <t>フン</t>
    </rPh>
    <phoneticPr fontId="182"/>
  </si>
  <si>
    <t>教材５２
収録時間（分）</t>
    <rPh sb="0" eb="2">
      <t>キョウザイ</t>
    </rPh>
    <rPh sb="5" eb="7">
      <t>シュウロク</t>
    </rPh>
    <rPh sb="7" eb="9">
      <t>ジカン</t>
    </rPh>
    <rPh sb="10" eb="11">
      <t>フン</t>
    </rPh>
    <phoneticPr fontId="182"/>
  </si>
  <si>
    <t>教材５３
収録時間（分）</t>
    <rPh sb="0" eb="2">
      <t>キョウザイ</t>
    </rPh>
    <rPh sb="5" eb="7">
      <t>シュウロク</t>
    </rPh>
    <rPh sb="7" eb="9">
      <t>ジカン</t>
    </rPh>
    <rPh sb="10" eb="11">
      <t>フン</t>
    </rPh>
    <phoneticPr fontId="182"/>
  </si>
  <si>
    <t>教材５４
収録時間（分）</t>
    <rPh sb="0" eb="2">
      <t>キョウザイ</t>
    </rPh>
    <rPh sb="5" eb="7">
      <t>シュウロク</t>
    </rPh>
    <rPh sb="7" eb="9">
      <t>ジカン</t>
    </rPh>
    <rPh sb="10" eb="11">
      <t>フン</t>
    </rPh>
    <phoneticPr fontId="182"/>
  </si>
  <si>
    <t>教材５５
収録時間（分）</t>
    <rPh sb="0" eb="2">
      <t>キョウザイ</t>
    </rPh>
    <rPh sb="5" eb="7">
      <t>シュウロク</t>
    </rPh>
    <rPh sb="7" eb="9">
      <t>ジカン</t>
    </rPh>
    <rPh sb="10" eb="11">
      <t>フン</t>
    </rPh>
    <phoneticPr fontId="182"/>
  </si>
  <si>
    <t>教材５６
収録時間（分）</t>
    <rPh sb="0" eb="2">
      <t>キョウザイ</t>
    </rPh>
    <rPh sb="5" eb="7">
      <t>シュウロク</t>
    </rPh>
    <rPh sb="7" eb="9">
      <t>ジカン</t>
    </rPh>
    <rPh sb="10" eb="11">
      <t>フン</t>
    </rPh>
    <phoneticPr fontId="182"/>
  </si>
  <si>
    <t>教材５７
収録時間（分）</t>
    <rPh sb="0" eb="2">
      <t>キョウザイ</t>
    </rPh>
    <rPh sb="5" eb="7">
      <t>シュウロク</t>
    </rPh>
    <rPh sb="7" eb="9">
      <t>ジカン</t>
    </rPh>
    <rPh sb="10" eb="11">
      <t>フン</t>
    </rPh>
    <phoneticPr fontId="182"/>
  </si>
  <si>
    <t>教材５８
収録時間（分）</t>
    <rPh sb="0" eb="2">
      <t>キョウザイ</t>
    </rPh>
    <rPh sb="5" eb="7">
      <t>シュウロク</t>
    </rPh>
    <rPh sb="7" eb="9">
      <t>ジカン</t>
    </rPh>
    <rPh sb="10" eb="11">
      <t>フン</t>
    </rPh>
    <phoneticPr fontId="182"/>
  </si>
  <si>
    <t>教材５９
収録時間（分）</t>
    <rPh sb="0" eb="2">
      <t>キョウザイ</t>
    </rPh>
    <rPh sb="5" eb="7">
      <t>シュウロク</t>
    </rPh>
    <rPh sb="7" eb="9">
      <t>ジカン</t>
    </rPh>
    <rPh sb="10" eb="11">
      <t>フン</t>
    </rPh>
    <phoneticPr fontId="182"/>
  </si>
  <si>
    <t>教材６０
収録時間（分）</t>
    <rPh sb="0" eb="2">
      <t>キョウザイ</t>
    </rPh>
    <rPh sb="5" eb="7">
      <t>シュウロク</t>
    </rPh>
    <rPh sb="7" eb="9">
      <t>ジカン</t>
    </rPh>
    <rPh sb="10" eb="11">
      <t>フン</t>
    </rPh>
    <phoneticPr fontId="182"/>
  </si>
  <si>
    <t>教材６１
収録時間（分）</t>
    <rPh sb="0" eb="2">
      <t>キョウザイ</t>
    </rPh>
    <rPh sb="5" eb="7">
      <t>シュウロク</t>
    </rPh>
    <rPh sb="7" eb="9">
      <t>ジカン</t>
    </rPh>
    <rPh sb="10" eb="11">
      <t>フン</t>
    </rPh>
    <phoneticPr fontId="182"/>
  </si>
  <si>
    <t>教材６２
収録時間（分）</t>
    <rPh sb="0" eb="2">
      <t>キョウザイ</t>
    </rPh>
    <rPh sb="5" eb="7">
      <t>シュウロク</t>
    </rPh>
    <rPh sb="7" eb="9">
      <t>ジカン</t>
    </rPh>
    <rPh sb="10" eb="11">
      <t>フン</t>
    </rPh>
    <phoneticPr fontId="182"/>
  </si>
  <si>
    <t>教材６３
収録時間（分）</t>
    <rPh sb="0" eb="2">
      <t>キョウザイ</t>
    </rPh>
    <rPh sb="5" eb="7">
      <t>シュウロク</t>
    </rPh>
    <rPh sb="7" eb="9">
      <t>ジカン</t>
    </rPh>
    <rPh sb="10" eb="11">
      <t>フン</t>
    </rPh>
    <phoneticPr fontId="182"/>
  </si>
  <si>
    <t>教材６４
収録時間（分）</t>
    <rPh sb="0" eb="2">
      <t>キョウザイ</t>
    </rPh>
    <rPh sb="5" eb="7">
      <t>シュウロク</t>
    </rPh>
    <rPh sb="7" eb="9">
      <t>ジカン</t>
    </rPh>
    <rPh sb="10" eb="11">
      <t>フン</t>
    </rPh>
    <phoneticPr fontId="182"/>
  </si>
  <si>
    <t>教材６５
収録時間（分）</t>
    <rPh sb="0" eb="2">
      <t>キョウザイ</t>
    </rPh>
    <rPh sb="5" eb="7">
      <t>シュウロク</t>
    </rPh>
    <rPh sb="7" eb="9">
      <t>ジカン</t>
    </rPh>
    <rPh sb="10" eb="11">
      <t>フン</t>
    </rPh>
    <phoneticPr fontId="182"/>
  </si>
  <si>
    <t>教材６６
収録時間（分）</t>
    <rPh sb="0" eb="2">
      <t>キョウザイ</t>
    </rPh>
    <rPh sb="5" eb="7">
      <t>シュウロク</t>
    </rPh>
    <rPh sb="7" eb="9">
      <t>ジカン</t>
    </rPh>
    <rPh sb="10" eb="11">
      <t>フン</t>
    </rPh>
    <phoneticPr fontId="182"/>
  </si>
  <si>
    <t>教材６７
収録時間（分）</t>
    <rPh sb="0" eb="2">
      <t>キョウザイ</t>
    </rPh>
    <rPh sb="5" eb="7">
      <t>シュウロク</t>
    </rPh>
    <rPh sb="7" eb="9">
      <t>ジカン</t>
    </rPh>
    <rPh sb="10" eb="11">
      <t>フン</t>
    </rPh>
    <phoneticPr fontId="182"/>
  </si>
  <si>
    <t>教材６８
収録時間（分）</t>
    <rPh sb="0" eb="2">
      <t>キョウザイ</t>
    </rPh>
    <rPh sb="5" eb="7">
      <t>シュウロク</t>
    </rPh>
    <rPh sb="7" eb="9">
      <t>ジカン</t>
    </rPh>
    <rPh sb="10" eb="11">
      <t>フン</t>
    </rPh>
    <phoneticPr fontId="182"/>
  </si>
  <si>
    <t>教材６９
収録時間（分）</t>
    <rPh sb="0" eb="2">
      <t>キョウザイ</t>
    </rPh>
    <rPh sb="5" eb="7">
      <t>シュウロク</t>
    </rPh>
    <rPh sb="7" eb="9">
      <t>ジカン</t>
    </rPh>
    <rPh sb="10" eb="11">
      <t>フン</t>
    </rPh>
    <phoneticPr fontId="182"/>
  </si>
  <si>
    <t>教材７０
収録時間（分）</t>
    <rPh sb="0" eb="2">
      <t>キョウザイ</t>
    </rPh>
    <rPh sb="5" eb="7">
      <t>シュウロク</t>
    </rPh>
    <rPh sb="7" eb="9">
      <t>ジカン</t>
    </rPh>
    <rPh sb="10" eb="11">
      <t>フン</t>
    </rPh>
    <phoneticPr fontId="182"/>
  </si>
  <si>
    <t>教材７１
収録時間（分）</t>
    <rPh sb="0" eb="2">
      <t>キョウザイ</t>
    </rPh>
    <rPh sb="5" eb="7">
      <t>シュウロク</t>
    </rPh>
    <rPh sb="7" eb="9">
      <t>ジカン</t>
    </rPh>
    <rPh sb="10" eb="11">
      <t>フン</t>
    </rPh>
    <phoneticPr fontId="182"/>
  </si>
  <si>
    <t>教材７２
収録時間（分）</t>
    <rPh sb="0" eb="2">
      <t>キョウザイ</t>
    </rPh>
    <rPh sb="5" eb="7">
      <t>シュウロク</t>
    </rPh>
    <rPh sb="7" eb="9">
      <t>ジカン</t>
    </rPh>
    <rPh sb="10" eb="11">
      <t>フン</t>
    </rPh>
    <phoneticPr fontId="182"/>
  </si>
  <si>
    <t>教材７３
収録時間（分）</t>
    <rPh sb="0" eb="2">
      <t>キョウザイ</t>
    </rPh>
    <rPh sb="5" eb="7">
      <t>シュウロク</t>
    </rPh>
    <rPh sb="7" eb="9">
      <t>ジカン</t>
    </rPh>
    <rPh sb="10" eb="11">
      <t>フン</t>
    </rPh>
    <phoneticPr fontId="182"/>
  </si>
  <si>
    <t>教材７４
収録時間（分）</t>
    <rPh sb="0" eb="2">
      <t>キョウザイ</t>
    </rPh>
    <rPh sb="5" eb="7">
      <t>シュウロク</t>
    </rPh>
    <rPh sb="7" eb="9">
      <t>ジカン</t>
    </rPh>
    <rPh sb="10" eb="11">
      <t>フン</t>
    </rPh>
    <phoneticPr fontId="182"/>
  </si>
  <si>
    <t>教材７５
収録時間（分）</t>
    <rPh sb="0" eb="2">
      <t>キョウザイ</t>
    </rPh>
    <rPh sb="5" eb="7">
      <t>シュウロク</t>
    </rPh>
    <rPh sb="7" eb="9">
      <t>ジカン</t>
    </rPh>
    <rPh sb="10" eb="11">
      <t>フン</t>
    </rPh>
    <phoneticPr fontId="182"/>
  </si>
  <si>
    <t>教材７６
収録時間（分）</t>
    <rPh sb="0" eb="2">
      <t>キョウザイ</t>
    </rPh>
    <rPh sb="5" eb="7">
      <t>シュウロク</t>
    </rPh>
    <rPh sb="7" eb="9">
      <t>ジカン</t>
    </rPh>
    <rPh sb="10" eb="11">
      <t>フン</t>
    </rPh>
    <phoneticPr fontId="182"/>
  </si>
  <si>
    <t>教材７７
収録時間（分）</t>
    <rPh sb="0" eb="2">
      <t>キョウザイ</t>
    </rPh>
    <rPh sb="5" eb="7">
      <t>シュウロク</t>
    </rPh>
    <rPh sb="7" eb="9">
      <t>ジカン</t>
    </rPh>
    <rPh sb="10" eb="11">
      <t>フン</t>
    </rPh>
    <phoneticPr fontId="182"/>
  </si>
  <si>
    <t>教材７８
収録時間（分）</t>
    <rPh sb="0" eb="2">
      <t>キョウザイ</t>
    </rPh>
    <rPh sb="5" eb="7">
      <t>シュウロク</t>
    </rPh>
    <rPh sb="7" eb="9">
      <t>ジカン</t>
    </rPh>
    <rPh sb="10" eb="11">
      <t>フン</t>
    </rPh>
    <phoneticPr fontId="182"/>
  </si>
  <si>
    <t>教材７９
収録時間（分）</t>
    <rPh sb="0" eb="2">
      <t>キョウザイ</t>
    </rPh>
    <rPh sb="5" eb="7">
      <t>シュウロク</t>
    </rPh>
    <rPh sb="7" eb="9">
      <t>ジカン</t>
    </rPh>
    <rPh sb="10" eb="11">
      <t>フン</t>
    </rPh>
    <phoneticPr fontId="182"/>
  </si>
  <si>
    <t>教材８０
収録時間（分）</t>
    <rPh sb="0" eb="2">
      <t>キョウザイ</t>
    </rPh>
    <rPh sb="5" eb="7">
      <t>シュウロク</t>
    </rPh>
    <rPh sb="7" eb="9">
      <t>ジカン</t>
    </rPh>
    <rPh sb="10" eb="11">
      <t>フン</t>
    </rPh>
    <phoneticPr fontId="182"/>
  </si>
  <si>
    <t>教材８１
収録時間（分）</t>
    <rPh sb="0" eb="2">
      <t>キョウザイ</t>
    </rPh>
    <rPh sb="5" eb="7">
      <t>シュウロク</t>
    </rPh>
    <rPh sb="7" eb="9">
      <t>ジカン</t>
    </rPh>
    <rPh sb="10" eb="11">
      <t>フン</t>
    </rPh>
    <phoneticPr fontId="182"/>
  </si>
  <si>
    <t>教材８２
収録時間（分）</t>
    <rPh sb="0" eb="2">
      <t>キョウザイ</t>
    </rPh>
    <rPh sb="5" eb="7">
      <t>シュウロク</t>
    </rPh>
    <rPh sb="7" eb="9">
      <t>ジカン</t>
    </rPh>
    <rPh sb="10" eb="11">
      <t>フン</t>
    </rPh>
    <phoneticPr fontId="182"/>
  </si>
  <si>
    <t>教材８３
収録時間（分）</t>
    <rPh sb="0" eb="2">
      <t>キョウザイ</t>
    </rPh>
    <rPh sb="5" eb="7">
      <t>シュウロク</t>
    </rPh>
    <rPh sb="7" eb="9">
      <t>ジカン</t>
    </rPh>
    <rPh sb="10" eb="11">
      <t>フン</t>
    </rPh>
    <phoneticPr fontId="182"/>
  </si>
  <si>
    <t>教材８４
収録時間（分）</t>
    <rPh sb="0" eb="2">
      <t>キョウザイ</t>
    </rPh>
    <rPh sb="5" eb="7">
      <t>シュウロク</t>
    </rPh>
    <rPh sb="7" eb="9">
      <t>ジカン</t>
    </rPh>
    <rPh sb="10" eb="11">
      <t>フン</t>
    </rPh>
    <phoneticPr fontId="182"/>
  </si>
  <si>
    <t>教材８５
収録時間（分）</t>
    <rPh sb="0" eb="2">
      <t>キョウザイ</t>
    </rPh>
    <rPh sb="5" eb="7">
      <t>シュウロク</t>
    </rPh>
    <rPh sb="7" eb="9">
      <t>ジカン</t>
    </rPh>
    <rPh sb="10" eb="11">
      <t>フン</t>
    </rPh>
    <phoneticPr fontId="182"/>
  </si>
  <si>
    <t>教材８６
収録時間（分）</t>
    <rPh sb="0" eb="2">
      <t>キョウザイ</t>
    </rPh>
    <rPh sb="5" eb="7">
      <t>シュウロク</t>
    </rPh>
    <rPh sb="7" eb="9">
      <t>ジカン</t>
    </rPh>
    <rPh sb="10" eb="11">
      <t>フン</t>
    </rPh>
    <phoneticPr fontId="182"/>
  </si>
  <si>
    <t>教材８７
収録時間（分）</t>
    <rPh sb="0" eb="2">
      <t>キョウザイ</t>
    </rPh>
    <rPh sb="5" eb="7">
      <t>シュウロク</t>
    </rPh>
    <rPh sb="7" eb="9">
      <t>ジカン</t>
    </rPh>
    <rPh sb="10" eb="11">
      <t>フン</t>
    </rPh>
    <phoneticPr fontId="182"/>
  </si>
  <si>
    <t>教材８８
収録時間（分）</t>
    <rPh sb="0" eb="2">
      <t>キョウザイ</t>
    </rPh>
    <rPh sb="5" eb="7">
      <t>シュウロク</t>
    </rPh>
    <rPh sb="7" eb="9">
      <t>ジカン</t>
    </rPh>
    <rPh sb="10" eb="11">
      <t>フン</t>
    </rPh>
    <phoneticPr fontId="182"/>
  </si>
  <si>
    <t>教材８９
収録時間（分）</t>
    <rPh sb="0" eb="2">
      <t>キョウザイ</t>
    </rPh>
    <rPh sb="5" eb="7">
      <t>シュウロク</t>
    </rPh>
    <rPh sb="7" eb="9">
      <t>ジカン</t>
    </rPh>
    <rPh sb="10" eb="11">
      <t>フン</t>
    </rPh>
    <phoneticPr fontId="182"/>
  </si>
  <si>
    <t>教材９０
収録時間（分）</t>
    <rPh sb="0" eb="2">
      <t>キョウザイ</t>
    </rPh>
    <rPh sb="5" eb="7">
      <t>シュウロク</t>
    </rPh>
    <rPh sb="7" eb="9">
      <t>ジカン</t>
    </rPh>
    <rPh sb="10" eb="11">
      <t>フン</t>
    </rPh>
    <phoneticPr fontId="182"/>
  </si>
  <si>
    <t>教材９１
収録時間（分）</t>
    <rPh sb="0" eb="2">
      <t>キョウザイ</t>
    </rPh>
    <rPh sb="5" eb="7">
      <t>シュウロク</t>
    </rPh>
    <rPh sb="7" eb="9">
      <t>ジカン</t>
    </rPh>
    <rPh sb="10" eb="11">
      <t>フン</t>
    </rPh>
    <phoneticPr fontId="182"/>
  </si>
  <si>
    <t>教材９２
収録時間（分）</t>
    <rPh sb="0" eb="2">
      <t>キョウザイ</t>
    </rPh>
    <rPh sb="5" eb="7">
      <t>シュウロク</t>
    </rPh>
    <rPh sb="7" eb="9">
      <t>ジカン</t>
    </rPh>
    <rPh sb="10" eb="11">
      <t>フン</t>
    </rPh>
    <phoneticPr fontId="182"/>
  </si>
  <si>
    <t>教材９３
収録時間（分）</t>
    <rPh sb="0" eb="2">
      <t>キョウザイ</t>
    </rPh>
    <rPh sb="5" eb="7">
      <t>シュウロク</t>
    </rPh>
    <rPh sb="7" eb="9">
      <t>ジカン</t>
    </rPh>
    <rPh sb="10" eb="11">
      <t>フン</t>
    </rPh>
    <phoneticPr fontId="182"/>
  </si>
  <si>
    <t>教材９４
収録時間（分）</t>
    <rPh sb="0" eb="2">
      <t>キョウザイ</t>
    </rPh>
    <rPh sb="5" eb="7">
      <t>シュウロク</t>
    </rPh>
    <rPh sb="7" eb="9">
      <t>ジカン</t>
    </rPh>
    <rPh sb="10" eb="11">
      <t>フン</t>
    </rPh>
    <phoneticPr fontId="182"/>
  </si>
  <si>
    <t>教材９５
収録時間（分）</t>
    <rPh sb="0" eb="2">
      <t>キョウザイ</t>
    </rPh>
    <rPh sb="5" eb="7">
      <t>シュウロク</t>
    </rPh>
    <rPh sb="7" eb="9">
      <t>ジカン</t>
    </rPh>
    <rPh sb="10" eb="11">
      <t>フン</t>
    </rPh>
    <phoneticPr fontId="182"/>
  </si>
  <si>
    <t>教材９６
収録時間（分）</t>
    <rPh sb="0" eb="2">
      <t>キョウザイ</t>
    </rPh>
    <rPh sb="5" eb="7">
      <t>シュウロク</t>
    </rPh>
    <rPh sb="7" eb="9">
      <t>ジカン</t>
    </rPh>
    <rPh sb="10" eb="11">
      <t>フン</t>
    </rPh>
    <phoneticPr fontId="182"/>
  </si>
  <si>
    <t>教材９７
収録時間（分）</t>
    <rPh sb="0" eb="2">
      <t>キョウザイ</t>
    </rPh>
    <rPh sb="5" eb="7">
      <t>シュウロク</t>
    </rPh>
    <rPh sb="7" eb="9">
      <t>ジカン</t>
    </rPh>
    <rPh sb="10" eb="11">
      <t>フン</t>
    </rPh>
    <phoneticPr fontId="182"/>
  </si>
  <si>
    <t>教材９８
収録時間（分）</t>
    <rPh sb="0" eb="2">
      <t>キョウザイ</t>
    </rPh>
    <rPh sb="5" eb="7">
      <t>シュウロク</t>
    </rPh>
    <rPh sb="7" eb="9">
      <t>ジカン</t>
    </rPh>
    <rPh sb="10" eb="11">
      <t>フン</t>
    </rPh>
    <phoneticPr fontId="182"/>
  </si>
  <si>
    <t>教材９９
収録時間（分）</t>
    <rPh sb="0" eb="2">
      <t>キョウザイ</t>
    </rPh>
    <rPh sb="5" eb="7">
      <t>シュウロク</t>
    </rPh>
    <rPh sb="7" eb="9">
      <t>ジカン</t>
    </rPh>
    <rPh sb="10" eb="11">
      <t>フン</t>
    </rPh>
    <phoneticPr fontId="182"/>
  </si>
  <si>
    <t>教材１００
収録時間（分）</t>
    <rPh sb="0" eb="2">
      <t>キョウザイ</t>
    </rPh>
    <rPh sb="6" eb="8">
      <t>シュウロク</t>
    </rPh>
    <rPh sb="8" eb="10">
      <t>ジカン</t>
    </rPh>
    <rPh sb="11" eb="12">
      <t>フン</t>
    </rPh>
    <phoneticPr fontId="182"/>
  </si>
  <si>
    <t>収録時間
合計（分）</t>
    <rPh sb="0" eb="2">
      <t>シュウロク</t>
    </rPh>
    <rPh sb="2" eb="4">
      <t>ジカン</t>
    </rPh>
    <rPh sb="5" eb="7">
      <t>ゴウケイ</t>
    </rPh>
    <rPh sb="8" eb="9">
      <t>フン</t>
    </rPh>
    <phoneticPr fontId="182"/>
  </si>
  <si>
    <t>チェック項目</t>
    <rPh sb="4" eb="6">
      <t>コウモク</t>
    </rPh>
    <phoneticPr fontId="182"/>
  </si>
  <si>
    <t>様式　別紙１</t>
    <rPh sb="0" eb="2">
      <t>ヨウシキ</t>
    </rPh>
    <rPh sb="3" eb="5">
      <t>ベッシ</t>
    </rPh>
    <phoneticPr fontId="60"/>
  </si>
  <si>
    <t>③習得度確認テストの実施状況と成績を記録・管理できること。</t>
    <phoneticPr fontId="60"/>
  </si>
  <si>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60"/>
  </si>
  <si>
    <t>訓練種別</t>
    <phoneticPr fontId="60"/>
  </si>
  <si>
    <t xml:space="preserve"> 訓練概要欄の末尾に入力するキーワード</t>
    <phoneticPr fontId="60"/>
  </si>
  <si>
    <t>「介護分野及び障害福祉分野の訓練における特例措置」の適用を受ける訓練コース</t>
    <rPh sb="5" eb="6">
      <t>オヨ</t>
    </rPh>
    <rPh sb="7" eb="9">
      <t>ショウガイ</t>
    </rPh>
    <rPh sb="9" eb="11">
      <t>フクシ</t>
    </rPh>
    <rPh sb="11" eb="13">
      <t>ブンヤ</t>
    </rPh>
    <phoneticPr fontId="60"/>
  </si>
  <si>
    <t>末尾に【職場見学等推進】と入力</t>
  </si>
  <si>
    <t>「IT 分野の訓練における特例措置」の適用を受ける訓練コース</t>
    <phoneticPr fontId="60"/>
  </si>
  <si>
    <t>末尾に【IT 資格】と入力</t>
  </si>
  <si>
    <t>「デザイン分野（ＷＥＢデザインの訓練コース）における特例措置」の適用を受ける訓練コース</t>
    <phoneticPr fontId="60"/>
  </si>
  <si>
    <t>末尾に【ＷＥＢデザイン資格】と入力</t>
    <phoneticPr fontId="60"/>
  </si>
  <si>
    <t>末尾に【企業実習促進】と入力</t>
    <phoneticPr fontId="60"/>
  </si>
  <si>
    <t>「DX推進スキル標準」に対応した訓練コース</t>
    <rPh sb="3" eb="5">
      <t>スイシン</t>
    </rPh>
    <rPh sb="8" eb="10">
      <t>ヒョウジュン</t>
    </rPh>
    <rPh sb="12" eb="14">
      <t>タイオウ</t>
    </rPh>
    <rPh sb="16" eb="18">
      <t>クンレン</t>
    </rPh>
    <phoneticPr fontId="60"/>
  </si>
  <si>
    <t>末尾に【DSS対応】と入力</t>
    <rPh sb="0" eb="2">
      <t>マツビ</t>
    </rPh>
    <rPh sb="7" eb="9">
      <t>タイオウ</t>
    </rPh>
    <rPh sb="11" eb="13">
      <t>ニュウリョク</t>
    </rPh>
    <phoneticPr fontId="60"/>
  </si>
  <si>
    <t>eラーニングコース（PC貸出がない場合）</t>
    <rPh sb="12" eb="14">
      <t>カシダシ</t>
    </rPh>
    <rPh sb="17" eb="19">
      <t>バアイ</t>
    </rPh>
    <phoneticPr fontId="60"/>
  </si>
  <si>
    <t>末尾に 【ｅラーニングコース・オンライン対応コース】と入力</t>
    <phoneticPr fontId="60"/>
  </si>
  <si>
    <t>（2023.04）</t>
    <phoneticPr fontId="182"/>
  </si>
  <si>
    <t>IT分野・WEBデザインの特例</t>
    <rPh sb="2" eb="4">
      <t>ブンヤ</t>
    </rPh>
    <rPh sb="13" eb="15">
      <t>トクレイ</t>
    </rPh>
    <phoneticPr fontId="60"/>
  </si>
  <si>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60"/>
  </si>
  <si>
    <t>・訓練の実施に必要なその他の設備・機器を適正に整備している</t>
    <phoneticPr fontId="60"/>
  </si>
  <si>
    <t>ＯＳ</t>
    <phoneticPr fontId="60"/>
  </si>
  <si>
    <t>使用するＯＳの名称及びバージョン　　（</t>
    <rPh sb="7" eb="9">
      <t>メイショウ</t>
    </rPh>
    <rPh sb="9" eb="10">
      <t>オヨ</t>
    </rPh>
    <phoneticPr fontId="60"/>
  </si>
  <si>
    <t>使用するソフトウェアの名称及びバージョン　　（</t>
    <rPh sb="11" eb="13">
      <t>メイショウ</t>
    </rPh>
    <rPh sb="13" eb="14">
      <t>オヨ</t>
    </rPh>
    <phoneticPr fontId="60"/>
  </si>
  <si>
    <t>・全て確保している</t>
    <phoneticPr fontId="60"/>
  </si>
  <si>
    <t>・一部確保している</t>
    <rPh sb="1" eb="3">
      <t>イチブ</t>
    </rPh>
    <rPh sb="3" eb="5">
      <t>カクホ</t>
    </rPh>
    <phoneticPr fontId="60"/>
  </si>
  <si>
    <t>・確保していない</t>
    <rPh sb="1" eb="3">
      <t>カクホ</t>
    </rPh>
    <phoneticPr fontId="60"/>
  </si>
  <si>
    <t>（※）・本計画書は、職場見学等促進奨励金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82"/>
  </si>
  <si>
    <t>※１ 　教材に加えて「習得度確認テスト」を含めることは可能であること（「習得度確認テスト」に収録時間がない場合は、「習得度確認テスト」の訓練時間を記入すること。）。</t>
    <phoneticPr fontId="60"/>
  </si>
  <si>
    <t>様式　別紙２</t>
    <rPh sb="0" eb="2">
      <t>ヨウシキ</t>
    </rPh>
    <rPh sb="3" eb="5">
      <t>ベッシ</t>
    </rPh>
    <phoneticPr fontId="60"/>
  </si>
  <si>
    <t>ｅラーニング教材等確認表</t>
    <rPh sb="6" eb="8">
      <t>キョウザイ</t>
    </rPh>
    <rPh sb="8" eb="9">
      <t>トウ</t>
    </rPh>
    <rPh sb="9" eb="11">
      <t>カクニン</t>
    </rPh>
    <rPh sb="11" eb="12">
      <t>ヒョウ</t>
    </rPh>
    <phoneticPr fontId="60"/>
  </si>
  <si>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60"/>
  </si>
  <si>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280"/>
  </si>
  <si>
    <t>都内ハローワークとの電子メール利用希望調査</t>
    <phoneticPr fontId="60"/>
  </si>
  <si>
    <t>必須</t>
    <rPh sb="0" eb="2">
      <t>ヒッス</t>
    </rPh>
    <phoneticPr fontId="60"/>
  </si>
  <si>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60"/>
  </si>
  <si>
    <t>訓練実施機関の皆様へ</t>
    <rPh sb="0" eb="2">
      <t>クンレン</t>
    </rPh>
    <rPh sb="2" eb="4">
      <t>ジッシ</t>
    </rPh>
    <rPh sb="4" eb="6">
      <t>キカン</t>
    </rPh>
    <rPh sb="7" eb="9">
      <t>ミナサマ</t>
    </rPh>
    <phoneticPr fontId="60"/>
  </si>
  <si>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60"/>
  </si>
  <si>
    <t>電子メールにより送付可能な様式等について</t>
    <rPh sb="0" eb="2">
      <t>デンシ</t>
    </rPh>
    <rPh sb="8" eb="10">
      <t>ソウフ</t>
    </rPh>
    <rPh sb="10" eb="12">
      <t>カノウ</t>
    </rPh>
    <rPh sb="13" eb="15">
      <t>ヨウシキ</t>
    </rPh>
    <rPh sb="15" eb="16">
      <t>トウ</t>
    </rPh>
    <phoneticPr fontId="60"/>
  </si>
  <si>
    <t>実施機関→都内ハローワーク</t>
    <rPh sb="0" eb="2">
      <t>ジッシ</t>
    </rPh>
    <rPh sb="2" eb="4">
      <t>キカン</t>
    </rPh>
    <rPh sb="5" eb="7">
      <t>トナイ</t>
    </rPh>
    <phoneticPr fontId="60"/>
  </si>
  <si>
    <t>都内ハローワーク→実施機関</t>
    <rPh sb="0" eb="2">
      <t>トナイ</t>
    </rPh>
    <rPh sb="9" eb="11">
      <t>ジッシ</t>
    </rPh>
    <rPh sb="11" eb="13">
      <t>キカン</t>
    </rPh>
    <phoneticPr fontId="60"/>
  </si>
  <si>
    <t>〇</t>
    <phoneticPr fontId="60"/>
  </si>
  <si>
    <t>選考結果通知書（C-4）、受講希望者一覧</t>
    <rPh sb="0" eb="2">
      <t>センコウ</t>
    </rPh>
    <rPh sb="2" eb="4">
      <t>ケッカ</t>
    </rPh>
    <rPh sb="4" eb="7">
      <t>ツウチショ</t>
    </rPh>
    <rPh sb="13" eb="15">
      <t>ジュコウ</t>
    </rPh>
    <rPh sb="15" eb="18">
      <t>キボウシャ</t>
    </rPh>
    <rPh sb="18" eb="20">
      <t>イチラン</t>
    </rPh>
    <phoneticPr fontId="60"/>
  </si>
  <si>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60"/>
  </si>
  <si>
    <t>中途退校報告書（C-10）</t>
    <rPh sb="0" eb="2">
      <t>チュウト</t>
    </rPh>
    <rPh sb="2" eb="4">
      <t>タイコウ</t>
    </rPh>
    <rPh sb="4" eb="7">
      <t>ホウコクショ</t>
    </rPh>
    <phoneticPr fontId="60"/>
  </si>
  <si>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60"/>
  </si>
  <si>
    <t>辞退者報告書（C-13）</t>
    <rPh sb="0" eb="3">
      <t>ジタイシャ</t>
    </rPh>
    <rPh sb="3" eb="6">
      <t>ホウコクショ</t>
    </rPh>
    <phoneticPr fontId="60"/>
  </si>
  <si>
    <t>対応可能なハローワーク</t>
    <rPh sb="0" eb="2">
      <t>タイオウ</t>
    </rPh>
    <rPh sb="2" eb="4">
      <t>カノウ</t>
    </rPh>
    <phoneticPr fontId="60"/>
  </si>
  <si>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60"/>
  </si>
  <si>
    <t>留意事項</t>
    <rPh sb="0" eb="2">
      <t>リュウイ</t>
    </rPh>
    <rPh sb="2" eb="4">
      <t>ジコウ</t>
    </rPh>
    <phoneticPr fontId="60"/>
  </si>
  <si>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60"/>
  </si>
  <si>
    <t>添付ファイルが１０ＭＢを超える場合は分割して送信してください。</t>
    <rPh sb="0" eb="2">
      <t>テンプ</t>
    </rPh>
    <rPh sb="12" eb="13">
      <t>コ</t>
    </rPh>
    <rPh sb="15" eb="17">
      <t>バアイ</t>
    </rPh>
    <rPh sb="18" eb="20">
      <t>ブンカツ</t>
    </rPh>
    <rPh sb="22" eb="24">
      <t>ソウシン</t>
    </rPh>
    <phoneticPr fontId="60"/>
  </si>
  <si>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60"/>
  </si>
  <si>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60"/>
  </si>
  <si>
    <t>電子メールの利用を希望しますか？</t>
    <rPh sb="0" eb="2">
      <t>デンシ</t>
    </rPh>
    <rPh sb="6" eb="8">
      <t>リヨウ</t>
    </rPh>
    <rPh sb="9" eb="11">
      <t>キボウ</t>
    </rPh>
    <phoneticPr fontId="60"/>
  </si>
  <si>
    <t>　希望される場合は、下記を記入してください。</t>
    <rPh sb="1" eb="3">
      <t>キボウ</t>
    </rPh>
    <rPh sb="6" eb="8">
      <t>バアイ</t>
    </rPh>
    <rPh sb="10" eb="12">
      <t>カキ</t>
    </rPh>
    <rPh sb="13" eb="15">
      <t>キニュウ</t>
    </rPh>
    <phoneticPr fontId="60"/>
  </si>
  <si>
    <t>訓練実施施設名　</t>
    <phoneticPr fontId="60"/>
  </si>
  <si>
    <t>上記内容に同意のうえ、電子メールの利用を希望します。</t>
    <rPh sb="0" eb="2">
      <t>ジョウキ</t>
    </rPh>
    <rPh sb="2" eb="4">
      <t>ナイヨウ</t>
    </rPh>
    <rPh sb="5" eb="7">
      <t>ドウイ</t>
    </rPh>
    <rPh sb="11" eb="13">
      <t>デンシ</t>
    </rPh>
    <rPh sb="17" eb="19">
      <t>リヨウ</t>
    </rPh>
    <rPh sb="20" eb="22">
      <t>キボウ</t>
    </rPh>
    <phoneticPr fontId="60"/>
  </si>
  <si>
    <t>電子メールアドレス①</t>
    <rPh sb="0" eb="2">
      <t>デンシ</t>
    </rPh>
    <phoneticPr fontId="60"/>
  </si>
  <si>
    <t>希望しません。</t>
    <rPh sb="0" eb="2">
      <t>キボウ</t>
    </rPh>
    <phoneticPr fontId="60"/>
  </si>
  <si>
    <t>電子メールアドレス②</t>
    <rPh sb="0" eb="2">
      <t>デンシ</t>
    </rPh>
    <phoneticPr fontId="60"/>
  </si>
  <si>
    <t>（複数のアドレスへの送付を希望する場合。最大３つまで。）</t>
    <rPh sb="1" eb="3">
      <t>フクスウ</t>
    </rPh>
    <rPh sb="10" eb="12">
      <t>ソウフ</t>
    </rPh>
    <rPh sb="13" eb="15">
      <t>キボウ</t>
    </rPh>
    <rPh sb="17" eb="19">
      <t>バアイ</t>
    </rPh>
    <rPh sb="20" eb="22">
      <t>サイダイ</t>
    </rPh>
    <phoneticPr fontId="60"/>
  </si>
  <si>
    <t>電子メールアドレス③</t>
    <rPh sb="0" eb="2">
      <t>デンシ</t>
    </rPh>
    <phoneticPr fontId="60"/>
  </si>
  <si>
    <t>TEL</t>
    <phoneticPr fontId="60"/>
  </si>
  <si>
    <t>・サポート対象となっているものである</t>
    <rPh sb="5" eb="7">
      <t>タイショウ</t>
    </rPh>
    <phoneticPr fontId="60"/>
  </si>
  <si>
    <t>ユニット　　規定時間</t>
    <rPh sb="6" eb="8">
      <t>キテイ</t>
    </rPh>
    <rPh sb="8" eb="10">
      <t>ジカン</t>
    </rPh>
    <phoneticPr fontId="60"/>
  </si>
  <si>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60"/>
  </si>
  <si>
    <t xml:space="preserve">通所が発生する訓練コース </t>
    <phoneticPr fontId="60"/>
  </si>
  <si>
    <t>eラーニングコース（PC、モバイルルータの貸出がある場合）</t>
    <phoneticPr fontId="60"/>
  </si>
  <si>
    <t>末尾に【ｅラーニングコース（ＰＣ貸出あり（有料ｏｒ無料）、モバイルルータ貸出あり（有料ｏｒ無料））】と入力</t>
    <phoneticPr fontId="60"/>
  </si>
  <si>
    <t>※２  秒単位は、切り捨てて記載してください。</t>
    <phoneticPr fontId="60"/>
  </si>
  <si>
    <t>成人の日</t>
  </si>
  <si>
    <t>建国記念の日</t>
  </si>
  <si>
    <t>天皇誕生日</t>
  </si>
  <si>
    <t>春分の日</t>
  </si>
  <si>
    <t>昭和の日</t>
  </si>
  <si>
    <t>憲法記念日</t>
  </si>
  <si>
    <t>みどりの日</t>
  </si>
  <si>
    <t>5-</t>
    <phoneticPr fontId="60"/>
  </si>
  <si>
    <t>年始</t>
    <phoneticPr fontId="60"/>
  </si>
  <si>
    <t>祝日法第3条第2項による休日</t>
    <rPh sb="0" eb="3">
      <t>シュクジツホウ</t>
    </rPh>
    <rPh sb="3" eb="4">
      <t>ダイ</t>
    </rPh>
    <rPh sb="5" eb="6">
      <t>ジョウ</t>
    </rPh>
    <rPh sb="6" eb="7">
      <t>ダイ</t>
    </rPh>
    <rPh sb="8" eb="9">
      <t>コウ</t>
    </rPh>
    <rPh sb="12" eb="14">
      <t>キュウジツ</t>
    </rPh>
    <phoneticPr fontId="60"/>
  </si>
  <si>
    <t>年始</t>
    <phoneticPr fontId="60"/>
  </si>
  <si>
    <t>成人の日</t>
    <phoneticPr fontId="60"/>
  </si>
  <si>
    <t>建国記念の日</t>
    <phoneticPr fontId="60"/>
  </si>
  <si>
    <t>天皇誕生日</t>
    <phoneticPr fontId="60"/>
  </si>
  <si>
    <t>祝日法第3条第2項による休日</t>
    <phoneticPr fontId="60"/>
  </si>
  <si>
    <t>春分の日</t>
    <phoneticPr fontId="60"/>
  </si>
  <si>
    <t>昭和の日</t>
    <phoneticPr fontId="60"/>
  </si>
  <si>
    <t>憲法記念日</t>
    <phoneticPr fontId="60"/>
  </si>
  <si>
    <t>みどりの日</t>
    <phoneticPr fontId="60"/>
  </si>
  <si>
    <t>こどもの日</t>
    <phoneticPr fontId="60"/>
  </si>
  <si>
    <t>海の日</t>
    <phoneticPr fontId="60"/>
  </si>
  <si>
    <t>山の日</t>
    <phoneticPr fontId="60"/>
  </si>
  <si>
    <t>敬老の日</t>
    <phoneticPr fontId="60"/>
  </si>
  <si>
    <t>秋分の日</t>
    <phoneticPr fontId="60"/>
  </si>
  <si>
    <t>スポーツの日</t>
    <phoneticPr fontId="60"/>
  </si>
  <si>
    <t>文化の日</t>
    <phoneticPr fontId="60"/>
  </si>
  <si>
    <t>勤労感謝の日</t>
    <phoneticPr fontId="60"/>
  </si>
  <si>
    <t>　　　に必要な対応（職業訓練受講給付金支給申請書（様式B-6）の受講証明等）が可能な体制を確</t>
    <phoneticPr fontId="60"/>
  </si>
  <si>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60"/>
  </si>
  <si>
    <t>名称（</t>
    <rPh sb="0" eb="2">
      <t>メイショウ</t>
    </rPh>
    <phoneticPr fontId="60"/>
  </si>
  <si>
    <t xml:space="preserve">       ）</t>
    <phoneticPr fontId="60"/>
  </si>
  <si>
    <t>台数（</t>
    <phoneticPr fontId="60"/>
  </si>
  <si>
    <t>）台</t>
    <phoneticPr fontId="60"/>
  </si>
  <si>
    <t>　　　（</t>
    <phoneticPr fontId="60"/>
  </si>
  <si>
    <t>講師の数　★</t>
    <rPh sb="0" eb="2">
      <t>コウシ</t>
    </rPh>
    <rPh sb="3" eb="4">
      <t>カズ</t>
    </rPh>
    <phoneticPr fontId="60"/>
  </si>
  <si>
    <t>学科</t>
    <phoneticPr fontId="60"/>
  </si>
  <si>
    <t>・受講者30人あたり１人以上配置している</t>
    <phoneticPr fontId="60"/>
  </si>
  <si>
    <t>実技（パソコンを使用する科目を含む）</t>
    <rPh sb="0" eb="2">
      <t>ジツギ</t>
    </rPh>
    <phoneticPr fontId="60"/>
  </si>
  <si>
    <t>外部の映像教材を使用する場合</t>
    <rPh sb="0" eb="2">
      <t>ガイブ</t>
    </rPh>
    <phoneticPr fontId="60"/>
  </si>
  <si>
    <t>設　備</t>
    <phoneticPr fontId="60"/>
  </si>
  <si>
    <t>託児サービスコース</t>
    <phoneticPr fontId="60"/>
  </si>
  <si>
    <t>（うち通所訓練時間計</t>
    <rPh sb="3" eb="5">
      <t>ツウショ</t>
    </rPh>
    <rPh sb="5" eb="7">
      <t>クンレン</t>
    </rPh>
    <rPh sb="7" eb="9">
      <t>ジカン</t>
    </rPh>
    <rPh sb="9" eb="10">
      <t>ケイ</t>
    </rPh>
    <phoneticPr fontId="60"/>
  </si>
  <si>
    <t>※うち数は通所訓練を含むｅラーニングコースに限り記載</t>
    <rPh sb="3" eb="4">
      <t>スウ</t>
    </rPh>
    <rPh sb="5" eb="7">
      <t>ツウショ</t>
    </rPh>
    <rPh sb="7" eb="9">
      <t>クンレン</t>
    </rPh>
    <rPh sb="10" eb="11">
      <t>フク</t>
    </rPh>
    <rPh sb="22" eb="23">
      <t>カギ</t>
    </rPh>
    <rPh sb="24" eb="26">
      <t>キサイ</t>
    </rPh>
    <phoneticPr fontId="60"/>
  </si>
  <si>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60"/>
  </si>
  <si>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60"/>
  </si>
  <si>
    <t>①IT分野の訓練における基本奨励金の特例措置（IT特例）の適用に係る希望の有無（適用を希望する場合のみ「○」を記入）</t>
    <rPh sb="25" eb="27">
      <t>トクレイ</t>
    </rPh>
    <phoneticPr fontId="60"/>
  </si>
  <si>
    <t>②WEBデザインの訓練における基本奨励金の特例措置（WEB特例）の適用に係る希望の有無（適用を希望する場合のみ「○」を記入）</t>
    <rPh sb="29" eb="31">
      <t>トクレイ</t>
    </rPh>
    <phoneticPr fontId="60"/>
  </si>
  <si>
    <t>認定様式第５号添付書類４</t>
    <phoneticPr fontId="60"/>
  </si>
  <si>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</si>
  <si>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60"/>
  </si>
  <si>
    <t>デジタルリテラシーを含むカリキュラムの例</t>
  </si>
  <si>
    <t>ﾁｪｯｸ欄（☑）</t>
  </si>
  <si>
    <t>デジタルリテラシーを含む科目名</t>
    <rPh sb="10" eb="11">
      <t>フク</t>
    </rPh>
    <rPh sb="12" eb="14">
      <t>カモク</t>
    </rPh>
    <rPh sb="14" eb="15">
      <t>メイ</t>
    </rPh>
    <phoneticPr fontId="60"/>
  </si>
  <si>
    <t>・就職先業界の社会課題とデータやデジタルによる解決【項目１】</t>
    <phoneticPr fontId="60"/>
  </si>
  <si>
    <t>□</t>
  </si>
  <si>
    <t>介護・美容・飲食・病院・流通等のデジタル活用による効率化の事例の紹介等</t>
    <phoneticPr fontId="60"/>
  </si>
  <si>
    <t>・就職先業界の顧客・ユーザーの行動変化と変化への対応【項目２】</t>
    <phoneticPr fontId="60"/>
  </si>
  <si>
    <t>効果的なSNS広報の事例、データ・デジタル技術を活用した顧客・ユーザー行動の分析の紹介等</t>
    <phoneticPr fontId="60"/>
  </si>
  <si>
    <t>・就職先業界の顧客・ユーザーを取り巻くデジタルサービス【項目２】</t>
    <phoneticPr fontId="60"/>
  </si>
  <si>
    <t>eコマース、デリバリーサービス等の事例の紹介等</t>
    <phoneticPr fontId="60"/>
  </si>
  <si>
    <t>・就職先業界のデジタル技術の活用による競争環境変化の具体的事例【項目３】</t>
    <phoneticPr fontId="60"/>
  </si>
  <si>
    <t>小売・流通業界・観光業界等の事例の紹介等</t>
    <phoneticPr fontId="60"/>
  </si>
  <si>
    <t>・就職先で想定されるインターネットサービスの活用【項目11】</t>
    <phoneticPr fontId="60"/>
  </si>
  <si>
    <t>ZOOM、Teams等の代表的なWEB会議用ソフト、グループウェアの利用方法・紹介等</t>
    <phoneticPr fontId="60"/>
  </si>
  <si>
    <t>・就職先で想定されるデータ・デジタル技術の活用事例【項目12】</t>
    <phoneticPr fontId="60"/>
  </si>
  <si>
    <t>POSシステム、キャッシュレス決済、モバイルPOSレジ、電子カルテ、介護ソフト、施工管理や勤怠管理のICT化導入、生成ＡＩの活用事例の紹介等</t>
    <phoneticPr fontId="60"/>
  </si>
  <si>
    <t>・就職先で想定される日常業務に関するパソコン等のツールの利用方法【項目13】</t>
    <phoneticPr fontId="60"/>
  </si>
  <si>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60"/>
  </si>
  <si>
    <t>・就職先で想定されるツール利用方法【項目13】</t>
    <phoneticPr fontId="60"/>
  </si>
  <si>
    <t>・就職先で想定される情報セキュリティ関係【項目14】</t>
    <phoneticPr fontId="60"/>
  </si>
  <si>
    <t>デジタルデータに係る情報セキュリティの重要性、情報セキュリティ事故の原因、個人がとるべきセキュリティ対策等</t>
    <phoneticPr fontId="60"/>
  </si>
  <si>
    <t>・就職先で想定されるインターネット、SNS等を利用する際の注意点【項目15】</t>
    <phoneticPr fontId="60"/>
  </si>
  <si>
    <t>投稿内容、ネットエチケット等の注意点</t>
    <phoneticPr fontId="60"/>
  </si>
  <si>
    <t>・就職先業界のデジタルデータを扱う際の法令遵守【項目16】</t>
    <phoneticPr fontId="60"/>
  </si>
  <si>
    <t>顧客等のデジタルデータを扱う際の個人情報保護法、画像等のデジタルデータを扱う際の著作権などのルール等</t>
    <phoneticPr fontId="60"/>
  </si>
  <si>
    <t xml:space="preserve">・その他【項目　　　　】
</t>
    <phoneticPr fontId="60"/>
  </si>
  <si>
    <t>※　【項目】の番号は別表のDXリテラシー標準のどの項目に該当するか示しています。
※　実際のデジタル機器の操作だけではなく、操作方法、活用方法の説明等もデジタルリテラシーに含みます。</t>
    <phoneticPr fontId="60"/>
  </si>
  <si>
    <t>　【表】DXリテラシー標準の項目の一覧</t>
    <rPh sb="2" eb="3">
      <t>ヒョウ</t>
    </rPh>
    <rPh sb="11" eb="13">
      <t>ヒョウジュン</t>
    </rPh>
    <rPh sb="17" eb="19">
      <t>イチラン</t>
    </rPh>
    <phoneticPr fontId="280"/>
  </si>
  <si>
    <t>項目</t>
    <rPh sb="0" eb="2">
      <t>コウモク</t>
    </rPh>
    <phoneticPr fontId="280"/>
  </si>
  <si>
    <t>項目番号</t>
    <rPh sb="0" eb="2">
      <t>コウモク</t>
    </rPh>
    <rPh sb="2" eb="4">
      <t>バンゴウ</t>
    </rPh>
    <phoneticPr fontId="280"/>
  </si>
  <si>
    <t>行動例/学習項目例（概要）</t>
    <rPh sb="0" eb="2">
      <t>コウドウ</t>
    </rPh>
    <rPh sb="2" eb="3">
      <t>レイ</t>
    </rPh>
    <rPh sb="4" eb="6">
      <t>ガクシュウ</t>
    </rPh>
    <rPh sb="6" eb="8">
      <t>コウモク</t>
    </rPh>
    <rPh sb="8" eb="9">
      <t>レイ</t>
    </rPh>
    <rPh sb="10" eb="12">
      <t>ガイヨウ</t>
    </rPh>
    <phoneticPr fontId="280"/>
  </si>
  <si>
    <t>行動例/学習項目例（詳細）</t>
    <rPh sb="0" eb="2">
      <t>コウドウ</t>
    </rPh>
    <rPh sb="2" eb="3">
      <t>レイ</t>
    </rPh>
    <rPh sb="4" eb="6">
      <t>ガクシュウ</t>
    </rPh>
    <rPh sb="6" eb="8">
      <t>コウモク</t>
    </rPh>
    <rPh sb="8" eb="9">
      <t>レイ</t>
    </rPh>
    <rPh sb="10" eb="12">
      <t>ショウサイ</t>
    </rPh>
    <phoneticPr fontId="280"/>
  </si>
  <si>
    <t>Why</t>
    <phoneticPr fontId="280"/>
  </si>
  <si>
    <t>ー</t>
    <phoneticPr fontId="280"/>
  </si>
  <si>
    <t>社会の変化</t>
    <phoneticPr fontId="280"/>
  </si>
  <si>
    <t>メガトレンド・社会課題とデジタルによる解決</t>
    <phoneticPr fontId="280"/>
  </si>
  <si>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80"/>
  </si>
  <si>
    <t>日本と海外におけるDXの取組みの差</t>
    <phoneticPr fontId="280"/>
  </si>
  <si>
    <t>日本と海外におけるDXの取組みの差。</t>
    <phoneticPr fontId="280"/>
  </si>
  <si>
    <t>社会・産業の変化に関するキーワード</t>
    <phoneticPr fontId="280"/>
  </si>
  <si>
    <t>第4次産業革命。Society5.0で実現される社会。データ駆動型社会。</t>
    <phoneticPr fontId="280"/>
  </si>
  <si>
    <t>顧客価値の変化</t>
    <phoneticPr fontId="280"/>
  </si>
  <si>
    <t>顧客・ユーザーの行動変化と変化への対応</t>
    <phoneticPr fontId="280"/>
  </si>
  <si>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80"/>
  </si>
  <si>
    <t>顧客・ユーザーを取り巻くデジタルサービス</t>
    <phoneticPr fontId="280"/>
  </si>
  <si>
    <t>eコマース。動画・音楽配信。タクシー配車アプリ。デリバリーサービス。電子書籍。インターネットバンキング。</t>
    <phoneticPr fontId="280"/>
  </si>
  <si>
    <t>競争環境の変化</t>
    <phoneticPr fontId="280"/>
  </si>
  <si>
    <t>デジタル技術の活用による競争環境変化の具体的事例</t>
    <phoneticPr fontId="280"/>
  </si>
  <si>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80"/>
  </si>
  <si>
    <t>What</t>
    <phoneticPr fontId="280"/>
  </si>
  <si>
    <t>データ</t>
    <phoneticPr fontId="280"/>
  </si>
  <si>
    <t>社会におけるデータ</t>
    <phoneticPr fontId="280"/>
  </si>
  <si>
    <t>データの種類</t>
    <phoneticPr fontId="280"/>
  </si>
  <si>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80"/>
  </si>
  <si>
    <t>社会におけるデータ活用</t>
    <phoneticPr fontId="280"/>
  </si>
  <si>
    <t>ビッグデータとアノテーション。オープンデータ。</t>
    <phoneticPr fontId="280"/>
  </si>
  <si>
    <t>データを読む・説明する</t>
    <phoneticPr fontId="280"/>
  </si>
  <si>
    <t>データの分析手法（基礎的な確率・統計の知識）</t>
    <phoneticPr fontId="280"/>
  </si>
  <si>
    <t>質的変数・量的変数。データの分布（ヒストグラム）と代表値（平均値・中央値・最頻値）。データのばらつき（分散・標準偏差・偏差値）。相関関係と因果関係。データの種類（名義尺度、順序尺度、間隔尺度、比率尺度）。</t>
    <phoneticPr fontId="280"/>
  </si>
  <si>
    <t>データを読む</t>
    <rPh sb="4" eb="5">
      <t>ヨ</t>
    </rPh>
    <phoneticPr fontId="280"/>
  </si>
  <si>
    <t>データや事象の重複に気づく。条件をそろえた比較。誇張表現を見抜く。集計ミス・記載ミスの特定。</t>
    <phoneticPr fontId="280"/>
  </si>
  <si>
    <t>データを説明する</t>
    <phoneticPr fontId="280"/>
  </si>
  <si>
    <t>データの可視化（棒グラフ・折線グラフ・散布図・ヒートマップなどの作成）。分析結果の言語化。</t>
    <phoneticPr fontId="280"/>
  </si>
  <si>
    <t>データを扱う</t>
    <phoneticPr fontId="280"/>
  </si>
  <si>
    <t>データの入力</t>
    <phoneticPr fontId="280"/>
  </si>
  <si>
    <t>機械判読可能なデータの作成・表記方法（参考：総務省　機械判読可能なデータの表記方法の統一ルール）。</t>
    <phoneticPr fontId="280"/>
  </si>
  <si>
    <t>データの抽出・加工</t>
    <phoneticPr fontId="280"/>
  </si>
  <si>
    <t>データの抽出、データクレンジング（外れ値、異常値）、フィルタリング・ソート、結合、マッピング、サンプリング、集計・変換・演算。</t>
    <phoneticPr fontId="280"/>
  </si>
  <si>
    <t>データの出力</t>
    <phoneticPr fontId="280"/>
  </si>
  <si>
    <t>データのダウンロードと保存、ファイル形式。</t>
    <phoneticPr fontId="280"/>
  </si>
  <si>
    <t>データベース</t>
    <phoneticPr fontId="280"/>
  </si>
  <si>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80"/>
  </si>
  <si>
    <t>データによって判断する</t>
    <phoneticPr fontId="280"/>
  </si>
  <si>
    <t>データドリブンな判断プロセス</t>
    <phoneticPr fontId="280"/>
  </si>
  <si>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80"/>
  </si>
  <si>
    <t>分析アプローチ設計</t>
    <phoneticPr fontId="280"/>
  </si>
  <si>
    <t>必要なデータの確保。分析対象の構造把握。業務分析手法。データ・分析手法・可視化の方法の設計。</t>
    <phoneticPr fontId="280"/>
  </si>
  <si>
    <t>モニタリングの手法</t>
    <phoneticPr fontId="280"/>
  </si>
  <si>
    <t>モニタリングの手法。</t>
    <phoneticPr fontId="280"/>
  </si>
  <si>
    <t>デジタル技術</t>
    <phoneticPr fontId="280"/>
  </si>
  <si>
    <t>AI</t>
    <phoneticPr fontId="280"/>
  </si>
  <si>
    <t>AIの歴史</t>
    <phoneticPr fontId="280"/>
  </si>
  <si>
    <t>AIの定義。AIブームの変遷。過去のAIブームにおいて中心となった研究・技術（探索・推論　等）。</t>
    <phoneticPr fontId="280"/>
  </si>
  <si>
    <t>AIを作るために必要な手法・技術</t>
    <phoneticPr fontId="280"/>
  </si>
  <si>
    <t>機械学習の具体的手法：教師あり学習、教師なし学習、強化学習 等。深層学習の概要：ニューラルネットワーク、事前学習、ファインチューニング 等。AIプロジェクトの進め方 等</t>
    <phoneticPr fontId="280"/>
  </si>
  <si>
    <t>人間中心のAI社会原則</t>
    <phoneticPr fontId="280"/>
  </si>
  <si>
    <t>人間中心のAI社会原則、ELSI（Ethical, Legal and Social Issues）等</t>
    <phoneticPr fontId="280"/>
  </si>
  <si>
    <t>AIの得意分野・限界</t>
    <phoneticPr fontId="280"/>
  </si>
  <si>
    <t>強いAIと弱いAI 等。</t>
    <phoneticPr fontId="280"/>
  </si>
  <si>
    <t>AIに関する最新の技術動向</t>
    <phoneticPr fontId="280"/>
  </si>
  <si>
    <t>生成AI　等。</t>
    <phoneticPr fontId="280"/>
  </si>
  <si>
    <t>クラウド</t>
    <phoneticPr fontId="280"/>
  </si>
  <si>
    <t>クラウドの仕組み</t>
    <phoneticPr fontId="280"/>
  </si>
  <si>
    <t>オンプレミスとクラウドの違い。パブリッククラウドとプライベートクラウド。クラウドサービスにおけるセキュリティ対策。</t>
    <phoneticPr fontId="280"/>
  </si>
  <si>
    <t>クラウドサービスの提供形態</t>
    <phoneticPr fontId="280"/>
  </si>
  <si>
    <t>SaaS（Software as a Service）。IaaS（Infrastructure as a Service）。PaaS（Platform as a Service）。</t>
    <phoneticPr fontId="280"/>
  </si>
  <si>
    <t>クラウドに関する最新の技術動向</t>
    <phoneticPr fontId="280"/>
  </si>
  <si>
    <t>クラウドに関する最新の技術動向。</t>
    <phoneticPr fontId="280"/>
  </si>
  <si>
    <t>ハードウェア・ソフトウェア</t>
    <phoneticPr fontId="280"/>
  </si>
  <si>
    <t>ハードウェア</t>
    <phoneticPr fontId="280"/>
  </si>
  <si>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80"/>
  </si>
  <si>
    <t>ソフトウェア</t>
    <phoneticPr fontId="280"/>
  </si>
  <si>
    <t>ソフトウェアの構成要素：OS、ミドルウェア、アプリケーション。オープンソースソフトウェア。プログラミング的思考：アルゴリズムの基本的な考え方、プログラミング言語の特徴。</t>
    <phoneticPr fontId="280"/>
  </si>
  <si>
    <t>企業における開発・運用</t>
    <phoneticPr fontId="280"/>
  </si>
  <si>
    <t>プロジェクトマネジメントの概要。サービスマネジメントの概要。</t>
    <phoneticPr fontId="280"/>
  </si>
  <si>
    <t>ハードウェア・ソフトウェアに関する最新の技術動向</t>
    <phoneticPr fontId="280"/>
  </si>
  <si>
    <t>ハードウェア・ソフトウェアに関する最新の技術動向。</t>
    <phoneticPr fontId="280"/>
  </si>
  <si>
    <t>ネットワーク</t>
    <phoneticPr fontId="280"/>
  </si>
  <si>
    <t>ネットワーク・インターネットの仕組み</t>
    <phoneticPr fontId="280"/>
  </si>
  <si>
    <t>ネットワーク方式（LAN・WAN）。接続装置（ハブ・ルーター）。通信プロトコル。IPアドレス。ドメイン。無線通信（Wi-Fi 等）。</t>
    <phoneticPr fontId="280"/>
  </si>
  <si>
    <t>インターネットサービス</t>
    <phoneticPr fontId="280"/>
  </si>
  <si>
    <t>電子メール。5G（モバイル）。リモート会議等のコミュニケーションサービス。ネット決済等の金融サービス。</t>
    <phoneticPr fontId="280"/>
  </si>
  <si>
    <t>ネットワークに関する最新の技術動向</t>
    <phoneticPr fontId="280"/>
  </si>
  <si>
    <t>ネットワークに関する最新の技術動向。</t>
    <phoneticPr fontId="280"/>
  </si>
  <si>
    <t>How</t>
    <phoneticPr fontId="280"/>
  </si>
  <si>
    <t>活用事例・利用方法</t>
    <phoneticPr fontId="280"/>
  </si>
  <si>
    <t>データ・デジタル技術の活用事例</t>
    <phoneticPr fontId="280"/>
  </si>
  <si>
    <t>事業活動におけるデータ・デジタル技術の活用事例</t>
    <phoneticPr fontId="280"/>
  </si>
  <si>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80"/>
  </si>
  <si>
    <t>生成AIの活用事例</t>
    <phoneticPr fontId="280"/>
  </si>
  <si>
    <t>業務全般における文章作成・要約、情報収集、課題抽出、アイデア出しへの大規模言語モデルの利用等。顧客体験の改善、ビジネス変革等。</t>
    <phoneticPr fontId="280"/>
  </si>
  <si>
    <t>ツール利用</t>
    <phoneticPr fontId="280"/>
  </si>
  <si>
    <t>日常業務に関するツールの利用方法</t>
    <phoneticPr fontId="280"/>
  </si>
  <si>
    <t>コミュニケーションツール：メール、チャット、プロジェクト管理。オフィスツール：文字のサイズ・フォント変更、基本的な関数、表の作成、便利なショートカット。検索エンジン：検索のコツ。</t>
    <phoneticPr fontId="280"/>
  </si>
  <si>
    <t>生成AIの利用方法</t>
    <phoneticPr fontId="280"/>
  </si>
  <si>
    <t>画像生成ツール、文章生成ツール、音声生成ツール等の概要。指示（プロンプト）の手法。</t>
    <phoneticPr fontId="280"/>
  </si>
  <si>
    <t>自動化・効率化に関するデジタルツールの利用方法</t>
    <phoneticPr fontId="280"/>
  </si>
  <si>
    <t>ノーコード・ローコードツールの基礎知識。RPA、AutoMLなどの自動化・内製化ツールの概要。</t>
    <phoneticPr fontId="280"/>
  </si>
  <si>
    <t>留意点</t>
    <phoneticPr fontId="280"/>
  </si>
  <si>
    <t>セキュリティ</t>
    <phoneticPr fontId="280"/>
  </si>
  <si>
    <t>セキュリティの3要素</t>
    <phoneticPr fontId="280"/>
  </si>
  <si>
    <t>機密性。完全性。可用性。</t>
    <phoneticPr fontId="280"/>
  </si>
  <si>
    <t>セキュリティ技術</t>
    <phoneticPr fontId="280"/>
  </si>
  <si>
    <t>暗号。ワンタイムパスワード。ブロックチェーン。生体認証。</t>
    <phoneticPr fontId="280"/>
  </si>
  <si>
    <t>情報セキュリティマネジメントシステム（ISMS）</t>
    <phoneticPr fontId="280"/>
  </si>
  <si>
    <t>情報セキュリティマネジメントシステム（ISMS）。</t>
    <phoneticPr fontId="280"/>
  </si>
  <si>
    <t>個人がとるべきセキュリティ対策</t>
    <phoneticPr fontId="280"/>
  </si>
  <si>
    <t>IDやパスワードの管理。アクセス権の設定。覗き見防止。添付ファイル付きメールへの警戒。社外メールアドレスへの警戒。</t>
    <phoneticPr fontId="280"/>
  </si>
  <si>
    <t>モラル</t>
    <phoneticPr fontId="280"/>
  </si>
  <si>
    <t>ネット被害・SNS・生成AI等のトラブルの事例・対策</t>
    <phoneticPr fontId="280"/>
  </si>
  <si>
    <t>写真の位置情報による住所の流出。アカウントの乗っ取り。炎上。名誉棄損判決。SNSやAIツール、検索等の入力データによる情報漏洩。生成AIなどの学習データ利用。</t>
    <phoneticPr fontId="280"/>
  </si>
  <si>
    <t>データ利用における禁止事項や留意事項</t>
    <phoneticPr fontId="280"/>
  </si>
  <si>
    <t>結果の捏造。実験データの盗用。恣意的な結果の抽出。ELSI（Ethical, Legal, and Social Issues）。</t>
    <phoneticPr fontId="280"/>
  </si>
  <si>
    <t>コンプライアンス</t>
    <phoneticPr fontId="280"/>
  </si>
  <si>
    <t>個人情報の定義と個人情報に関する法律・留意事項</t>
    <phoneticPr fontId="280"/>
  </si>
  <si>
    <t>個人情報保護法。個人情報の取り扱いルール。業界団体等の示すプライバシー関連ガイドライン。</t>
    <phoneticPr fontId="280"/>
  </si>
  <si>
    <t>知的財産権が保護する対象</t>
    <phoneticPr fontId="280"/>
  </si>
  <si>
    <t>著作権、特許権、実用新案権、意匠権、商標権。不正競争防止法。</t>
    <phoneticPr fontId="280"/>
  </si>
  <si>
    <t>諸外国におけるデータ規制の内容</t>
    <phoneticPr fontId="280"/>
  </si>
  <si>
    <t>GDPR。CCPA。その他産業データの保護規制。</t>
    <phoneticPr fontId="280"/>
  </si>
  <si>
    <t>サービス利用規約を踏まえたデータの利用範囲</t>
    <phoneticPr fontId="280"/>
  </si>
  <si>
    <t>サービス提供側における入力データの管理/利用方法の確認。社内や組織における利用ルールの確認。</t>
    <phoneticPr fontId="280"/>
  </si>
  <si>
    <t>（備考）</t>
    <rPh sb="1" eb="3">
      <t>ビコウ</t>
    </rPh>
    <phoneticPr fontId="280"/>
  </si>
  <si>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80"/>
  </si>
  <si>
    <t>　　２　訓練カリキュラムにスキル項目に関連する訓練項目があれば、訓練実施機関の判断により学習項目を追加して差し支えないこと。</t>
    <phoneticPr fontId="280"/>
  </si>
  <si>
    <t>時間割表（通所を設定する場合のみ）</t>
    <rPh sb="0" eb="3">
      <t>ジカンワリ</t>
    </rPh>
    <rPh sb="3" eb="4">
      <t>ヒョウ</t>
    </rPh>
    <rPh sb="5" eb="7">
      <t>ツウショ</t>
    </rPh>
    <rPh sb="8" eb="10">
      <t>セッテイ</t>
    </rPh>
    <rPh sb="12" eb="14">
      <t>バアイ</t>
    </rPh>
    <phoneticPr fontId="60"/>
  </si>
  <si>
    <t>区分</t>
    <rPh sb="0" eb="2">
      <t>クブン</t>
    </rPh>
    <phoneticPr fontId="60"/>
  </si>
  <si>
    <t>１限目</t>
    <rPh sb="1" eb="2">
      <t>ゲン</t>
    </rPh>
    <rPh sb="2" eb="3">
      <t>メ</t>
    </rPh>
    <phoneticPr fontId="60"/>
  </si>
  <si>
    <t>２限目</t>
    <rPh sb="1" eb="2">
      <t>ゲン</t>
    </rPh>
    <rPh sb="2" eb="3">
      <t>メ</t>
    </rPh>
    <phoneticPr fontId="60"/>
  </si>
  <si>
    <t>３限目</t>
    <rPh sb="1" eb="2">
      <t>ゲン</t>
    </rPh>
    <rPh sb="2" eb="3">
      <t>メ</t>
    </rPh>
    <phoneticPr fontId="60"/>
  </si>
  <si>
    <t>４限目</t>
    <rPh sb="1" eb="2">
      <t>ゲン</t>
    </rPh>
    <rPh sb="2" eb="3">
      <t>メ</t>
    </rPh>
    <phoneticPr fontId="60"/>
  </si>
  <si>
    <t>５限目</t>
    <rPh sb="1" eb="2">
      <t>ゲン</t>
    </rPh>
    <rPh sb="2" eb="3">
      <t>メ</t>
    </rPh>
    <phoneticPr fontId="60"/>
  </si>
  <si>
    <t>６限目</t>
    <rPh sb="1" eb="2">
      <t>ゲン</t>
    </rPh>
    <rPh sb="2" eb="3">
      <t>メ</t>
    </rPh>
    <phoneticPr fontId="60"/>
  </si>
  <si>
    <t>質疑応答</t>
    <rPh sb="0" eb="2">
      <t>シツギ</t>
    </rPh>
    <rPh sb="2" eb="4">
      <t>オウトウ</t>
    </rPh>
    <phoneticPr fontId="60"/>
  </si>
  <si>
    <t>成績考査の実施方法</t>
    <rPh sb="0" eb="4">
      <t>セイセキコウサ</t>
    </rPh>
    <rPh sb="5" eb="7">
      <t>ジッシ</t>
    </rPh>
    <rPh sb="7" eb="9">
      <t>ホウホウ</t>
    </rPh>
    <phoneticPr fontId="60"/>
  </si>
  <si>
    <t>実施方法</t>
    <rPh sb="0" eb="2">
      <t>ジッシ</t>
    </rPh>
    <rPh sb="2" eb="4">
      <t>ホウホウ</t>
    </rPh>
    <phoneticPr fontId="60"/>
  </si>
  <si>
    <t>成績考査①</t>
  </si>
  <si>
    <t>成績考査②</t>
  </si>
  <si>
    <t>成績考査③</t>
  </si>
  <si>
    <t>成績考査④</t>
  </si>
  <si>
    <t>成績考査⑤</t>
  </si>
  <si>
    <t>修了考査</t>
  </si>
  <si>
    <t>助手</t>
    <rPh sb="0" eb="2">
      <t>ジョシュ</t>
    </rPh>
    <phoneticPr fontId="60"/>
  </si>
  <si>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60"/>
  </si>
  <si>
    <t>３　託児サービス付き訓練</t>
    <rPh sb="2" eb="4">
      <t>タクジ</t>
    </rPh>
    <rPh sb="8" eb="9">
      <t>ツ</t>
    </rPh>
    <rPh sb="10" eb="12">
      <t>クンレン</t>
    </rPh>
    <phoneticPr fontId="60"/>
  </si>
  <si>
    <t>（１）託児サービス支援付き訓練としての設定している場合はチェックを入れてください。</t>
    <phoneticPr fontId="60"/>
  </si>
  <si>
    <t>託児サービス付き訓練として申請している。</t>
    <rPh sb="0" eb="2">
      <t>タクジ</t>
    </rPh>
    <rPh sb="6" eb="7">
      <t>ツ</t>
    </rPh>
    <rPh sb="8" eb="10">
      <t>クンレン</t>
    </rPh>
    <rPh sb="13" eb="15">
      <t>シンセイ</t>
    </rPh>
    <phoneticPr fontId="60"/>
  </si>
  <si>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60"/>
  </si>
  <si>
    <t>４　託児サービス付き訓練</t>
    <rPh sb="2" eb="4">
      <t>タクジ</t>
    </rPh>
    <rPh sb="8" eb="9">
      <t>ツ</t>
    </rPh>
    <rPh sb="10" eb="12">
      <t>クンレン</t>
    </rPh>
    <phoneticPr fontId="60"/>
  </si>
  <si>
    <t>LMS実機確認表</t>
    <rPh sb="3" eb="5">
      <t>ジッキ</t>
    </rPh>
    <rPh sb="5" eb="7">
      <t>カクニン</t>
    </rPh>
    <rPh sb="7" eb="8">
      <t>ヒョウ</t>
    </rPh>
    <phoneticPr fontId="60"/>
  </si>
  <si>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280"/>
  </si>
  <si>
    <t>訓練実施機関チェック欄</t>
    <rPh sb="0" eb="2">
      <t>クンレン</t>
    </rPh>
    <rPh sb="2" eb="4">
      <t>ジッシ</t>
    </rPh>
    <rPh sb="4" eb="6">
      <t>キカン</t>
    </rPh>
    <rPh sb="10" eb="11">
      <t>ラン</t>
    </rPh>
    <phoneticPr fontId="60"/>
  </si>
  <si>
    <t>機構チェック欄</t>
    <rPh sb="0" eb="2">
      <t>キコウ</t>
    </rPh>
    <rPh sb="6" eb="7">
      <t>ラン</t>
    </rPh>
    <phoneticPr fontId="60"/>
  </si>
  <si>
    <t>【以下、確認項目】</t>
    <rPh sb="1" eb="3">
      <t>イカ</t>
    </rPh>
    <rPh sb="4" eb="6">
      <t>カクニン</t>
    </rPh>
    <rPh sb="6" eb="8">
      <t>コウモク</t>
    </rPh>
    <phoneticPr fontId="60"/>
  </si>
  <si>
    <t>④受講者がアクセスできるコンテンツを管理できること。
※受講者アカウントで確認すること。</t>
    <rPh sb="28" eb="31">
      <t>ジュコウシャ</t>
    </rPh>
    <rPh sb="37" eb="39">
      <t>カクニン</t>
    </rPh>
    <phoneticPr fontId="60"/>
  </si>
  <si>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280"/>
  </si>
  <si>
    <t>⑤教材等にアクセスした者が受講者本人であることをパスワード等により確認できること。
※受講者アカウントで確認すること。</t>
    <rPh sb="3" eb="4">
      <t>トウ</t>
    </rPh>
    <rPh sb="29" eb="30">
      <t>トウ</t>
    </rPh>
    <phoneticPr fontId="60"/>
  </si>
  <si>
    <t>教材等にパスワード等を設定し、なりすまし等の不正受講対策を講じている。</t>
    <rPh sb="0" eb="2">
      <t>キョウザイ</t>
    </rPh>
    <rPh sb="2" eb="3">
      <t>トウ</t>
    </rPh>
    <rPh sb="11" eb="13">
      <t>セッテイ</t>
    </rPh>
    <phoneticPr fontId="280"/>
  </si>
  <si>
    <t>⑥教材の内容は受講者の就職にあたって必要な技能及びこれに関する知識が適切に習得できるよう、定期的な見直し等を行ったものであること。</t>
    <phoneticPr fontId="280"/>
  </si>
  <si>
    <t>① ８０時間算定対象訓練に対する通所の割合が１％以上の場合は、【通所割合●％】と入力 
② ①が１％未満の場合は、【通所あり】と入力 
③ ８０時間算定対象訓練以外の科目のみが通所の場合は、【通所あり】と入力</t>
    <phoneticPr fontId="60"/>
  </si>
  <si>
    <t>来所日</t>
    <phoneticPr fontId="60"/>
  </si>
  <si>
    <t>　　訓練期間は２か月以上６か月以下、訓練時間１か月当たり８０時間以上</t>
    <phoneticPr fontId="60"/>
  </si>
  <si>
    <t>・実習室面積（</t>
    <rPh sb="1" eb="4">
      <t>ジッシュウシツ</t>
    </rPh>
    <rPh sb="4" eb="6">
      <t>メンセキ</t>
    </rPh>
    <phoneticPr fontId="60"/>
  </si>
  <si>
    <t>①育児・介護中の者、②居住地域に訓練実施機関がない者、③在職中の者等、訓練の受講に当たり特に配慮を必要とする者のいずれかで、自宅にパソコン等の情報通信機器を備え、通信費の負担ができる。</t>
    <phoneticPr fontId="60"/>
  </si>
  <si>
    <t>キャリアコンサルタント登録証(写)又はキャリアコンサルティング技能検定合格証書又は合格通知書(写)又は職業訓練指導員免許証（写）</t>
    <phoneticPr fontId="60"/>
  </si>
  <si>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60"/>
  </si>
  <si>
    <t>担当する科目</t>
    <rPh sb="0" eb="2">
      <t>タントウ</t>
    </rPh>
    <rPh sb="4" eb="6">
      <t>カモク</t>
    </rPh>
    <phoneticPr fontId="60"/>
  </si>
  <si>
    <t>その他の広告案（※　No14以外に広告案を提出される場合は、チェックをしてください。）</t>
    <phoneticPr fontId="60"/>
  </si>
  <si>
    <t>　（４）やむを得ず訓練を途中で中止した場合であっても、受講者保護等の観点から、訓練中止後</t>
    <phoneticPr fontId="60"/>
  </si>
  <si>
    <t>訓練実施施設の確保　★</t>
    <rPh sb="0" eb="2">
      <t>クンレン</t>
    </rPh>
    <rPh sb="2" eb="4">
      <t>ジッシ</t>
    </rPh>
    <rPh sb="4" eb="6">
      <t>シセツ</t>
    </rPh>
    <rPh sb="7" eb="9">
      <t>カクホ</t>
    </rPh>
    <phoneticPr fontId="60"/>
  </si>
  <si>
    <t>教室面積等　★</t>
    <rPh sb="0" eb="2">
      <t>キョウシツ</t>
    </rPh>
    <rPh sb="2" eb="4">
      <t>メンセキ</t>
    </rPh>
    <rPh sb="4" eb="5">
      <t>トウ</t>
    </rPh>
    <phoneticPr fontId="60"/>
  </si>
  <si>
    <r>
      <t>実技に使用する主要な設備</t>
    </r>
    <r>
      <rPr>
        <sz val="11"/>
        <color theme="1"/>
        <rFont val="ＭＳ Ｐゴシック"/>
        <family val="3"/>
        <charset val="128"/>
      </rPr>
      <t>・備品・機器　★　
（パソコン関係以外）</t>
    </r>
    <rPh sb="0" eb="2">
      <t>ジツギ</t>
    </rPh>
    <rPh sb="3" eb="5">
      <t>シヨウ</t>
    </rPh>
    <rPh sb="7" eb="9">
      <t>シュヨウ</t>
    </rPh>
    <rPh sb="10" eb="12">
      <t>セツビ</t>
    </rPh>
    <rPh sb="16" eb="18">
      <t>キキ</t>
    </rPh>
    <phoneticPr fontId="60"/>
  </si>
  <si>
    <r>
      <t>机、いす、</t>
    </r>
    <r>
      <rPr>
        <sz val="12"/>
        <color theme="1"/>
        <rFont val="ＭＳ Ｐゴシック"/>
        <family val="3"/>
        <charset val="128"/>
      </rPr>
      <t>ホワイトボード等　★</t>
    </r>
    <rPh sb="0" eb="1">
      <t>ツクエ</t>
    </rPh>
    <rPh sb="12" eb="13">
      <t>トウ</t>
    </rPh>
    <phoneticPr fontId="60"/>
  </si>
  <si>
    <t>パソコン台数　★</t>
    <phoneticPr fontId="60"/>
  </si>
  <si>
    <t>プリンタ台数　★</t>
    <rPh sb="4" eb="6">
      <t>ダイスウ</t>
    </rPh>
    <phoneticPr fontId="60"/>
  </si>
  <si>
    <t>受講者が講師のパソコン画面を常時確認できるための方策　★</t>
    <rPh sb="0" eb="3">
      <t>ジュコウシャ</t>
    </rPh>
    <rPh sb="24" eb="26">
      <t>ホウサク</t>
    </rPh>
    <phoneticPr fontId="60"/>
  </si>
  <si>
    <t>パソコン等の配線　★</t>
    <rPh sb="4" eb="5">
      <t>トウ</t>
    </rPh>
    <rPh sb="6" eb="8">
      <t>ハイセン</t>
    </rPh>
    <phoneticPr fontId="60"/>
  </si>
  <si>
    <t>その他の設備・機器　★</t>
    <rPh sb="2" eb="3">
      <t>タ</t>
    </rPh>
    <rPh sb="4" eb="6">
      <t>セツビ</t>
    </rPh>
    <rPh sb="7" eb="9">
      <t>キキ</t>
    </rPh>
    <phoneticPr fontId="60"/>
  </si>
  <si>
    <t>安全衛生法上の措置　★</t>
    <rPh sb="0" eb="2">
      <t>アンゼン</t>
    </rPh>
    <rPh sb="2" eb="5">
      <t>エイセイホウ</t>
    </rPh>
    <rPh sb="5" eb="6">
      <t>ジョウ</t>
    </rPh>
    <rPh sb="7" eb="9">
      <t>ソチ</t>
    </rPh>
    <phoneticPr fontId="60"/>
  </si>
  <si>
    <t>照明（室内の場合）　★</t>
    <rPh sb="0" eb="2">
      <t>ショウメイ</t>
    </rPh>
    <rPh sb="3" eb="5">
      <t>シツナイ</t>
    </rPh>
    <rPh sb="6" eb="8">
      <t>バアイ</t>
    </rPh>
    <phoneticPr fontId="60"/>
  </si>
  <si>
    <t>空調（冷暖房）・換気(窓)　★</t>
    <rPh sb="0" eb="2">
      <t>クウチョウ</t>
    </rPh>
    <rPh sb="3" eb="6">
      <t>レイダンボウ</t>
    </rPh>
    <rPh sb="8" eb="10">
      <t>カンキ</t>
    </rPh>
    <rPh sb="11" eb="12">
      <t>マド</t>
    </rPh>
    <phoneticPr fontId="60"/>
  </si>
  <si>
    <t>トイレ(男女別）　★</t>
    <rPh sb="4" eb="6">
      <t>ダンジョ</t>
    </rPh>
    <rPh sb="6" eb="7">
      <t>ベツ</t>
    </rPh>
    <phoneticPr fontId="60"/>
  </si>
  <si>
    <t>洗面所　★</t>
    <rPh sb="0" eb="2">
      <t>センメン</t>
    </rPh>
    <rPh sb="2" eb="3">
      <t>ジョ</t>
    </rPh>
    <phoneticPr fontId="60"/>
  </si>
  <si>
    <t>事務室　★</t>
    <rPh sb="0" eb="3">
      <t>ジムシツ</t>
    </rPh>
    <phoneticPr fontId="60"/>
  </si>
  <si>
    <t xml:space="preserve"> 喫煙場所　★</t>
    <rPh sb="1" eb="3">
      <t>キツエン</t>
    </rPh>
    <rPh sb="3" eb="5">
      <t>バショ</t>
    </rPh>
    <phoneticPr fontId="60"/>
  </si>
  <si>
    <t>キャリアコンサルティングを行う場所　★</t>
    <rPh sb="13" eb="14">
      <t>オコナ</t>
    </rPh>
    <rPh sb="15" eb="17">
      <t>バショ</t>
    </rPh>
    <phoneticPr fontId="60"/>
  </si>
  <si>
    <t>・使用しない</t>
    <rPh sb="1" eb="3">
      <t>シヨウ</t>
    </rPh>
    <phoneticPr fontId="60"/>
  </si>
  <si>
    <t>※6　「オンライン計」については、80時間算定対象訓練のうちオンラインで実施する訓練時間数を計上して下さい。</t>
    <phoneticPr fontId="60"/>
  </si>
  <si>
    <t>&lt;確認用&gt;
ユニット
規定時間（分）</t>
    <rPh sb="1" eb="3">
      <t>カクニン</t>
    </rPh>
    <rPh sb="3" eb="4">
      <t>ヨウ</t>
    </rPh>
    <rPh sb="11" eb="15">
      <t>キテイジカン</t>
    </rPh>
    <rPh sb="16" eb="17">
      <t>フン</t>
    </rPh>
    <phoneticPr fontId="60"/>
  </si>
  <si>
    <r>
      <t>上記</t>
    </r>
    <r>
      <rPr>
        <u/>
        <sz val="12"/>
        <color theme="1"/>
        <rFont val="ＭＳ ゴシック"/>
        <family val="3"/>
        <charset val="128"/>
      </rPr>
      <t>就職支援責任者</t>
    </r>
    <r>
      <rPr>
        <sz val="12"/>
        <color theme="1"/>
        <rFont val="ＭＳ ゴシック"/>
        <family val="3"/>
        <charset val="128"/>
      </rPr>
      <t>は、申請者と直接の雇用関係（代表者及び役員も可）にあること。※原則として就職支援責任者の変更はできません。</t>
    </r>
    <phoneticPr fontId="60"/>
  </si>
  <si>
    <t>　９　講師の類型に該当することを証明する書類</t>
    <rPh sb="3" eb="5">
      <t>コウシ</t>
    </rPh>
    <rPh sb="6" eb="8">
      <t>ルイケイ</t>
    </rPh>
    <rPh sb="9" eb="11">
      <t>ガイトウ</t>
    </rPh>
    <rPh sb="16" eb="18">
      <t>ショウメイ</t>
    </rPh>
    <rPh sb="20" eb="22">
      <t>ショルイ</t>
    </rPh>
    <phoneticPr fontId="60"/>
  </si>
  <si>
    <t>　１４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60"/>
  </si>
  <si>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60"/>
  </si>
  <si>
    <t>　１３　　ISO29993及びISO21001の審査登録証</t>
    <rPh sb="24" eb="26">
      <t>シンサ</t>
    </rPh>
    <rPh sb="26" eb="29">
      <t>トウロクショウ</t>
    </rPh>
    <phoneticPr fontId="60"/>
  </si>
  <si>
    <t>（イ）自社開発の場合
・使用するＬＭＳの内容が確認できるもの（パンフレットや仕様書等）
・ＬＭＳ実機確認表
（ロ）外部調達を行う場合
・契約書（写）
・使用するＬＭＳの内容が確認できるもの（パンフレットや仕様書等）
・ＬＭＳ実機確認表</t>
    <rPh sb="48" eb="50">
      <t>ジッキ</t>
    </rPh>
    <rPh sb="112" eb="114">
      <t>ジッキ</t>
    </rPh>
    <phoneticPr fontId="60"/>
  </si>
  <si>
    <t>ｅラーニングの教材やユニットが下記（①～⑥）の要件を満たしているかを確認し、要件を満たす場合には☑を記入してください。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280"/>
  </si>
  <si>
    <t>③ユニットは、教科書をただ読み上げるだけの教材で構成されたものではないこと。また、教科書等の問題を解くのみの内容ではなく、問題の説明及び解説を含むものとなっていること。</t>
    <phoneticPr fontId="280"/>
  </si>
  <si>
    <t>④学科及び実技科目、職業人講話、成績考査をeラーニングにより実施する場合は、訓練時間分の映像教材があること。</t>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280"/>
  </si>
  <si>
    <t>⑤成績考査の課題制作や教科書の問題を解く等の時間（作業時間）については、当該作業時間分の映像教材があること。
（※作業時間を訓練時間に組み込まない場合にはチェック不要）</t>
    <rPh sb="1" eb="5">
      <t>セイセキコウサ</t>
    </rPh>
    <rPh sb="6" eb="10">
      <t>カダイセイサク</t>
    </rPh>
    <rPh sb="36" eb="38">
      <t>トウガイ</t>
    </rPh>
    <rPh sb="38" eb="40">
      <t>サギョウ</t>
    </rPh>
    <rPh sb="40" eb="42">
      <t>ジカン</t>
    </rPh>
    <phoneticPr fontId="280"/>
  </si>
  <si>
    <t>コース案内（表）(D46+E46)</t>
    <phoneticPr fontId="60"/>
  </si>
  <si>
    <t>コース案内（表）(K46＋O46)</t>
    <phoneticPr fontId="60"/>
  </si>
  <si>
    <t>　１　担当する科目の訓練内容に関する資格</t>
    <rPh sb="3" eb="5">
      <t>タントウ</t>
    </rPh>
    <rPh sb="7" eb="9">
      <t>カモク</t>
    </rPh>
    <rPh sb="10" eb="12">
      <t>クンレン</t>
    </rPh>
    <rPh sb="12" eb="14">
      <t>ナイヨウ</t>
    </rPh>
    <rPh sb="15" eb="16">
      <t>カン</t>
    </rPh>
    <rPh sb="18" eb="20">
      <t>シカク</t>
    </rPh>
    <phoneticPr fontId="60"/>
  </si>
  <si>
    <t>過去１年間に実施した求職者支援訓練の就職状況
・過去１年間において全国の支部から通知された直近３科分の「就職率確定通知書（様式A-10）」（写）
※「就職率確定通知書（様式A-10）」が通知された訓練科の訓練形態（通所・通信（同時双方向型）・ｅラーニング）は問わないこと。</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45" eb="47">
      <t>チョッキン</t>
    </rPh>
    <phoneticPr fontId="60"/>
  </si>
  <si>
    <r>
      <t>該当機関のみ
→</t>
    </r>
    <r>
      <rPr>
        <u/>
        <sz val="18"/>
        <color theme="1"/>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8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</si>
  <si>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訓練カリキュラムとして「企業実習」を設定する場合のみ必要となる様式です。</t>
    </r>
    <rPh sb="0" eb="2">
      <t>ガイトウ</t>
    </rPh>
    <rPh sb="2" eb="4">
      <t>キカン</t>
    </rPh>
    <phoneticPr fontId="182"/>
  </si>
  <si>
    <r>
      <t>オリエンテーション時に告知する事項の内容</t>
    </r>
    <r>
      <rPr>
        <b/>
        <sz val="18"/>
        <color theme="1"/>
        <rFont val="ＭＳ Ｐゴシック"/>
        <family val="3"/>
        <charset val="128"/>
      </rPr>
      <t>《省》</t>
    </r>
    <rPh sb="9" eb="10">
      <t>ジ</t>
    </rPh>
    <rPh sb="11" eb="13">
      <t>コクチ</t>
    </rPh>
    <rPh sb="15" eb="17">
      <t>ジコウ</t>
    </rPh>
    <rPh sb="18" eb="20">
      <t>ナイヨウ</t>
    </rPh>
    <phoneticPr fontId="60"/>
  </si>
  <si>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82"/>
  </si>
  <si>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82"/>
  </si>
  <si>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phoneticPr fontId="60"/>
  </si>
  <si>
    <t>　　　保していること。</t>
    <phoneticPr fontId="60"/>
  </si>
  <si>
    <t>・受講者15人あたり1人以上（助手を含む）
※実技については、実技の危険の程度・指導の難易度・受講者の特性に応じて、きめ細かい指導ができる講師の数である
※デジタル系（ＩＴ分野、又はデザイン分野のうちＷＥＢデザイン）の訓練コースは、受講者２０人までは１人、２０人を超えるときは２人以上配置することでも差し支えないこと。</t>
    <rPh sb="82" eb="83">
      <t>ケイ</t>
    </rPh>
    <phoneticPr fontId="60"/>
  </si>
  <si>
    <t>・使用する
※訓練内容に関連しない動画（広告含む）を流さない。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rPh sb="1" eb="3">
      <t>シヨウ</t>
    </rPh>
    <phoneticPr fontId="60"/>
  </si>
  <si>
    <t>デジタル系訓練コースにおける特例措置（実習促進奨励金）」の適用を受ける訓練コース</t>
    <rPh sb="4" eb="5">
      <t>ケイ</t>
    </rPh>
    <rPh sb="5" eb="7">
      <t>クンレン</t>
    </rPh>
    <phoneticPr fontId="60"/>
  </si>
  <si>
    <t>・就職先で想定されるハードウェア、ソフトウェアの活用【項目10】</t>
    <phoneticPr fontId="60"/>
  </si>
  <si>
    <t>スマートフォン、タブレット等のハードウェア、JavaやPython等の代表的なプログラミング言語の特徴・利用方法等</t>
    <rPh sb="33" eb="34">
      <t>ナド</t>
    </rPh>
    <rPh sb="35" eb="38">
      <t>ダイヒョウテキ</t>
    </rPh>
    <rPh sb="46" eb="48">
      <t>ゲンゴ</t>
    </rPh>
    <rPh sb="49" eb="51">
      <t>トクチョウ</t>
    </rPh>
    <rPh sb="52" eb="54">
      <t>リヨウ</t>
    </rPh>
    <rPh sb="54" eb="56">
      <t>ホウホウ</t>
    </rPh>
    <phoneticPr fontId="60"/>
  </si>
  <si>
    <t>認定様式第５号添付書類４別表</t>
    <rPh sb="12" eb="14">
      <t>ベッピョウ</t>
    </rPh>
    <phoneticPr fontId="60"/>
  </si>
  <si>
    <r>
      <t>ユニット
規定時間（</t>
    </r>
    <r>
      <rPr>
        <sz val="11"/>
        <color theme="1"/>
        <rFont val="ＭＳ Ｐゴシック"/>
        <family val="3"/>
        <charset val="128"/>
        <scheme val="minor"/>
      </rPr>
      <t>時間）
（6号の</t>
    </r>
    <r>
      <rPr>
        <u/>
        <sz val="11"/>
        <color theme="1"/>
        <rFont val="ＭＳ Ｐゴシック"/>
        <family val="3"/>
        <charset val="128"/>
        <scheme val="minor"/>
      </rPr>
      <t>ユニット規定時間を転記</t>
    </r>
    <r>
      <rPr>
        <sz val="11"/>
        <color theme="1"/>
        <rFont val="ＭＳ Ｐゴシック"/>
        <family val="3"/>
        <charset val="128"/>
        <scheme val="minor"/>
      </rPr>
      <t>）</t>
    </r>
    <rPh sb="5" eb="7">
      <t>キテイ</t>
    </rPh>
    <rPh sb="7" eb="9">
      <t>ジカン</t>
    </rPh>
    <rPh sb="10" eb="12">
      <t>ジカン</t>
    </rPh>
    <rPh sb="16" eb="17">
      <t>ゴウ</t>
    </rPh>
    <rPh sb="22" eb="26">
      <t>キテイジカン</t>
    </rPh>
    <rPh sb="27" eb="29">
      <t>テンキ</t>
    </rPh>
    <phoneticPr fontId="182"/>
  </si>
  <si>
    <t>　　※7　　⑧受講者は、⑨中退者と⑪修了者の合計と同じ値になります。ただし、拡大対象者が存在する場合については、⑪修了者欄からは除かれるため、この限りではありません。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phoneticPr fontId="60"/>
  </si>
  <si>
    <t>　１６　ＬＭＳ</t>
    <phoneticPr fontId="60"/>
  </si>
  <si>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LMSの実機確認を実施しており、機構支部が実機確認を不要と判断する場合は、LMSの実機確認を省略することができます。その場合であっても、実際の教材をアップロードし、受講者アカウント等により確認できる状態のLMSにて申請する必要があります。</t>
    <phoneticPr fontId="60"/>
  </si>
  <si>
    <t>訓練実施機関
確認欄（※）</t>
    <rPh sb="0" eb="6">
      <t>クンレンジッシキカン</t>
    </rPh>
    <rPh sb="7" eb="9">
      <t>カクニン</t>
    </rPh>
    <rPh sb="9" eb="10">
      <t>ラン</t>
    </rPh>
    <phoneticPr fontId="60"/>
  </si>
  <si>
    <t>機構確認欄（※）</t>
    <rPh sb="0" eb="2">
      <t>キコウ</t>
    </rPh>
    <rPh sb="2" eb="4">
      <t>カクニン</t>
    </rPh>
    <rPh sb="4" eb="5">
      <t>ラン</t>
    </rPh>
    <phoneticPr fontId="60"/>
  </si>
  <si>
    <r>
      <t>①基礎コース</t>
    </r>
    <r>
      <rPr>
        <sz val="12"/>
        <color rgb="FFFF0000"/>
        <rFont val="ＭＳ Ｐゴシック"/>
        <family val="3"/>
        <charset val="128"/>
        <scheme val="minor"/>
      </rPr>
      <t>/介護</t>
    </r>
    <phoneticPr fontId="182"/>
  </si>
  <si>
    <t>00、05</t>
    <phoneticPr fontId="60"/>
  </si>
  <si>
    <t>②ＩＴ</t>
    <phoneticPr fontId="182"/>
  </si>
  <si>
    <t>③営業・販売・事務/医療事務</t>
    <phoneticPr fontId="182"/>
  </si>
  <si>
    <t>03、04</t>
    <phoneticPr fontId="60"/>
  </si>
  <si>
    <r>
      <rPr>
        <sz val="12"/>
        <color theme="1"/>
        <rFont val="ＭＳ Ｐゴシック"/>
        <family val="3"/>
        <charset val="128"/>
        <scheme val="minor"/>
      </rPr>
      <t>④</t>
    </r>
    <r>
      <rPr>
        <sz val="12"/>
        <color rgb="FFFF0000"/>
        <rFont val="ＭＳ Ｐゴシック"/>
        <family val="3"/>
        <charset val="128"/>
        <scheme val="minor"/>
      </rPr>
      <t>デザイン</t>
    </r>
    <phoneticPr fontId="182"/>
  </si>
  <si>
    <r>
      <t>⑤その他/</t>
    </r>
    <r>
      <rPr>
        <sz val="12"/>
        <color rgb="FFFF0000"/>
        <rFont val="ＭＳ Ｐゴシック"/>
        <family val="3"/>
        <charset val="128"/>
        <scheme val="minor"/>
      </rPr>
      <t>ｅラーニングコース</t>
    </r>
    <rPh sb="3" eb="4">
      <t>タ</t>
    </rPh>
    <phoneticPr fontId="182"/>
  </si>
  <si>
    <t>求職者支援訓練に係る定員調整可能人数の報告について
（eラーニングコース用）</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9" eb="21">
      <t>ホウコク</t>
    </rPh>
    <rPh sb="36" eb="37">
      <t>ヨウ</t>
    </rPh>
    <phoneticPr fontId="60"/>
  </si>
  <si>
    <t xml:space="preserve">注） 上記１及び２につきましては、定員枠を上回った場合の選定の際に活用させて頂きます。
　　　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t>
    <rPh sb="6" eb="7">
      <t>オヨ</t>
    </rPh>
    <rPh sb="73" eb="75">
      <t>ジョウキ</t>
    </rPh>
    <rPh sb="77" eb="79">
      <t>チョウセイ</t>
    </rPh>
    <rPh sb="98" eb="99">
      <t>クダ</t>
    </rPh>
    <rPh sb="105" eb="107">
      <t>カノウ</t>
    </rPh>
    <rPh sb="107" eb="109">
      <t>ニンズウ</t>
    </rPh>
    <rPh sb="137" eb="139">
      <t>キサイ</t>
    </rPh>
    <rPh sb="171" eb="173">
      <t>テイイン</t>
    </rPh>
    <rPh sb="263" eb="265">
      <t>テイイン</t>
    </rPh>
    <rPh sb="265" eb="267">
      <t>チョウセイ</t>
    </rPh>
    <rPh sb="273" eb="274">
      <t>メイ</t>
    </rPh>
    <rPh sb="275" eb="277">
      <t>ニンテイ</t>
    </rPh>
    <rPh sb="280" eb="282">
      <t>バアイ</t>
    </rPh>
    <rPh sb="285" eb="287">
      <t>ジュコウ</t>
    </rPh>
    <rPh sb="287" eb="288">
      <t>モウ</t>
    </rPh>
    <rPh sb="288" eb="289">
      <t>コミ</t>
    </rPh>
    <rPh sb="289" eb="290">
      <t>シャ</t>
    </rPh>
    <rPh sb="290" eb="291">
      <t>スウ</t>
    </rPh>
    <rPh sb="292" eb="294">
      <t>テイイン</t>
    </rPh>
    <rPh sb="303" eb="304">
      <t>メイ</t>
    </rPh>
    <rPh sb="306" eb="308">
      <t>ハンスウ</t>
    </rPh>
    <rPh sb="309" eb="310">
      <t>ミ</t>
    </rPh>
    <rPh sb="313" eb="315">
      <t>バアイ</t>
    </rPh>
    <rPh sb="318" eb="319">
      <t>メイ</t>
    </rPh>
    <rPh sb="319" eb="321">
      <t>イカ</t>
    </rPh>
    <rPh sb="324" eb="326">
      <t>チュウシ</t>
    </rPh>
    <rPh sb="342" eb="344">
      <t>トウショ</t>
    </rPh>
    <rPh sb="345" eb="347">
      <t>シンセイ</t>
    </rPh>
    <rPh sb="347" eb="349">
      <t>テイイン</t>
    </rPh>
    <rPh sb="352" eb="353">
      <t>メイ</t>
    </rPh>
    <rPh sb="355" eb="357">
      <t>ハンスウ</t>
    </rPh>
    <rPh sb="368" eb="370">
      <t>チュウイ</t>
    </rPh>
    <phoneticPr fontId="60"/>
  </si>
  <si>
    <t>※　実際のデジタル機器の操作だけではなく、操作方法、活用方法の説明等もデジタルリテラシーに含みます。</t>
    <phoneticPr fontId="60"/>
  </si>
  <si>
    <r>
      <t>実施体制等確認表
【添付書類】
・　不動産登記簿謄本（写）（運営拠点を所有する場合）、賃貸借契約書（写）（運営拠点を賃借する場合）等、施設が使用可能であることが確認できるもの</t>
    </r>
    <r>
      <rPr>
        <b/>
        <sz val="18"/>
        <color theme="1"/>
        <rFont val="ＭＳ Ｐゴシック"/>
        <family val="3"/>
        <charset val="128"/>
      </rPr>
      <t>《省》</t>
    </r>
    <r>
      <rPr>
        <sz val="18"/>
        <color theme="1"/>
        <rFont val="ＭＳ Ｐゴシック"/>
        <family val="3"/>
        <charset val="128"/>
      </rPr>
      <t>（※通所が発生する場合は、訓練実施場所及び事務室。）
・　運営拠点の平面図</t>
    </r>
    <r>
      <rPr>
        <b/>
        <sz val="18"/>
        <color theme="1"/>
        <rFont val="ＭＳ Ｐゴシック"/>
        <family val="3"/>
        <charset val="128"/>
      </rPr>
      <t>《省》</t>
    </r>
    <r>
      <rPr>
        <sz val="18"/>
        <color theme="1"/>
        <rFont val="ＭＳ Ｐゴシック"/>
        <family val="3"/>
        <charset val="128"/>
      </rPr>
      <t>（※通所が発生する場合、訓練実施場所及び事務室。）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rPr>
      <t xml:space="preserve">《省》
</t>
    </r>
    <r>
      <rPr>
        <sz val="18"/>
        <color theme="1"/>
        <rFont val="ＭＳ Ｐゴシック"/>
        <family val="3"/>
        <charset val="128"/>
      </rPr>
      <t>・　託児サービス提供機関の要件に該当することを確認できる資料</t>
    </r>
    <r>
      <rPr>
        <b/>
        <sz val="18"/>
        <color theme="1"/>
        <rFont val="ＭＳ Ｐゴシック"/>
        <family val="3"/>
        <charset val="128"/>
      </rPr>
      <t xml:space="preserve">
</t>
    </r>
    <r>
      <rPr>
        <sz val="18"/>
        <color theme="1"/>
        <rFont val="ＭＳ Ｐゴシック"/>
        <family val="3"/>
        <charset val="128"/>
      </rPr>
      <t>・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rPr>
      <t xml:space="preserve">《省》
</t>
    </r>
    <r>
      <rPr>
        <sz val="18"/>
        <color rgb="FFFF0000"/>
        <rFont val="ＭＳ Ｐゴシック"/>
        <family val="3"/>
        <charset val="128"/>
      </rPr>
      <t>※ 職業訓練サービスガイドライン研修を受講することができない期間（令和７年４月末まで（開講が延期となった場合は、開講日が属する月の月末まで）に申請する訓練科については、提出しなくても差し支えないこと。</t>
    </r>
    <r>
      <rPr>
        <sz val="18"/>
        <color theme="1"/>
        <rFont val="ＭＳ Ｐゴシック"/>
        <family val="3"/>
        <charset val="128"/>
      </rPr>
      <t xml:space="preserve">
・ISO29993及びISO21001の審査登録証（写）</t>
    </r>
    <r>
      <rPr>
        <b/>
        <sz val="18"/>
        <color theme="1"/>
        <rFont val="ＭＳ Ｐゴシック"/>
        <family val="3"/>
        <charset val="128"/>
      </rPr>
      <t>《省》</t>
    </r>
    <r>
      <rPr>
        <sz val="18"/>
        <color theme="1"/>
        <rFont val="ＭＳ Ｐゴシック"/>
        <family val="3"/>
        <charset val="128"/>
      </rPr>
      <t xml:space="preserve">
・使用するLMSの内容が確認できるもの（パンフレットや仕様書等）</t>
    </r>
    <r>
      <rPr>
        <b/>
        <sz val="18"/>
        <color theme="1"/>
        <rFont val="ＭＳ Ｐゴシック"/>
        <family val="3"/>
        <charset val="128"/>
      </rPr>
      <t>《省》</t>
    </r>
    <r>
      <rPr>
        <sz val="18"/>
        <color theme="1"/>
        <rFont val="ＭＳ Ｐゴシック"/>
        <family val="3"/>
        <charset val="128"/>
      </rPr>
      <t xml:space="preserve">
・LMS実機確認表</t>
    </r>
    <r>
      <rPr>
        <b/>
        <sz val="18"/>
        <color theme="1"/>
        <rFont val="ＭＳ Ｐゴシック"/>
        <family val="3"/>
        <charset val="128"/>
      </rPr>
      <t>《省》</t>
    </r>
    <r>
      <rPr>
        <sz val="18"/>
        <color theme="1"/>
        <rFont val="ＭＳ Ｐゴシック"/>
        <family val="3"/>
        <charset val="128"/>
      </rPr>
      <t xml:space="preserve">
・ｅラーニング教材等確認表</t>
    </r>
    <rPh sb="174" eb="175">
      <t>ウツ</t>
    </rPh>
    <rPh sb="210" eb="212">
      <t>ヨテイ</t>
    </rPh>
    <rPh sb="398" eb="399">
      <t>マツ</t>
    </rPh>
    <rPh sb="450" eb="451">
      <t>サ</t>
    </rPh>
    <rPh sb="452" eb="453">
      <t>ツカ</t>
    </rPh>
    <rPh sb="532" eb="534">
      <t>ジッキ</t>
    </rPh>
    <rPh sb="534" eb="536">
      <t>カクニン</t>
    </rPh>
    <rPh sb="536" eb="537">
      <t>ヒョウ</t>
    </rPh>
    <phoneticPr fontId="60"/>
  </si>
  <si>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rPr>
      <t xml:space="preserve">《省》
</t>
    </r>
    <r>
      <rPr>
        <sz val="18"/>
        <color theme="1"/>
        <rFont val="ＭＳ Ｐゴシック"/>
        <family val="3"/>
        <charset val="128"/>
      </rPr>
      <t>・　訓練を開始しようとする日から遡って3年間において、申請する訓練科と同程度の訓練期間及び訓練時間の職業訓練を適切に行った実績を示す資料（募集パンフレット、カリキュラム、計画（日程）表、申込書、受講者名簿　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rPr>
      <t>《省》</t>
    </r>
    <r>
      <rPr>
        <sz val="18"/>
        <color theme="1"/>
        <rFont val="ＭＳ Ｐゴシック"/>
        <family val="3"/>
        <charset val="128"/>
      </rPr>
      <t xml:space="preserve">
・　雇用保険適用事業所設置届又は事業主事業所各種変更届の事業主控（写）（雇用保険が適用されない事業所については不要）</t>
    </r>
    <r>
      <rPr>
        <b/>
        <sz val="18"/>
        <color theme="1"/>
        <rFont val="ＭＳ Ｐゴシック"/>
        <family val="3"/>
        <charset val="128"/>
      </rPr>
      <t>《省》</t>
    </r>
    <r>
      <rPr>
        <sz val="18"/>
        <color theme="1"/>
        <rFont val="ＭＳ Ｐゴシック"/>
        <family val="3"/>
        <charset val="128"/>
      </rPr>
      <t xml:space="preserve">
・　訓練実施機関属性の分かる資料（上記の添付書類で判別できない場合に限る）</t>
    </r>
    <r>
      <rPr>
        <b/>
        <sz val="18"/>
        <color theme="1"/>
        <rFont val="ＭＳ Ｐゴシック"/>
        <family val="3"/>
        <charset val="128"/>
      </rPr>
      <t>《省》</t>
    </r>
    <r>
      <rPr>
        <sz val="18"/>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48" eb="150">
      <t>ボシュウ</t>
    </rPh>
    <rPh sb="186" eb="189">
      <t>キュウショクシャ</t>
    </rPh>
    <rPh sb="189" eb="191">
      <t>シエン</t>
    </rPh>
    <rPh sb="191" eb="193">
      <t>クンレン</t>
    </rPh>
    <rPh sb="193" eb="196">
      <t>ニンテイショ</t>
    </rPh>
    <rPh sb="197" eb="198">
      <t>ウツ</t>
    </rPh>
    <rPh sb="199" eb="200">
      <t>オヨ</t>
    </rPh>
    <rPh sb="201" eb="203">
      <t>シュウショク</t>
    </rPh>
    <rPh sb="203" eb="205">
      <t>ジッセキ</t>
    </rPh>
    <rPh sb="241" eb="243">
      <t>ダイヒョウ</t>
    </rPh>
    <rPh sb="262" eb="264">
      <t>セイベツ</t>
    </rPh>
    <rPh sb="289" eb="290">
      <t>マタ</t>
    </rPh>
    <rPh sb="291" eb="294">
      <t>ジギョウヌシ</t>
    </rPh>
    <rPh sb="294" eb="297">
      <t>ジギョウショ</t>
    </rPh>
    <rPh sb="297" eb="299">
      <t>カクシュ</t>
    </rPh>
    <rPh sb="299" eb="301">
      <t>ヘンコウ</t>
    </rPh>
    <rPh sb="301" eb="302">
      <t>トド</t>
    </rPh>
    <rPh sb="303" eb="306">
      <t>ジギョウヌシ</t>
    </rPh>
    <rPh sb="306" eb="307">
      <t>ヒカ</t>
    </rPh>
    <rPh sb="308" eb="309">
      <t>ウツ</t>
    </rPh>
    <rPh sb="311" eb="313">
      <t>コヨウ</t>
    </rPh>
    <rPh sb="313" eb="315">
      <t>ホケン</t>
    </rPh>
    <rPh sb="316" eb="318">
      <t>テキヨウ</t>
    </rPh>
    <rPh sb="322" eb="325">
      <t>ジギョウショ</t>
    </rPh>
    <rPh sb="330" eb="332">
      <t>フヨウ</t>
    </rPh>
    <rPh sb="413" eb="416">
      <t>ジギョウヌシ</t>
    </rPh>
    <rPh sb="416" eb="419">
      <t>ツウチヨウ</t>
    </rPh>
    <rPh sb="421" eb="422">
      <t>ウツ</t>
    </rPh>
    <phoneticPr fontId="60"/>
  </si>
  <si>
    <t>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 ＩＴ分野又はデザイン分野（ＷＥＢデザインの訓練コース）の認定申請を行う場合に限る
・デジタルリテラシーを含むカリキュラムチェックシート</t>
    <rPh sb="0" eb="2">
      <t>クンレン</t>
    </rPh>
    <rPh sb="76" eb="78">
      <t>ジッシュウ</t>
    </rPh>
    <phoneticPr fontId="60"/>
  </si>
  <si>
    <r>
      <t>講師一覧
【添付書類】　</t>
    </r>
    <r>
      <rPr>
        <b/>
        <sz val="18"/>
        <color theme="1"/>
        <rFont val="ＭＳ Ｐゴシック"/>
        <family val="3"/>
        <charset val="128"/>
      </rPr>
      <t>《省》</t>
    </r>
    <r>
      <rPr>
        <sz val="18"/>
        <color theme="1"/>
        <rFont val="ＭＳ Ｐゴシック"/>
        <family val="3"/>
        <charset val="128"/>
      </rPr>
      <t xml:space="preserve">
・　講師を担当する者の経歴等がわかる書類（認定様式第７の３号「講師の経歴等確認書」、職務経歴書（写）　等）
・　資格・免許（写）等（職業訓練指導員免許、職業訓練指導員講習（48時間講習）を含む。）</t>
    </r>
    <rPh sb="0" eb="2">
      <t>コウシ</t>
    </rPh>
    <rPh sb="2" eb="4">
      <t>イチラン</t>
    </rPh>
    <rPh sb="67" eb="68">
      <t>トウ</t>
    </rPh>
    <phoneticPr fontId="60"/>
  </si>
  <si>
    <r>
      <t xml:space="preserve">第7の３号
</t>
    </r>
    <r>
      <rPr>
        <sz val="18"/>
        <color rgb="FFFF0000"/>
        <rFont val="ＭＳ Ｐゴシック"/>
        <family val="3"/>
        <charset val="128"/>
      </rPr>
      <t>又は
任意様式</t>
    </r>
    <rPh sb="0" eb="1">
      <t>ダイ</t>
    </rPh>
    <rPh sb="4" eb="5">
      <t>ゴウ</t>
    </rPh>
    <rPh sb="6" eb="7">
      <t>マタ</t>
    </rPh>
    <phoneticPr fontId="182"/>
  </si>
  <si>
    <r>
      <rPr>
        <sz val="18"/>
        <color rgb="FFFF0000"/>
        <rFont val="ＭＳ Ｐゴシック"/>
        <family val="3"/>
        <charset val="128"/>
      </rPr>
      <t>講師を担当する者の経歴等がわかる書類（認定様式第７の３号「講師の経歴等確認書」、職務経歴書（写）　等）</t>
    </r>
    <r>
      <rPr>
        <b/>
        <sz val="18"/>
        <color rgb="FFFF0000"/>
        <rFont val="ＭＳ Ｐゴシック"/>
        <family val="3"/>
        <charset val="128"/>
      </rPr>
      <t>《省》</t>
    </r>
    <r>
      <rPr>
        <b/>
        <sz val="18"/>
        <color theme="1"/>
        <rFont val="ＭＳ Ｐゴシック"/>
        <family val="3"/>
        <charset val="128"/>
      </rPr>
      <t xml:space="preserve">
</t>
    </r>
    <r>
      <rPr>
        <sz val="18"/>
        <color rgb="FFFF0000"/>
        <rFont val="ＭＳ Ｐゴシック"/>
        <family val="3"/>
        <charset val="128"/>
      </rPr>
      <t>&lt;令和７年７月１日より適用&gt;
【添付書類】
・　職務経歴書（写）や講師の経歴等確認書（認定様式第７の３号）等に記載されている実務経験・指導（等）業務経験の内容及び年数を証明する書類（写）</t>
    </r>
    <r>
      <rPr>
        <b/>
        <sz val="18"/>
        <color rgb="FFFF0000"/>
        <rFont val="ＭＳ Ｐゴシック"/>
        <family val="3"/>
        <charset val="128"/>
      </rPr>
      <t>《省》</t>
    </r>
    <r>
      <rPr>
        <sz val="18"/>
        <color rgb="FFFF0000"/>
        <rFont val="ＭＳ Ｐゴシック"/>
        <family val="3"/>
        <charset val="128"/>
      </rPr>
      <t xml:space="preserve">
※ 講師要件を満たすことが確認できる年数分必要。
※ 実務経験・指導（等）業務経験の内容及び年数の確認に影響しない個人情報については黒塗り等して提出すること。
（証明書類の例）
労働契約書、労働条件通知書、職務証明書、在職証明書等の勤務先からの証明書類、請負契約書　 等</t>
    </r>
    <rPh sb="147" eb="148">
      <t>ウツ</t>
    </rPh>
    <rPh sb="277" eb="279">
      <t>ショルイ</t>
    </rPh>
    <rPh sb="280" eb="282">
      <t>ウケオイ</t>
    </rPh>
    <rPh sb="282" eb="285">
      <t>ケイヤクショ</t>
    </rPh>
    <phoneticPr fontId="182"/>
  </si>
  <si>
    <r>
      <t>各種就職支援等の実施
【添付書類】
・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color theme="1"/>
        <rFont val="ＭＳ Ｐゴシック"/>
        <family val="3"/>
        <charset val="128"/>
      </rPr>
      <t>《省》</t>
    </r>
    <r>
      <rPr>
        <sz val="18"/>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rPr>
      <t xml:space="preserve">《省》
</t>
    </r>
    <r>
      <rPr>
        <sz val="18"/>
        <color theme="1"/>
        <rFont val="ＭＳ Ｐゴシック"/>
        <family val="3"/>
        <charset val="128"/>
      </rPr>
      <t>・　</t>
    </r>
    <r>
      <rPr>
        <sz val="18"/>
        <color rgb="FFFF0000"/>
        <rFont val="ＭＳ Ｐゴシック"/>
        <family val="3"/>
        <charset val="128"/>
      </rPr>
      <t>就職支援責任者が適切に就職支援を行うことを示す資料（就職支援責任者の勤務予定表及び就職支援のフローがわかる書類又は訓練期間中の就職支援スケジュール 等）</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60"/>
  </si>
  <si>
    <r>
      <t>企業実習先一覧</t>
    </r>
    <r>
      <rPr>
        <u/>
        <sz val="18"/>
        <color rgb="FFFF0000"/>
        <rFont val="ＭＳ Ｐゴシック"/>
        <family val="3"/>
        <charset val="128"/>
      </rPr>
      <t/>
    </r>
    <phoneticPr fontId="60"/>
  </si>
  <si>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t>
    </r>
    <r>
      <rPr>
        <sz val="18"/>
        <color rgb="FFFF0000"/>
        <rFont val="ＭＳ Ｐゴシック"/>
        <family val="3"/>
        <charset val="128"/>
      </rPr>
      <t>民間教育訓練機関における職業訓練サービスの質の向上のための</t>
    </r>
    <r>
      <rPr>
        <sz val="18"/>
        <color theme="1"/>
        <rFont val="ＭＳ Ｐゴシック"/>
        <family val="3"/>
        <charset val="128"/>
      </rPr>
      <t>自己診断表（写）</t>
    </r>
    <r>
      <rPr>
        <b/>
        <sz val="18"/>
        <color theme="1"/>
        <rFont val="ＭＳ Ｐゴシック"/>
        <family val="3"/>
        <charset val="128"/>
      </rPr>
      <t xml:space="preserve">
</t>
    </r>
    <r>
      <rPr>
        <sz val="18"/>
        <color theme="1"/>
        <rFont val="ＭＳ Ｐゴシック"/>
        <family val="3"/>
        <charset val="128"/>
      </rPr>
      <t>・　職業訓練サービスガイドライン適合事業所認定の認定書（写）</t>
    </r>
    <rPh sb="68" eb="70">
      <t>シュトク</t>
    </rPh>
    <rPh sb="74" eb="76">
      <t>バアイ</t>
    </rPh>
    <rPh sb="77" eb="79">
      <t>カテン</t>
    </rPh>
    <rPh sb="82" eb="84">
      <t>シカク</t>
    </rPh>
    <rPh sb="84" eb="85">
      <t>トウ</t>
    </rPh>
    <rPh sb="86" eb="88">
      <t>カクニン</t>
    </rPh>
    <rPh sb="92" eb="94">
      <t>ショルイ</t>
    </rPh>
    <rPh sb="106" eb="109">
      <t>トウロクショウ</t>
    </rPh>
    <phoneticPr fontId="60"/>
  </si>
  <si>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t>
    </r>
    <r>
      <rPr>
        <sz val="18"/>
        <color rgb="FFFF0000"/>
        <rFont val="ＭＳ Ｐゴシック"/>
        <family val="3"/>
        <charset val="128"/>
      </rPr>
      <t>民間教育訓練機関における職業訓練サービスの質の向上のための</t>
    </r>
    <r>
      <rPr>
        <sz val="18"/>
        <color theme="1"/>
        <rFont val="ＭＳ Ｐゴシック"/>
        <family val="3"/>
        <charset val="128"/>
      </rPr>
      <t>自己診断表（写）
・　委託訓練契約書（写）等
・　職業訓練サービスガイドライン適合事業所認定の認定書（写）</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87" eb="189">
      <t>イタク</t>
    </rPh>
    <rPh sb="189" eb="191">
      <t>クンレン</t>
    </rPh>
    <rPh sb="191" eb="194">
      <t>ケイヤクショ</t>
    </rPh>
    <rPh sb="195" eb="196">
      <t>ウツ</t>
    </rPh>
    <rPh sb="197" eb="198">
      <t>ナド</t>
    </rPh>
    <phoneticPr fontId="60"/>
  </si>
  <si>
    <t>第１６の２号</t>
    <rPh sb="5" eb="6">
      <t>ゴウ</t>
    </rPh>
    <phoneticPr fontId="60"/>
  </si>
  <si>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60"/>
  </si>
  <si>
    <r>
      <rPr>
        <b/>
        <sz val="18"/>
        <color theme="1"/>
        <rFont val="ＭＳ Ｐゴシック"/>
        <family val="3"/>
        <charset val="128"/>
      </rPr>
      <t>該当機関のみ</t>
    </r>
    <r>
      <rPr>
        <sz val="18"/>
        <color theme="1"/>
        <rFont val="ＭＳ Ｐゴシック"/>
        <family val="3"/>
        <charset val="128"/>
      </rPr>
      <t xml:space="preserve">
→</t>
    </r>
    <r>
      <rPr>
        <u/>
        <sz val="18"/>
        <color theme="1"/>
        <rFont val="ＭＳ Ｐゴシック"/>
        <family val="3"/>
        <charset val="128"/>
      </rPr>
      <t>過去に実施した求職者支援訓練の「雇用保険適用就職率」が基準を下回った場合のみ必要となる様式です。詳しくは「申請の留意事項」</t>
    </r>
    <r>
      <rPr>
        <u/>
        <sz val="18"/>
        <rFont val="ＭＳ Ｐゴシック"/>
        <family val="3"/>
        <charset val="128"/>
      </rPr>
      <t>の</t>
    </r>
    <r>
      <rPr>
        <u/>
        <sz val="18"/>
        <color rgb="FFFF0000"/>
        <rFont val="ＭＳ Ｐゴシック"/>
        <family val="3"/>
        <charset val="128"/>
      </rPr>
      <t>第6の1</t>
    </r>
    <r>
      <rPr>
        <u/>
        <sz val="18"/>
        <color theme="1"/>
        <rFont val="ＭＳ Ｐゴシック"/>
        <family val="3"/>
        <charset val="128"/>
      </rPr>
      <t>「（7）過去に実施した求職者支援訓練の就職率」をご確認ください。</t>
    </r>
    <rPh sb="0" eb="2">
      <t>ガイトウ</t>
    </rPh>
    <rPh sb="2" eb="4">
      <t>キカン</t>
    </rPh>
    <rPh sb="71" eb="72">
      <t>ダイ</t>
    </rPh>
    <phoneticPr fontId="182"/>
  </si>
  <si>
    <r>
      <t>教育事業実績（</t>
    </r>
    <r>
      <rPr>
        <sz val="12"/>
        <color theme="1"/>
        <rFont val="ＭＳ Ｐゴシック"/>
        <family val="3"/>
        <charset val="128"/>
      </rPr>
      <t>事業実績）</t>
    </r>
    <rPh sb="7" eb="9">
      <t>ジギョウ</t>
    </rPh>
    <rPh sb="9" eb="11">
      <t>ジッセキ</t>
    </rPh>
    <phoneticPr fontId="60"/>
  </si>
  <si>
    <t>　・賃借により確保する　　　　　　　　　　　　　※賃貸借契約書（写）等を添付すること</t>
    <phoneticPr fontId="60"/>
  </si>
  <si>
    <t>訓練実施施設の確保
（通所が発生しない場合のみ）</t>
    <phoneticPr fontId="60"/>
  </si>
  <si>
    <t>・実施状況確認場所を確保している。　　　　　　　　 ※添付書類：①平面図　②不動産登記簿謄本（写しで可）等又は賃貸借契約書（写）等</t>
    <rPh sb="1" eb="9">
      <t>ジッシジョウキョウカクニンバショ</t>
    </rPh>
    <rPh sb="10" eb="12">
      <t>カクホ</t>
    </rPh>
    <phoneticPr fontId="60"/>
  </si>
  <si>
    <t>・書類保管場所を確保している。                           ※添付書類：①平面図　②不動産登記簿謄本（写しで可）等又は賃貸借契約書（写）等</t>
    <rPh sb="1" eb="3">
      <t>ショルイ</t>
    </rPh>
    <rPh sb="3" eb="5">
      <t>ホカン</t>
    </rPh>
    <rPh sb="5" eb="7">
      <t>バショ</t>
    </rPh>
    <rPh sb="8" eb="10">
      <t>カクホ</t>
    </rPh>
    <phoneticPr fontId="60"/>
  </si>
  <si>
    <r>
      <t>・LMSの操作等に関する受講</t>
    </r>
    <r>
      <rPr>
        <sz val="12"/>
        <color rgb="FFFF0000"/>
        <rFont val="ＭＳ Ｐゴシック"/>
        <family val="3"/>
        <charset val="128"/>
      </rPr>
      <t>者</t>
    </r>
    <r>
      <rPr>
        <sz val="12"/>
        <color theme="1"/>
        <rFont val="ＭＳ Ｐゴシック"/>
        <family val="3"/>
        <charset val="128"/>
      </rPr>
      <t>からの質問について対応できる体制が整備されている。</t>
    </r>
    <rPh sb="5" eb="7">
      <t>ソウサ</t>
    </rPh>
    <rPh sb="7" eb="8">
      <t>トウ</t>
    </rPh>
    <rPh sb="9" eb="10">
      <t>カン</t>
    </rPh>
    <rPh sb="12" eb="15">
      <t>ジュコウシャ</t>
    </rPh>
    <rPh sb="18" eb="20">
      <t>シツモン</t>
    </rPh>
    <rPh sb="24" eb="26">
      <t>タイオウ</t>
    </rPh>
    <rPh sb="29" eb="31">
      <t>タイセイ</t>
    </rPh>
    <rPh sb="32" eb="34">
      <t>セイビ</t>
    </rPh>
    <phoneticPr fontId="60"/>
  </si>
  <si>
    <r>
      <t>・</t>
    </r>
    <r>
      <rPr>
        <sz val="12"/>
        <color rgb="FFFF0000"/>
        <rFont val="ＭＳ Ｐゴシック"/>
        <family val="3"/>
        <charset val="128"/>
      </rPr>
      <t>訓練受講時間（受講者が各映像教材を視聴した時間（映像教材視聴開始時刻及び映像教材視聴終了時刻））及びアクセスした教材</t>
    </r>
    <r>
      <rPr>
        <sz val="12"/>
        <color theme="1"/>
        <rFont val="ＭＳ Ｐゴシック"/>
        <family val="3"/>
        <charset val="128"/>
      </rPr>
      <t>を暦日ごとに記録・管理できること。</t>
    </r>
    <rPh sb="1" eb="7">
      <t>クンレン受講ジカン</t>
    </rPh>
    <rPh sb="8" eb="11">
      <t>ジュコウシャ</t>
    </rPh>
    <rPh sb="12" eb="13">
      <t>カク</t>
    </rPh>
    <rPh sb="13" eb="15">
      <t>エイゾウ</t>
    </rPh>
    <rPh sb="15" eb="17">
      <t>キョウザイ</t>
    </rPh>
    <rPh sb="18" eb="20">
      <t>シチョウ</t>
    </rPh>
    <rPh sb="22" eb="24">
      <t>ジカン</t>
    </rPh>
    <rPh sb="25" eb="27">
      <t>エイゾウ</t>
    </rPh>
    <rPh sb="27" eb="29">
      <t>キョウザイ</t>
    </rPh>
    <rPh sb="29" eb="35">
      <t>シチョウカイシジコク</t>
    </rPh>
    <rPh sb="35" eb="36">
      <t>オヨ</t>
    </rPh>
    <rPh sb="37" eb="41">
      <t>エイゾウキョウザイ</t>
    </rPh>
    <rPh sb="41" eb="43">
      <t>シチョウ</t>
    </rPh>
    <rPh sb="43" eb="45">
      <t>シュウリョウ</t>
    </rPh>
    <rPh sb="45" eb="47">
      <t>ジコク</t>
    </rPh>
    <rPh sb="49" eb="50">
      <t>オヨ</t>
    </rPh>
    <rPh sb="57" eb="59">
      <t>キョウザイ</t>
    </rPh>
    <rPh sb="60" eb="62">
      <t>レキジツ</t>
    </rPh>
    <rPh sb="65" eb="67">
      <t>キロク</t>
    </rPh>
    <rPh sb="68" eb="70">
      <t>カンリ</t>
    </rPh>
    <phoneticPr fontId="60"/>
  </si>
  <si>
    <r>
      <t>・暦日毎の</t>
    </r>
    <r>
      <rPr>
        <sz val="12"/>
        <color rgb="FFFF0000"/>
        <rFont val="ＭＳ Ｐゴシック"/>
        <family val="3"/>
        <charset val="128"/>
      </rPr>
      <t>映像教材を視聴していた</t>
    </r>
    <r>
      <rPr>
        <sz val="12"/>
        <color theme="1"/>
        <rFont val="ＭＳ Ｐゴシック"/>
        <family val="3"/>
        <charset val="128"/>
      </rPr>
      <t>時間数（受講時間数）について、受講者が確認できること （訓練実施機関が受講者に対し、受講の都度、メール等により通知することを含む） 。</t>
    </r>
    <rPh sb="1" eb="3">
      <t>レキジツ</t>
    </rPh>
    <rPh sb="3" eb="4">
      <t>マイ</t>
    </rPh>
    <rPh sb="5" eb="9">
      <t>エイゾウキョウザイ</t>
    </rPh>
    <rPh sb="10" eb="12">
      <t>シチョウ</t>
    </rPh>
    <rPh sb="16" eb="18">
      <t>ジカン</t>
    </rPh>
    <phoneticPr fontId="60"/>
  </si>
  <si>
    <t>・各ユニットの映像教材の収録時間数の合計が、各ユニットの規定時間を下回る設定になっていないこと。（認定様式第６号添付書類）</t>
    <rPh sb="1" eb="2">
      <t>カク</t>
    </rPh>
    <rPh sb="7" eb="9">
      <t>エイゾウ</t>
    </rPh>
    <rPh sb="9" eb="11">
      <t>キョウザイ</t>
    </rPh>
    <rPh sb="12" eb="14">
      <t>シュウロク</t>
    </rPh>
    <rPh sb="14" eb="16">
      <t>ジカン</t>
    </rPh>
    <rPh sb="16" eb="17">
      <t>スウ</t>
    </rPh>
    <rPh sb="18" eb="20">
      <t>ゴウケイ</t>
    </rPh>
    <rPh sb="22" eb="23">
      <t>カク</t>
    </rPh>
    <rPh sb="28" eb="30">
      <t>キテイ</t>
    </rPh>
    <rPh sb="30" eb="32">
      <t>ジカン</t>
    </rPh>
    <rPh sb="33" eb="35">
      <t>シタマワ</t>
    </rPh>
    <rPh sb="36" eb="38">
      <t>セッテイ</t>
    </rPh>
    <rPh sb="49" eb="54">
      <t>ニンテイヨウシキダイ</t>
    </rPh>
    <rPh sb="55" eb="56">
      <t>ゴウ</t>
    </rPh>
    <rPh sb="56" eb="60">
      <t>テンプショルイ</t>
    </rPh>
    <phoneticPr fontId="60"/>
  </si>
  <si>
    <t>パソコン関係
（パソコンを使用する訓練カリキュラムを含む訓練の場合）</t>
    <rPh sb="4" eb="6">
      <t>カンケイ</t>
    </rPh>
    <rPh sb="13" eb="15">
      <t>シヨウ</t>
    </rPh>
    <rPh sb="17" eb="19">
      <t>クンレン</t>
    </rPh>
    <rPh sb="26" eb="27">
      <t>フク</t>
    </rPh>
    <rPh sb="28" eb="30">
      <t>クンレン</t>
    </rPh>
    <rPh sb="31" eb="33">
      <t>バアイ</t>
    </rPh>
    <phoneticPr fontId="60"/>
  </si>
  <si>
    <t>インターネットの接続★</t>
    <phoneticPr fontId="60"/>
  </si>
  <si>
    <t>ソフトウェア
（パソコンを使用する訓練カリキュラムを含む訓練の場合かつ訓練実施機関が準備するパソコンの場合）</t>
    <rPh sb="35" eb="37">
      <t>クンレン</t>
    </rPh>
    <rPh sb="51" eb="53">
      <t>バアイ</t>
    </rPh>
    <phoneticPr fontId="60"/>
  </si>
  <si>
    <t>　その他当該訓練に必要な設備　★</t>
    <rPh sb="3" eb="4">
      <t>タ</t>
    </rPh>
    <rPh sb="4" eb="6">
      <t>トウガイ</t>
    </rPh>
    <rPh sb="6" eb="8">
      <t>クンレン</t>
    </rPh>
    <rPh sb="9" eb="11">
      <t>ヒツヨウ</t>
    </rPh>
    <rPh sb="12" eb="14">
      <t>セツビ</t>
    </rPh>
    <phoneticPr fontId="60"/>
  </si>
  <si>
    <t>・必要な措置を講じている</t>
    <phoneticPr fontId="60"/>
  </si>
  <si>
    <t>・必要な措置を講じていない</t>
    <rPh sb="1" eb="3">
      <t>ヒツヨウ</t>
    </rPh>
    <rPh sb="4" eb="6">
      <t>ソチ</t>
    </rPh>
    <rPh sb="7" eb="8">
      <t>コウ</t>
    </rPh>
    <phoneticPr fontId="60"/>
  </si>
  <si>
    <r>
      <t xml:space="preserve">・対面指導及び質疑応答ができる講師の支援体制がある。
</t>
    </r>
    <r>
      <rPr>
        <sz val="12"/>
        <color rgb="FFFF0000"/>
        <rFont val="ＭＳ Ｐゴシック"/>
        <family val="3"/>
        <charset val="128"/>
      </rPr>
      <t>※実施日が特定されている科目として職業スキル（学科・実技）を実施する日については、最低１時間以上、質疑応答ができる講師の支援体制がある。</t>
    </r>
    <rPh sb="1" eb="3">
      <t>タイメン</t>
    </rPh>
    <rPh sb="3" eb="5">
      <t>シドウ</t>
    </rPh>
    <rPh sb="5" eb="6">
      <t>オヨ</t>
    </rPh>
    <rPh sb="7" eb="9">
      <t>シツギ</t>
    </rPh>
    <rPh sb="9" eb="11">
      <t>オウトウ</t>
    </rPh>
    <rPh sb="15" eb="17">
      <t>コウシ</t>
    </rPh>
    <rPh sb="18" eb="20">
      <t>シ_x0000__x0001_</t>
    </rPh>
    <rPh sb="20" eb="22">
      <t>_x0002__x0004__x0003__x0002_</t>
    </rPh>
    <rPh sb="28" eb="30">
      <t>_x0007__x0005__x0001_</t>
    </rPh>
    <rPh sb="30" eb="31">
      <t xml:space="preserve">	</t>
    </rPh>
    <rPh sb="32" eb="34">
      <t xml:space="preserve">_x0007__x0002__x000C_	</t>
    </rPh>
    <rPh sb="39" eb="41">
      <t>_x0002__x0010__x000F_</t>
    </rPh>
    <rPh sb="44" eb="46">
      <t>_x0002__x0013__x0012__x0002__x0016__x0014_</t>
    </rPh>
    <rPh sb="50" eb="52">
      <t>_x0002__x001A__x001C_</t>
    </rPh>
    <rPh sb="53" eb="55">
      <t>_x0002__x001D__x001E_</t>
    </rPh>
    <rPh sb="57" eb="59">
      <t xml:space="preserve">_x0001__x001E_ </t>
    </rPh>
    <rPh sb="61" eb="62">
      <t>ビ</t>
    </rPh>
    <rPh sb="68" eb="70">
      <t>_x0002_%,_x0002_</t>
    </rPh>
    <rPh sb="71" eb="75">
      <t>+2_x0002_.5_x0002_1</t>
    </rPh>
    <rPh sb="76" eb="78">
      <t>9_x0002_4</t>
    </rPh>
    <rPh sb="78" eb="80">
      <t>=_x0002_7@</t>
    </rPh>
    <rPh sb="84" eb="86">
      <t>_x0002_;C</t>
    </rPh>
    <rPh sb="87" eb="89">
      <t>_x0004_BH</t>
    </rPh>
    <rPh sb="89" eb="91">
      <t/>
    </rPh>
    <phoneticPr fontId="60"/>
  </si>
  <si>
    <t>個人情報保護の体制がとれている。
《個人情報を漏えいする恐れがある場合として、認められない例》
・実施状況確認時の会話等が外部に聞こえてしまう。
・教室や事務室が視覚的に外部と仕切られていない（カーテン等がなく、部屋の外から中が見えてしまう。）。
・事務室を訓練実施機関以外の者が使用する。
・事務室（書類保管場所）の入り口が施錠できず、かつ、個人情報を保管する書庫等の施錠ができない又は容易に持ち出せる。
・訓練実施施設が使用するインターネット回線が、不特定多数が利用する公衆無線LAN（Free Wi-Fi等）である。</t>
    <rPh sb="74" eb="76">
      <t>キョウシツ</t>
    </rPh>
    <rPh sb="77" eb="79">
      <t>ジム</t>
    </rPh>
    <rPh sb="79" eb="80">
      <t>シツ</t>
    </rPh>
    <rPh sb="101" eb="102">
      <t>トウ</t>
    </rPh>
    <rPh sb="125" eb="128">
      <t>ジムシツ</t>
    </rPh>
    <rPh sb="147" eb="150">
      <t>ジムシツ</t>
    </rPh>
    <rPh sb="151" eb="153">
      <t>ショルイ</t>
    </rPh>
    <rPh sb="153" eb="155">
      <t>ホカン</t>
    </rPh>
    <rPh sb="155" eb="157">
      <t>バショ</t>
    </rPh>
    <rPh sb="192" eb="193">
      <t>マタ</t>
    </rPh>
    <phoneticPr fontId="60"/>
  </si>
  <si>
    <t>②点検項目に　★印のついている項目は、通所が発生する場合のみ記載して下さい。</t>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60"/>
  </si>
  <si>
    <t>認定様式第４号</t>
    <phoneticPr fontId="60"/>
  </si>
  <si>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60"/>
  </si>
  <si>
    <t>実施教育訓練コース名等</t>
    <rPh sb="0" eb="2">
      <t>ジッシ</t>
    </rPh>
    <rPh sb="2" eb="4">
      <t>キョウイク</t>
    </rPh>
    <rPh sb="4" eb="6">
      <t>クンレン</t>
    </rPh>
    <rPh sb="9" eb="10">
      <t>メイ</t>
    </rPh>
    <rPh sb="10" eb="11">
      <t>トウ</t>
    </rPh>
    <phoneticPr fontId="60"/>
  </si>
  <si>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60"/>
  </si>
  <si>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60"/>
  </si>
  <si>
    <r>
      <rPr>
        <sz val="11"/>
        <rFont val="ＭＳ Ｐゴシック"/>
        <family val="3"/>
        <charset val="128"/>
      </rPr>
      <t>事務室所在地</t>
    </r>
    <rPh sb="0" eb="3">
      <t>ジムシツ</t>
    </rPh>
    <rPh sb="3" eb="6">
      <t>ショザイチ</t>
    </rPh>
    <phoneticPr fontId="60"/>
  </si>
  <si>
    <r>
      <t>※　苦情を処理する者については、講師</t>
    </r>
    <r>
      <rPr>
        <sz val="10"/>
        <rFont val="ＭＳ Ｐゴシック"/>
        <family val="3"/>
        <charset val="128"/>
      </rPr>
      <t>が兼務できません。兼務することとしていない場合、チェック欄（□）に✔を記入してください。</t>
    </r>
    <rPh sb="2" eb="4">
      <t>クジョウ</t>
    </rPh>
    <rPh sb="5" eb="7">
      <t>ショリ</t>
    </rPh>
    <rPh sb="9" eb="10">
      <t>モノ</t>
    </rPh>
    <rPh sb="16" eb="18">
      <t>コウシ</t>
    </rPh>
    <rPh sb="19" eb="21">
      <t>ケンム</t>
    </rPh>
    <rPh sb="27" eb="29">
      <t>ケンム</t>
    </rPh>
    <rPh sb="39" eb="41">
      <t>バアイ</t>
    </rPh>
    <phoneticPr fontId="60"/>
  </si>
  <si>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60"/>
  </si>
  <si>
    <t>時</t>
    <rPh sb="0" eb="1">
      <t>ジ</t>
    </rPh>
    <phoneticPr fontId="146"/>
  </si>
  <si>
    <t>分</t>
    <rPh sb="0" eb="1">
      <t>フン</t>
    </rPh>
    <phoneticPr fontId="146"/>
  </si>
  <si>
    <t>（様式A-9）</t>
  </si>
  <si>
    <t>会計ソフト、医療事務システム、CADシステム、CMSなどの利用方法・紹介等</t>
    <phoneticPr fontId="60"/>
  </si>
  <si>
    <t>認定様式第７の３号</t>
    <phoneticPr fontId="60"/>
  </si>
  <si>
    <t>令和　　年　　月　　日現在</t>
    <rPh sb="0" eb="2">
      <t>レイワ</t>
    </rPh>
    <phoneticPr fontId="60"/>
  </si>
  <si>
    <t>資格名称</t>
    <rPh sb="0" eb="2">
      <t>シカク</t>
    </rPh>
    <rPh sb="2" eb="4">
      <t>メイショウ</t>
    </rPh>
    <phoneticPr fontId="60"/>
  </si>
  <si>
    <r>
      <t>所属</t>
    </r>
    <r>
      <rPr>
        <sz val="11"/>
        <color rgb="FFFF0000"/>
        <rFont val="ＭＳ Ｐゴシック"/>
        <family val="3"/>
        <charset val="128"/>
        <scheme val="major"/>
      </rPr>
      <t>（企業名）</t>
    </r>
    <rPh sb="0" eb="1">
      <t>ショ</t>
    </rPh>
    <rPh sb="1" eb="2">
      <t>ゾク</t>
    </rPh>
    <rPh sb="3" eb="5">
      <t>キギョウ</t>
    </rPh>
    <rPh sb="5" eb="6">
      <t>メイ</t>
    </rPh>
    <phoneticPr fontId="60"/>
  </si>
  <si>
    <t>所属（部署名）</t>
    <rPh sb="0" eb="2">
      <t>ショゾク</t>
    </rPh>
    <rPh sb="3" eb="5">
      <t>ブショ</t>
    </rPh>
    <rPh sb="5" eb="6">
      <t>メイ</t>
    </rPh>
    <phoneticPr fontId="60"/>
  </si>
  <si>
    <r>
      <t>※　　この様式は講師ご本人が</t>
    </r>
    <r>
      <rPr>
        <sz val="11"/>
        <color theme="1"/>
        <rFont val="ＭＳ Ｐゴシック"/>
        <family val="3"/>
        <charset val="128"/>
      </rPr>
      <t>記入してください。</t>
    </r>
    <rPh sb="5" eb="7">
      <t>ヨウシキ</t>
    </rPh>
    <rPh sb="8" eb="10">
      <t>コウシ</t>
    </rPh>
    <rPh sb="11" eb="13">
      <t>ホンニン</t>
    </rPh>
    <rPh sb="14" eb="16">
      <t>キニュウ</t>
    </rPh>
    <phoneticPr fontId="60"/>
  </si>
  <si>
    <r>
      <t>※　　１から</t>
    </r>
    <r>
      <rPr>
        <sz val="11"/>
        <color theme="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60"/>
  </si>
  <si>
    <r>
      <t>※　　２の「指導（等）業務の経験の期間」欄について、様式第７の１号の裏面の「求職者支援訓練の講師として認められる類型」のうち、類型４に該当する場合には、「指導等業務の経験」とは異なり、あくまで講師</t>
    </r>
    <r>
      <rPr>
        <sz val="11"/>
        <color theme="1"/>
        <rFont val="ＭＳ Ｐゴシック"/>
        <family val="3"/>
        <charset val="128"/>
      </rPr>
      <t>または助手と</t>
    </r>
    <rPh sb="96" eb="98">
      <t>コウシ</t>
    </rPh>
    <rPh sb="101" eb="103">
      <t>ジョシュ</t>
    </rPh>
    <phoneticPr fontId="60"/>
  </si>
  <si>
    <t>　　して指導した経験の期間のみ計上してください。</t>
    <rPh sb="4" eb="6">
      <t>シドウ</t>
    </rPh>
    <rPh sb="8" eb="10">
      <t>ケイケン</t>
    </rPh>
    <phoneticPr fontId="60"/>
  </si>
  <si>
    <t>※　　フリーランス・個人事業主等、企業に所属していない場合は、受託元の会社名を記入してください。（部署名は空欄でも構いません。）　</t>
    <phoneticPr fontId="60"/>
  </si>
  <si>
    <r>
      <t>就職支援責任者の業務等は次のとおりであること。
　　①配置
　　　訓練実施日数のうち50％の日数は、全日、就職支援責任者を務める訓練実施施設で業務を遂行すること（他業務と兼務することは差し支えない）。
　　</t>
    </r>
    <r>
      <rPr>
        <sz val="12"/>
        <color rgb="FFFF0000"/>
        <rFont val="ＭＳ ゴシック"/>
        <family val="3"/>
        <charset val="128"/>
      </rPr>
      <t>（添付書類　：　就職支援責任者が適切に就職支援を行うことを示す資料
　　　　　　　　　（就職支援責任者の勤務予定表及び就職支援のフローがわかる書類又は訓練期間中の就職支援スケジュール　等）</t>
    </r>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60"/>
  </si>
  <si>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60"/>
  </si>
  <si>
    <t>　　③　就職支援責任者となる者
　　　能開法第30条の３に規定するキャリアコンサルタント又はキャリアコンサルティング技能士（1級又は2級）又は能開法第28条第１項に規定する職業訓練指導員免許を
　　　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1" eb="112">
      <t>ノゾ</t>
    </rPh>
    <phoneticPr fontId="60"/>
  </si>
  <si>
    <t>　　（添付書類：キャリアコンサルタント登録証（写）又はキャリアコンサルティング技能士（1級又は2級）の合格証書又は合格通知書（写）又は職業訓練指導員免許証（写））</t>
    <rPh sb="3" eb="5">
      <t>テンプ</t>
    </rPh>
    <rPh sb="5" eb="7">
      <t>ショルイ</t>
    </rPh>
    <rPh sb="19" eb="22">
      <t>トウロクショウ</t>
    </rPh>
    <rPh sb="23" eb="24">
      <t>ウツ</t>
    </rPh>
    <rPh sb="63" eb="64">
      <t>ウツ</t>
    </rPh>
    <phoneticPr fontId="60"/>
  </si>
  <si>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60"/>
  </si>
  <si>
    <t>（３）就職支援等の実施（実施する支援の□の該当箇所にチェックをしてください。）</t>
    <phoneticPr fontId="60"/>
  </si>
  <si>
    <t xml:space="preserve">   知識、技能・技術に関する評価項目</t>
    <phoneticPr fontId="60"/>
  </si>
  <si>
    <t>(1)</t>
    <phoneticPr fontId="60"/>
  </si>
  <si>
    <t>(2)</t>
    <phoneticPr fontId="60"/>
  </si>
  <si>
    <t>(3)</t>
    <phoneticPr fontId="60"/>
  </si>
  <si>
    <t>(4)</t>
    <phoneticPr fontId="60"/>
  </si>
  <si>
    <t>(5)</t>
    <phoneticPr fontId="60"/>
  </si>
  <si>
    <r>
      <t>訓練</t>
    </r>
    <r>
      <rPr>
        <sz val="12"/>
        <color rgb="FFFF0000"/>
        <rFont val="ＭＳ 明朝"/>
        <family val="1"/>
        <charset val="128"/>
      </rPr>
      <t>コース</t>
    </r>
    <phoneticPr fontId="60"/>
  </si>
  <si>
    <r>
      <rPr>
        <sz val="12"/>
        <color rgb="FFFF0000"/>
        <rFont val="ＭＳ 明朝"/>
        <family val="1"/>
        <charset val="128"/>
      </rPr>
      <t>(</t>
    </r>
    <r>
      <rPr>
        <sz val="12"/>
        <color theme="1"/>
        <rFont val="ＭＳ 明朝"/>
        <family val="1"/>
        <charset val="128"/>
      </rPr>
      <t>1</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</si>
  <si>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2</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</si>
  <si>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3</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</si>
  <si>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4</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</si>
  <si>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5</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</si>
  <si>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6</t>
    </r>
    <r>
      <rPr>
        <sz val="12"/>
        <color rgb="FFFF0000"/>
        <rFont val="ＭＳ 明朝"/>
        <family val="1"/>
        <charset val="128"/>
      </rPr>
      <t>)</t>
    </r>
    <phoneticPr fontId="60"/>
  </si>
  <si>
    <r>
      <rPr>
        <sz val="12"/>
        <color rgb="FFFF0000"/>
        <rFont val="ＭＳ 明朝"/>
        <family val="1"/>
        <charset val="128"/>
      </rPr>
      <t>(</t>
    </r>
    <r>
      <rPr>
        <sz val="12"/>
        <color theme="1"/>
        <rFont val="ＭＳ 明朝"/>
        <family val="1"/>
        <charset val="128"/>
      </rPr>
      <t>7</t>
    </r>
    <r>
      <rPr>
        <sz val="12"/>
        <color rgb="FFFF0000"/>
        <rFont val="ＭＳ 明朝"/>
        <family val="1"/>
        <charset val="128"/>
      </rPr>
      <t>)</t>
    </r>
    <phoneticPr fontId="60"/>
  </si>
  <si>
    <r>
      <t>　２　</t>
    </r>
    <r>
      <rPr>
        <b/>
        <sz val="14"/>
        <color rgb="FFFF0000"/>
        <rFont val="ＭＳ ゴシック"/>
        <family val="3"/>
        <charset val="128"/>
      </rPr>
      <t>訓練実施施設</t>
    </r>
    <r>
      <rPr>
        <b/>
        <sz val="14"/>
        <rFont val="ＭＳ ゴシック"/>
        <family val="3"/>
        <charset val="128"/>
      </rPr>
      <t>及び事務室の平面図</t>
    </r>
    <rPh sb="3" eb="5">
      <t>クンレン</t>
    </rPh>
    <rPh sb="5" eb="7">
      <t>ジッシ</t>
    </rPh>
    <rPh sb="7" eb="9">
      <t>シセツ</t>
    </rPh>
    <rPh sb="9" eb="10">
      <t>オヨ</t>
    </rPh>
    <rPh sb="11" eb="14">
      <t>ジムシツ</t>
    </rPh>
    <rPh sb="15" eb="18">
      <t>ヘイメンズ</t>
    </rPh>
    <phoneticPr fontId="60"/>
  </si>
  <si>
    <r>
      <rPr>
        <sz val="11"/>
        <color rgb="FFFF0000"/>
        <rFont val="ＭＳ ゴシック"/>
        <family val="3"/>
        <charset val="128"/>
      </rPr>
      <t>訓練実施施設</t>
    </r>
    <r>
      <rPr>
        <sz val="11"/>
        <rFont val="ＭＳ ゴシック"/>
        <family val="3"/>
        <charset val="128"/>
      </rPr>
      <t>の平面図</t>
    </r>
    <rPh sb="0" eb="2">
      <t>クンレン</t>
    </rPh>
    <rPh sb="2" eb="4">
      <t>ジッシ</t>
    </rPh>
    <rPh sb="4" eb="6">
      <t>シセツ</t>
    </rPh>
    <rPh sb="7" eb="10">
      <t>ヘイメンズ</t>
    </rPh>
    <phoneticPr fontId="60"/>
  </si>
  <si>
    <r>
      <t>講師の類型に該当することを証明する書類
・職務経歴書</t>
    </r>
    <r>
      <rPr>
        <sz val="11"/>
        <color rgb="FFFF0000"/>
        <rFont val="ＭＳ ゴシック"/>
        <family val="3"/>
        <charset val="128"/>
      </rPr>
      <t>（写）</t>
    </r>
    <r>
      <rPr>
        <sz val="11"/>
        <rFont val="ＭＳ ゴシック"/>
        <family val="3"/>
        <charset val="128"/>
      </rPr>
      <t>等
・</t>
    </r>
    <r>
      <rPr>
        <sz val="11"/>
        <color rgb="FFFF0000"/>
        <rFont val="ＭＳ ゴシック"/>
        <family val="3"/>
        <charset val="128"/>
      </rPr>
      <t>講師</t>
    </r>
    <r>
      <rPr>
        <sz val="11"/>
        <rFont val="ＭＳ ゴシック"/>
        <family val="3"/>
        <charset val="128"/>
      </rPr>
      <t>の経歴等確認書（認定様式第７の３号）
・資格、免許</t>
    </r>
    <r>
      <rPr>
        <sz val="11"/>
        <color rgb="FFFF0000"/>
        <rFont val="ＭＳ ゴシック"/>
        <family val="3"/>
        <charset val="128"/>
      </rPr>
      <t>（写）</t>
    </r>
    <r>
      <rPr>
        <sz val="11"/>
        <rFont val="ＭＳ ゴシック"/>
        <family val="3"/>
        <charset val="128"/>
      </rPr>
      <t xml:space="preserve">
</t>
    </r>
    <r>
      <rPr>
        <sz val="11"/>
        <color rgb="FFFF0000"/>
        <rFont val="ＭＳ ゴシック"/>
        <family val="3"/>
        <charset val="128"/>
      </rPr>
      <t>・実務経験・指導(等)業務経験を証明する書類（写）（令和７年７月１日以降に申請する訓練科より提出する書類</t>
    </r>
    <r>
      <rPr>
        <sz val="11"/>
        <rFont val="ＭＳ ゴシック"/>
        <family val="3"/>
        <charset val="128"/>
      </rPr>
      <t>）</t>
    </r>
    <phoneticPr fontId="60"/>
  </si>
  <si>
    <r>
      <t>①訓練受講時間</t>
    </r>
    <r>
      <rPr>
        <b/>
        <sz val="12"/>
        <color rgb="FFFF0000"/>
        <rFont val="ＭＳ Ｐゴシック"/>
        <family val="3"/>
        <charset val="128"/>
        <scheme val="minor"/>
      </rPr>
      <t>（受講者が各映像教材を視聴した時間（映像教材視聴開始時刻及び映
像教材視聴終了時刻</t>
    </r>
    <r>
      <rPr>
        <b/>
        <sz val="12"/>
        <color theme="1"/>
        <rFont val="ＭＳ Ｐゴシック"/>
        <family val="3"/>
        <charset val="128"/>
        <scheme val="minor"/>
      </rPr>
      <t>））及びアクセスした教材を暦日ごとに記録・管理できること。</t>
    </r>
    <phoneticPr fontId="60"/>
  </si>
  <si>
    <r>
      <rPr>
        <sz val="11"/>
        <color rgb="FFFF0000"/>
        <rFont val="ＭＳ Ｐゴシック"/>
        <family val="3"/>
        <charset val="128"/>
        <scheme val="minor"/>
      </rPr>
      <t>各教材にアクセスしていた時間</t>
    </r>
    <r>
      <rPr>
        <sz val="11"/>
        <color theme="1"/>
        <rFont val="ＭＳ Ｐゴシック"/>
        <family val="3"/>
        <charset val="128"/>
        <scheme val="minor"/>
      </rPr>
      <t>が、暦日ごとに自動的にＬＭＳに記録・管理できる。
また、各教材にアクセスしていた時間は、アクセスの都度、記録管理できる。
（例：教材Ａを2/6の10時から視聴（アクセス）し、10時５分に視聴終了（アクセス終了）、再び教材Ｂを10時15分から視聴（アクセス）し、10時20分に視聴終了（アクセス終了）した場合は、訓練受講時間として、
2/6　教材Ａ　10時～10時５分
2/6　教材Ｂ　10時15分～10時20分
という形でＬＭＳに記録・管理できる。）</t>
    </r>
    <rPh sb="0" eb="1">
      <t>カク</t>
    </rPh>
    <rPh sb="1" eb="3">
      <t>キョウザイ</t>
    </rPh>
    <rPh sb="12" eb="14">
      <t>ジカン</t>
    </rPh>
    <rPh sb="16" eb="17">
      <t>コヨミ</t>
    </rPh>
    <rPh sb="17" eb="18">
      <t>ビ</t>
    </rPh>
    <rPh sb="21" eb="24">
      <t>ジドウテキ</t>
    </rPh>
    <rPh sb="29" eb="31">
      <t>キロク</t>
    </rPh>
    <rPh sb="32" eb="34">
      <t>カンリ</t>
    </rPh>
    <rPh sb="42" eb="43">
      <t>カク</t>
    </rPh>
    <rPh sb="184" eb="186">
      <t>キョウザイ</t>
    </rPh>
    <rPh sb="202" eb="204">
      <t>キョウザイ</t>
    </rPh>
    <phoneticPr fontId="60"/>
  </si>
  <si>
    <r>
      <t>ＬＭＳにより、受講者が暦日ごとに</t>
    </r>
    <r>
      <rPr>
        <sz val="10.5"/>
        <color rgb="FFFF0000"/>
        <rFont val="ＭＳ Ｐゴシック"/>
        <family val="3"/>
        <charset val="128"/>
        <scheme val="minor"/>
      </rPr>
      <t>訓練受講時間を</t>
    </r>
    <r>
      <rPr>
        <sz val="10.5"/>
        <color theme="1"/>
        <rFont val="ＭＳ Ｐゴシック"/>
        <family val="3"/>
        <charset val="128"/>
        <scheme val="minor"/>
      </rPr>
      <t>確認できる。</t>
    </r>
    <phoneticPr fontId="280"/>
  </si>
  <si>
    <r>
      <t xml:space="preserve">ＬＭＳにより、習得度確認テストの実施状況と成績が記録・管理できる。
</t>
    </r>
    <r>
      <rPr>
        <sz val="10.5"/>
        <color rgb="FFFF0000"/>
        <rFont val="ＭＳ Ｐゴシック"/>
        <family val="3"/>
        <charset val="128"/>
        <scheme val="minor"/>
      </rPr>
      <t>また、習得度確認テストは各ユニットの受講終了後に１回のみ受験できる（何度も受験できる状況ではない）。
※最初の習得度確認テストを受験後に、２回目以降、復習として習得度確認テストを繰り返し受講できる状況は問題ないが、その場合は最初の受験状況が上書きされない（最初の受験状況と成績の記録が残る）必要があること。</t>
    </r>
    <phoneticPr fontId="280"/>
  </si>
  <si>
    <t>（※）確認者の押印又は記名すること。</t>
    <phoneticPr fontId="60"/>
  </si>
  <si>
    <r>
      <rPr>
        <b/>
        <sz val="12"/>
        <rFont val="ＭＳ Ｐゴシック"/>
        <family val="3"/>
        <charset val="128"/>
        <scheme val="minor"/>
      </rPr>
      <t>②</t>
    </r>
    <r>
      <rPr>
        <b/>
        <sz val="12"/>
        <color rgb="FFFF0000"/>
        <rFont val="ＭＳ Ｐゴシック"/>
        <family val="3"/>
        <charset val="128"/>
        <scheme val="minor"/>
      </rPr>
      <t>上記①の</t>
    </r>
    <r>
      <rPr>
        <b/>
        <sz val="12"/>
        <color theme="1"/>
        <rFont val="ＭＳ Ｐゴシック"/>
        <family val="3"/>
        <charset val="128"/>
        <scheme val="minor"/>
      </rPr>
      <t>訓練受講時間について、受講者が確認できること（訓練実施機関が受講者に対し、受講の都度、メール等により通知することを含む）。
※受講者アカウントで確認すること。</t>
    </r>
    <phoneticPr fontId="60"/>
  </si>
  <si>
    <r>
      <rPr>
        <sz val="10"/>
        <color rgb="FFFF0000"/>
        <rFont val="ＭＳ Ｐゴシック"/>
        <family val="3"/>
        <charset val="128"/>
        <scheme val="minor"/>
      </rPr>
      <t>習得度確認テスト</t>
    </r>
    <r>
      <rPr>
        <sz val="11"/>
        <color theme="1"/>
        <rFont val="ＭＳ Ｐゴシック"/>
        <family val="3"/>
        <charset val="128"/>
        <scheme val="minor"/>
      </rPr>
      <t xml:space="preserve">
収録時間（分）</t>
    </r>
    <rPh sb="0" eb="2">
      <t>シュウトク</t>
    </rPh>
    <rPh sb="2" eb="3">
      <t>ド</t>
    </rPh>
    <rPh sb="3" eb="5">
      <t>カクニン</t>
    </rPh>
    <rPh sb="9" eb="11">
      <t>シュウロク</t>
    </rPh>
    <rPh sb="11" eb="13">
      <t>ジカン</t>
    </rPh>
    <rPh sb="14" eb="15">
      <t>フン</t>
    </rPh>
    <phoneticPr fontId="182"/>
  </si>
  <si>
    <t>様式4(G23)</t>
    <phoneticPr fontId="60"/>
  </si>
  <si>
    <t>記入対象となる訓練科 ；　令和6年5月1日～令和7年5月7日（申請受付期間の開始）までに雇用保険適用就職率の適用日がある訓練科</t>
    <rPh sb="9" eb="10">
      <t>カ</t>
    </rPh>
    <rPh sb="13" eb="15">
      <t>レイワ</t>
    </rPh>
    <rPh sb="16" eb="17">
      <t>ネン</t>
    </rPh>
    <rPh sb="38" eb="40">
      <t>カイシ</t>
    </rPh>
    <rPh sb="44" eb="46">
      <t>コヨウ</t>
    </rPh>
    <rPh sb="46" eb="48">
      <t>ホケン</t>
    </rPh>
    <rPh sb="48" eb="50">
      <t>テキヨウ</t>
    </rPh>
    <rPh sb="50" eb="52">
      <t>シュウショク</t>
    </rPh>
    <rPh sb="52" eb="53">
      <t>リツ</t>
    </rPh>
    <rPh sb="54" eb="56">
      <t>テキヨウ</t>
    </rPh>
    <rPh sb="56" eb="57">
      <t>ビ</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</si>
</sst>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時間&quot;"/>
    <numFmt numFmtId="190" formatCode="0.00_ "/>
    <numFmt numFmtId="191" formatCode="&quot;(&quot;@&quot;)&quot;"/>
    <numFmt numFmtId="192" formatCode="m"/>
    <numFmt numFmtId="193" formatCode="\(0\)"/>
    <numFmt numFmtId="194" formatCode="#,##0&quot;円&quot;"/>
    <numFmt numFmtId="195" formatCode="yyyy&quot;年&quot;m&quot;月&quot;d&quot;日&quot;;@"/>
    <numFmt numFmtId="196" formatCode="#,##0.00_ "/>
    <numFmt numFmtId="197" formatCode="#,##0&quot;時間&quot;"/>
    <numFmt numFmtId="198" formatCode="#,##0_ "/>
    <numFmt numFmtId="199" formatCode="m/d\(aaa\)"/>
    <numFmt numFmtId="200" formatCode="ggge&quot;年&quot;m&quot;月&quot;d&quot;日&quot;\(aaa\)"/>
    <numFmt numFmtId="201" formatCode="[$-F800]dddd\,\ mmmm\ dd\,\ yyyy"/>
    <numFmt numFmtId="202" formatCode="[&gt;=43831]&quot;令和2年&quot;m&quot;月&quot;d&quot;日&quot;;[&gt;=43586]&quot;令和元年&quot;m&quot;月&quot;d&quot;日&quot;;ggge&quot;年&quot;m&quot;月&quot;d&quot;日&quot;"/>
    <numFmt numFmtId="203" formatCode="\※[$-411]ggge&quot;年&quot;m&quot;月&quot;d&quot;日&quot;\(aaa\)&quot;開講コース指定来所日の設定について&quot;"/>
    <numFmt numFmtId="204" formatCode="[&gt;=44197]&quot;令和3年&quot;m&quot;月&quot;d&quot;日&quot;;[&gt;=43831]&quot;令和2年&quot;m&quot;月&quot;d&quot;日&quot;;ggge&quot;年&quot;m&quot;月&quot;d&quot;日&quot;"/>
    <numFmt numFmtId="205" formatCode="[$-411]ge\.m\.d\(aaa\);@"/>
    <numFmt numFmtId="206" formatCode="[$-411]&quot;～&quot;ge\.m\.d\(aaa\);@"/>
    <numFmt numFmtId="207" formatCode="General&quot;時間&quot;"/>
    <numFmt numFmtId="208" formatCode="General&quot;H&quot;"/>
    <numFmt numFmtId="209" formatCode="m&quot;月&quot;d&quot;日&quot;\(aaa\)"/>
    <numFmt numFmtId="210" formatCode="00_ "/>
    <numFmt numFmtId="211" formatCode="#,##0&quot;人&quot;"/>
    <numFmt numFmtId="212" formatCode="00"/>
  </numFmts>
  <fonts count="35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sz val="10"/>
      <name val="Arial Unicode MS"/>
      <family val="3"/>
      <charset val="128"/>
    </font>
    <font>
      <b/>
      <sz val="11"/>
      <color indexed="10"/>
      <name val="ＭＳ 明朝"/>
      <family val="1"/>
      <charset val="128"/>
    </font>
    <font>
      <sz val="12.1"/>
      <color indexed="63"/>
      <name val="ＭＳ Ｐゴシック"/>
      <family val="3"/>
      <charset val="128"/>
    </font>
    <font>
      <u/>
      <sz val="15"/>
      <color indexed="12"/>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4"/>
      <color indexed="10"/>
      <name val="ＭＳ ゴシック"/>
      <family val="3"/>
      <charset val="128"/>
    </font>
    <font>
      <sz val="11"/>
      <color indexed="10"/>
      <name val="ＭＳ Ｐゴシック"/>
      <family val="3"/>
      <charset val="128"/>
    </font>
    <font>
      <sz val="18"/>
      <color indexed="8"/>
      <name val="ＭＳ Ｐゴシック"/>
      <family val="3"/>
      <charset val="128"/>
    </font>
    <font>
      <sz val="11"/>
      <color indexed="8"/>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11"/>
      <color rgb="FFFF0000"/>
      <name val="ＭＳ Ｐゴシック"/>
      <family val="3"/>
      <charset val="128"/>
    </font>
    <font>
      <b/>
      <sz val="9"/>
      <color rgb="FFFF0000"/>
      <name val="ＭＳ Ｐゴシック"/>
      <family val="2"/>
      <charset val="128"/>
    </font>
    <font>
      <sz val="9"/>
      <name val="ＭＳ Ｐゴシック"/>
      <family val="2"/>
      <charset val="128"/>
    </font>
    <font>
      <sz val="9"/>
      <name val="ＭＳ Ｐゴシック"/>
      <family val="3"/>
      <charset val="128"/>
      <scheme val="minor"/>
    </font>
    <font>
      <sz val="12"/>
      <color rgb="FF0000FF"/>
      <name val="ＭＳ Ｐゴシック"/>
      <family val="3"/>
      <charset val="128"/>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b/>
      <sz val="16"/>
      <color rgb="FFFF0000"/>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1"/>
      <color theme="1"/>
      <name val="ＭＳ Ｐゴシック"/>
      <family val="2"/>
      <scheme val="minor"/>
    </font>
    <font>
      <u/>
      <sz val="20"/>
      <color theme="10"/>
      <name val="ＭＳ Ｐゴシック"/>
      <family val="3"/>
      <charset val="128"/>
    </font>
    <font>
      <b/>
      <sz val="26"/>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sz val="12"/>
      <color indexed="81"/>
      <name val="ＭＳ Ｐゴシック"/>
      <family val="3"/>
      <charset val="128"/>
    </font>
    <font>
      <sz val="12"/>
      <color indexed="10"/>
      <name val="ＭＳ Ｐゴシック"/>
      <family val="3"/>
      <charset val="128"/>
    </font>
    <font>
      <b/>
      <sz val="12"/>
      <color indexed="81"/>
      <name val="HG丸ｺﾞｼｯｸM-PRO"/>
      <family val="3"/>
      <charset val="128"/>
    </font>
    <font>
      <sz val="12"/>
      <color theme="1"/>
      <name val="ＭＳ 明朝"/>
      <family val="1"/>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b/>
      <sz val="18"/>
      <color indexed="10"/>
      <name val="ＭＳ Ｐゴシック"/>
      <family val="3"/>
      <charset val="128"/>
    </font>
    <font>
      <sz val="12"/>
      <color rgb="FFFF0000"/>
      <name val="ＭＳ ゴシック"/>
      <family val="3"/>
      <charset val="128"/>
    </font>
    <font>
      <sz val="12"/>
      <color rgb="FF0000FF"/>
      <name val="ＭＳ ゴシック"/>
      <family val="3"/>
      <charset val="128"/>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sz val="9"/>
      <color rgb="FF7030A0"/>
      <name val="ＭＳ Ｐゴシック"/>
      <family val="3"/>
      <charset val="128"/>
    </font>
    <font>
      <sz val="10"/>
      <color indexed="39"/>
      <name val="ＭＳ Ｐゴシック"/>
      <family val="3"/>
      <charset val="128"/>
    </font>
    <font>
      <sz val="16"/>
      <color theme="1"/>
      <name val="ＭＳ Ｐゴシック"/>
      <family val="3"/>
      <charset val="128"/>
    </font>
    <font>
      <sz val="10.5"/>
      <color theme="1"/>
      <name val="ＭＳ Ｐゴシック"/>
      <family val="3"/>
      <charset val="128"/>
    </font>
    <font>
      <b/>
      <sz val="9"/>
      <color theme="1"/>
      <name val="ＭＳ Ｐゴシック"/>
      <family val="3"/>
      <charset val="128"/>
    </font>
    <font>
      <b/>
      <sz val="16"/>
      <color indexed="81"/>
      <name val="ＭＳ Ｐゴシック"/>
      <family val="3"/>
      <charset val="128"/>
    </font>
    <font>
      <b/>
      <sz val="16"/>
      <color indexed="10"/>
      <name val="ＭＳ Ｐゴシック"/>
      <family val="3"/>
      <charset val="128"/>
    </font>
    <font>
      <b/>
      <sz val="9"/>
      <color indexed="81"/>
      <name val="MS P ゴシック"/>
      <family val="3"/>
      <charset val="128"/>
    </font>
    <font>
      <b/>
      <sz val="10"/>
      <color indexed="81"/>
      <name val="MS P ゴシック"/>
      <family val="3"/>
      <charset val="128"/>
    </font>
    <font>
      <b/>
      <sz val="10"/>
      <color indexed="39"/>
      <name val="MS P ゴシック"/>
      <family val="3"/>
      <charset val="128"/>
    </font>
    <font>
      <sz val="9"/>
      <color indexed="81"/>
      <name val="MS P ゴシック"/>
      <family val="3"/>
      <charset val="128"/>
    </font>
    <font>
      <sz val="12"/>
      <color indexed="81"/>
      <name val="MS P ゴシック"/>
      <family val="3"/>
      <charset val="128"/>
    </font>
    <font>
      <sz val="18"/>
      <color theme="1"/>
      <name val="ＭＳ Ｐゴシック"/>
      <family val="3"/>
      <charset val="128"/>
    </font>
    <font>
      <sz val="12"/>
      <color theme="1"/>
      <name val="ＭＳ Ｐゴシック"/>
      <family val="2"/>
      <charset val="128"/>
      <scheme val="minor"/>
    </font>
    <font>
      <sz val="12"/>
      <color rgb="FFFF0000"/>
      <name val="ＭＳ Ｐゴシック"/>
      <family val="3"/>
      <charset val="128"/>
      <scheme val="minor"/>
    </font>
    <font>
      <u/>
      <sz val="22"/>
      <color theme="10"/>
      <name val="ＭＳ Ｐゴシック"/>
      <family val="3"/>
      <charset val="128"/>
    </font>
    <font>
      <b/>
      <sz val="10"/>
      <color indexed="39"/>
      <name val="ＭＳ Ｐゴシック"/>
      <family val="3"/>
      <charset val="128"/>
    </font>
    <font>
      <b/>
      <sz val="6"/>
      <name val="ＭＳ Ｐゴシック"/>
      <family val="3"/>
      <charset val="128"/>
    </font>
    <font>
      <b/>
      <sz val="10"/>
      <color indexed="10"/>
      <name val="ＭＳ Ｐゴシック"/>
      <family val="3"/>
      <charset val="128"/>
    </font>
    <font>
      <sz val="10.5"/>
      <color theme="1"/>
      <name val="ＭＳ ゴシック"/>
      <family val="3"/>
      <charset val="128"/>
    </font>
    <font>
      <b/>
      <sz val="14"/>
      <color theme="1"/>
      <name val="ＭＳ ゴシック"/>
      <family val="3"/>
      <charset val="128"/>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0"/>
      <color theme="1"/>
      <name val="ＭＳ Ｐゴシック"/>
      <family val="3"/>
      <charset val="128"/>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9"/>
      <color indexed="10"/>
      <name val="MS P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b/>
      <u/>
      <sz val="14"/>
      <color theme="1"/>
      <name val="ＭＳ Ｐゴシック"/>
      <family val="3"/>
      <charset val="128"/>
      <scheme val="minor"/>
    </font>
    <font>
      <sz val="14"/>
      <color rgb="FF0000FF"/>
      <name val="ＭＳ ゴシック"/>
      <family val="3"/>
      <charset val="128"/>
    </font>
    <font>
      <sz val="10"/>
      <name val="ＭＳ Ｐゴシック"/>
      <family val="3"/>
      <charset val="128"/>
      <scheme val="minor"/>
    </font>
    <font>
      <b/>
      <sz val="20"/>
      <name val="ＭＳ Ｐゴシック"/>
      <family val="3"/>
      <charset val="128"/>
      <scheme val="minor"/>
    </font>
    <font>
      <sz val="10.5"/>
      <name val="ＭＳ Ｐゴシック"/>
      <family val="3"/>
      <charset val="128"/>
      <scheme val="minor"/>
    </font>
    <font>
      <b/>
      <sz val="11"/>
      <name val="ＭＳ Ｐゴシック"/>
      <family val="3"/>
      <charset val="128"/>
      <scheme val="minor"/>
    </font>
    <font>
      <b/>
      <sz val="9"/>
      <color indexed="10"/>
      <name val="MS P ゴシック"/>
      <family val="3"/>
      <charset val="128"/>
    </font>
    <font>
      <sz val="16"/>
      <color theme="1"/>
      <name val="ＭＳ 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sz val="8"/>
      <color theme="1"/>
      <name val="ＭＳ Ｐゴシック"/>
      <family val="3"/>
      <charset val="128"/>
    </font>
    <font>
      <b/>
      <sz val="10"/>
      <color indexed="10"/>
      <name val="MS P ゴシック"/>
      <family val="3"/>
      <charset val="128"/>
    </font>
    <font>
      <sz val="12"/>
      <color theme="1"/>
      <name val="メイリオ"/>
      <family val="3"/>
      <charset val="128"/>
    </font>
    <font>
      <sz val="11"/>
      <name val="ＭＳ Ｐゴシック"/>
      <family val="2"/>
      <scheme val="minor"/>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1"/>
      <color rgb="FFFF0000"/>
      <name val="ＭＳ Ｐゴシック"/>
      <family val="3"/>
      <charset val="128"/>
    </font>
    <font>
      <b/>
      <sz val="20"/>
      <color theme="1"/>
      <name val="ＭＳ Ｐゴシック"/>
      <family val="3"/>
      <charset val="128"/>
      <scheme val="minor"/>
    </font>
    <font>
      <b/>
      <sz val="12"/>
      <color theme="1"/>
      <name val="ＭＳ Ｐゴシック"/>
      <family val="3"/>
      <charset val="128"/>
      <scheme val="minor"/>
    </font>
    <font>
      <sz val="26"/>
      <color theme="1"/>
      <name val="ＭＳ Ｐゴシック"/>
      <family val="3"/>
      <charset val="128"/>
      <scheme val="minor"/>
    </font>
    <font>
      <sz val="10.5"/>
      <color theme="1"/>
      <name val="ＭＳ Ｐゴシック"/>
      <family val="3"/>
      <charset val="128"/>
      <scheme val="minor"/>
    </font>
    <font>
      <b/>
      <sz val="18"/>
      <color theme="1"/>
      <name val="ＭＳ Ｐゴシック"/>
      <family val="3"/>
      <charset val="128"/>
    </font>
    <font>
      <sz val="14"/>
      <color theme="1"/>
      <name val="ＭＳ Ｐゴシック"/>
      <family val="3"/>
      <charset val="128"/>
    </font>
    <font>
      <sz val="11"/>
      <color theme="1"/>
      <name val="ＭＳ Ｐゴシック"/>
      <family val="3"/>
      <charset val="128"/>
      <scheme val="major"/>
    </font>
    <font>
      <u/>
      <sz val="12"/>
      <color theme="1"/>
      <name val="ＭＳ ゴシック"/>
      <family val="3"/>
      <charset val="128"/>
    </font>
    <font>
      <b/>
      <sz val="14"/>
      <color theme="1"/>
      <name val="ＭＳ Ｐゴシック"/>
      <family val="3"/>
      <charset val="128"/>
      <scheme val="minor"/>
    </font>
    <font>
      <u/>
      <sz val="18"/>
      <color theme="1"/>
      <name val="ＭＳ Ｐゴシック"/>
      <family val="3"/>
      <charset val="128"/>
    </font>
    <font>
      <sz val="13"/>
      <color theme="1"/>
      <name val="ＭＳ ゴシック"/>
      <family val="3"/>
      <charset val="128"/>
    </font>
    <font>
      <sz val="18"/>
      <color theme="1"/>
      <name val="Meiryo UI"/>
      <family val="3"/>
      <charset val="128"/>
    </font>
    <font>
      <sz val="10"/>
      <color theme="1"/>
      <name val="Meiryo UI"/>
      <family val="3"/>
      <charset val="128"/>
    </font>
    <font>
      <sz val="14"/>
      <color theme="1"/>
      <name val="メイリオ"/>
      <family val="3"/>
      <charset val="128"/>
    </font>
    <font>
      <u/>
      <sz val="11"/>
      <color theme="1"/>
      <name val="ＭＳ Ｐゴシック"/>
      <family val="3"/>
      <charset val="128"/>
      <scheme val="minor"/>
    </font>
    <font>
      <u/>
      <sz val="11"/>
      <color theme="1"/>
      <name val="ＭＳ Ｐゴシック"/>
      <family val="3"/>
      <charset val="128"/>
    </font>
    <font>
      <sz val="16"/>
      <color theme="1"/>
      <name val="HGSｺﾞｼｯｸM"/>
      <family val="3"/>
      <charset val="128"/>
    </font>
    <font>
      <sz val="20"/>
      <color theme="1"/>
      <name val="ＭＳ ゴシック"/>
      <family val="3"/>
      <charset val="128"/>
    </font>
    <font>
      <sz val="18"/>
      <color rgb="FFFF0000"/>
      <name val="ＭＳ Ｐゴシック"/>
      <family val="3"/>
      <charset val="128"/>
    </font>
    <font>
      <b/>
      <sz val="18"/>
      <color rgb="FFFF0000"/>
      <name val="ＭＳ Ｐゴシック"/>
      <family val="3"/>
      <charset val="128"/>
    </font>
    <font>
      <u/>
      <sz val="18"/>
      <color rgb="FFFF0000"/>
      <name val="ＭＳ Ｐゴシック"/>
      <family val="3"/>
      <charset val="128"/>
    </font>
    <font>
      <u/>
      <sz val="18"/>
      <name val="ＭＳ Ｐゴシック"/>
      <family val="3"/>
      <charset val="128"/>
    </font>
    <font>
      <b/>
      <sz val="20"/>
      <color theme="1"/>
      <name val="ＭＳ Ｐゴシック"/>
      <family val="3"/>
      <charset val="128"/>
    </font>
    <font>
      <sz val="12"/>
      <color rgb="FFFF0000"/>
      <name val="ＭＳ Ｐゴシック"/>
      <family val="3"/>
      <charset val="128"/>
    </font>
    <font>
      <strike/>
      <sz val="10"/>
      <name val="ＭＳ Ｐゴシック"/>
      <family val="3"/>
      <charset val="128"/>
    </font>
    <font>
      <sz val="10"/>
      <color rgb="FF0000FF"/>
      <name val="ＭＳ Ｐゴシック"/>
      <family val="3"/>
      <charset val="128"/>
    </font>
    <font>
      <b/>
      <sz val="11"/>
      <color indexed="81"/>
      <name val="MS P ゴシック"/>
      <family val="3"/>
      <charset val="128"/>
    </font>
    <font>
      <b/>
      <sz val="11"/>
      <color indexed="10"/>
      <name val="MS P ゴシック"/>
      <family val="3"/>
      <charset val="128"/>
    </font>
    <font>
      <sz val="16"/>
      <name val="ＭＳ Ｐゴシック"/>
      <family val="3"/>
      <charset val="128"/>
      <scheme val="minor"/>
    </font>
    <font>
      <sz val="13"/>
      <color theme="1"/>
      <name val="ＭＳ Ｐゴシック"/>
      <family val="3"/>
      <charset val="128"/>
    </font>
    <font>
      <b/>
      <sz val="16"/>
      <color theme="1"/>
      <name val="ＭＳ Ｐゴシック"/>
      <family val="3"/>
      <charset val="128"/>
      <scheme val="major"/>
    </font>
    <font>
      <sz val="14"/>
      <color theme="1"/>
      <name val="ＭＳ Ｐゴシック"/>
      <family val="3"/>
      <charset val="128"/>
      <scheme val="major"/>
    </font>
    <font>
      <sz val="11"/>
      <color rgb="FFFF0000"/>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sz val="12"/>
      <color rgb="FFFF0000"/>
      <name val="ＭＳ 明朝"/>
      <family val="1"/>
      <charset val="128"/>
    </font>
    <font>
      <b/>
      <sz val="14"/>
      <color rgb="FFFF0000"/>
      <name val="ＭＳ ゴシック"/>
      <family val="3"/>
      <charset val="128"/>
    </font>
    <font>
      <b/>
      <sz val="12"/>
      <color rgb="FFFF0000"/>
      <name val="ＭＳ Ｐゴシック"/>
      <family val="3"/>
      <charset val="128"/>
      <scheme val="minor"/>
    </font>
    <font>
      <sz val="10.5"/>
      <color rgb="FFFF0000"/>
      <name val="ＭＳ Ｐゴシック"/>
      <family val="3"/>
      <charset val="128"/>
      <scheme val="minor"/>
    </font>
    <font>
      <sz val="10"/>
      <color rgb="FFFF0000"/>
      <name val="ＭＳ Ｐゴシック"/>
      <family val="3"/>
      <charset val="128"/>
      <scheme val="minor"/>
    </font>
    <font>
      <b/>
      <sz val="8"/>
      <color indexed="81"/>
      <name val="MS P ゴシック"/>
      <family val="3"/>
      <charset val="128"/>
    </font>
  </fonts>
  <fills count="1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FFFF"/>
        <bgColor indexed="64"/>
      </patternFill>
    </fill>
    <fill>
      <patternFill patternType="solid">
        <fgColor rgb="FFA5A5A5"/>
      </patternFill>
    </fill>
    <fill>
      <patternFill patternType="solid">
        <fgColor rgb="FFFFFFFF"/>
        <bgColor indexed="64"/>
      </patternFill>
    </fill>
    <fill>
      <patternFill patternType="solid">
        <fgColor rgb="FFCCFFCC"/>
        <bgColor indexed="64"/>
      </patternFill>
    </fill>
  </fills>
  <borders count="254">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ck">
        <color indexed="64"/>
      </right>
      <top style="thick">
        <color indexed="64"/>
      </top>
      <bottom/>
      <diagonal/>
    </border>
    <border>
      <left/>
      <right style="thick">
        <color indexed="64"/>
      </right>
      <top/>
      <bottom style="thick">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indexed="64"/>
      </top>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diagonalUp="1">
      <left style="thin">
        <color auto="1"/>
      </left>
      <right/>
      <top style="thin">
        <color auto="1"/>
      </top>
      <bottom style="thin">
        <color indexed="64"/>
      </bottom>
      <diagonal style="thin">
        <color auto="1"/>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right/>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style="thin">
        <color indexed="64"/>
      </right>
      <top style="thin">
        <color indexed="64"/>
      </top>
      <bottom style="thin">
        <color auto="1"/>
      </bottom>
      <diagonal style="thin">
        <color indexed="64"/>
      </diagonal>
    </border>
    <border diagonalUp="1">
      <left style="thin">
        <color indexed="64"/>
      </left>
      <right style="thin">
        <color indexed="64"/>
      </right>
      <top style="thin">
        <color indexed="64"/>
      </top>
      <bottom style="thin">
        <color auto="1"/>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dotted">
        <color indexed="64"/>
      </right>
      <top style="thin">
        <color indexed="64"/>
      </top>
      <bottom style="thin">
        <color indexed="64"/>
      </bottom>
      <diagonal/>
    </border>
    <border diagonalUp="1">
      <left style="thin">
        <color indexed="64"/>
      </left>
      <right style="thin">
        <color indexed="64"/>
      </right>
      <top style="thin">
        <color indexed="64"/>
      </top>
      <bottom/>
      <diagonal style="thin">
        <color auto="1"/>
      </diagonal>
    </border>
    <border diagonalUp="1">
      <left style="thin">
        <color indexed="64"/>
      </left>
      <right style="thin">
        <color indexed="64"/>
      </right>
      <top/>
      <bottom style="medium">
        <color indexed="64"/>
      </bottom>
      <diagonal style="thin">
        <color auto="1"/>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dashed">
        <color indexed="64"/>
      </left>
      <right/>
      <top style="thin">
        <color auto="1"/>
      </top>
      <bottom/>
      <diagonal/>
    </border>
    <border>
      <left style="dashed">
        <color indexed="64"/>
      </left>
      <right/>
      <top/>
      <bottom/>
      <diagonal/>
    </border>
    <border>
      <left style="dashed">
        <color indexed="64"/>
      </left>
      <right/>
      <top/>
      <bottom style="thin">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medium">
        <color indexed="64"/>
      </bottom>
      <diagonal/>
    </border>
  </borders>
  <cellStyleXfs count="52852">
    <xf numFmtId="0" fontId="0" fillId="0" borderId="0"/>
    <xf numFmtId="9" fontId="59" fillId="0" borderId="0" applyFont="0" applyFill="0" applyBorder="0" applyAlignment="0" applyProtection="0">
      <alignment vertical="center"/>
    </xf>
    <xf numFmtId="0" fontId="179" fillId="0" borderId="0" applyNumberFormat="0" applyFill="0" applyBorder="0" applyAlignment="0" applyProtection="0">
      <alignment vertical="top"/>
      <protection locked="0"/>
    </xf>
    <xf numFmtId="38" fontId="59" fillId="0" borderId="0" applyFont="0" applyFill="0" applyBorder="0" applyAlignment="0" applyProtection="0">
      <alignment vertical="center"/>
    </xf>
    <xf numFmtId="38" fontId="59" fillId="0" borderId="0" applyFont="0" applyFill="0" applyBorder="0" applyAlignment="0" applyProtection="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59" fillId="0" borderId="0"/>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59" fillId="0" borderId="0"/>
    <xf numFmtId="0" fontId="59" fillId="0" borderId="0"/>
    <xf numFmtId="0" fontId="59" fillId="0" borderId="0"/>
    <xf numFmtId="0" fontId="59" fillId="0" borderId="0"/>
    <xf numFmtId="0" fontId="178" fillId="0" borderId="0">
      <alignment vertical="center"/>
    </xf>
    <xf numFmtId="0" fontId="59" fillId="0" borderId="0"/>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59" fillId="0" borderId="0">
      <alignment vertical="center"/>
    </xf>
    <xf numFmtId="0" fontId="178" fillId="0" borderId="0">
      <alignment vertical="center"/>
    </xf>
    <xf numFmtId="0" fontId="178" fillId="0" borderId="0">
      <alignment vertical="center"/>
    </xf>
    <xf numFmtId="0" fontId="59" fillId="0" borderId="0"/>
    <xf numFmtId="0" fontId="178" fillId="0" borderId="0">
      <alignment vertical="center"/>
    </xf>
    <xf numFmtId="0" fontId="178" fillId="0" borderId="0">
      <alignment vertical="center"/>
    </xf>
    <xf numFmtId="0" fontId="178" fillId="0" borderId="0">
      <alignment vertical="center"/>
    </xf>
    <xf numFmtId="0" fontId="59" fillId="0" borderId="0"/>
    <xf numFmtId="0" fontId="178" fillId="0" borderId="0">
      <alignment vertical="center"/>
    </xf>
    <xf numFmtId="0" fontId="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59" fillId="0" borderId="0"/>
    <xf numFmtId="0" fontId="59" fillId="0" borderId="0"/>
    <xf numFmtId="38" fontId="186" fillId="0" borderId="0" applyFont="0" applyFill="0" applyBorder="0" applyAlignment="0" applyProtection="0">
      <alignment vertical="center"/>
    </xf>
    <xf numFmtId="0" fontId="55" fillId="0" borderId="0">
      <alignment vertical="center"/>
    </xf>
    <xf numFmtId="0" fontId="54" fillId="0" borderId="0">
      <alignment vertical="center"/>
    </xf>
    <xf numFmtId="0" fontId="53" fillId="0" borderId="0">
      <alignment vertical="center"/>
    </xf>
    <xf numFmtId="0" fontId="200" fillId="0" borderId="0">
      <alignment vertical="center"/>
    </xf>
    <xf numFmtId="0" fontId="59" fillId="0" borderId="0">
      <alignment vertical="center"/>
    </xf>
    <xf numFmtId="0" fontId="200" fillId="0" borderId="0">
      <alignment vertical="center"/>
    </xf>
    <xf numFmtId="0" fontId="178" fillId="0" borderId="0">
      <alignment vertical="center"/>
    </xf>
    <xf numFmtId="0" fontId="203" fillId="0" borderId="0" applyFill="0" applyBorder="0" applyAlignment="0"/>
    <xf numFmtId="38" fontId="204" fillId="3" borderId="0" applyNumberFormat="0" applyBorder="0" applyAlignment="0" applyProtection="0"/>
    <xf numFmtId="0" fontId="205" fillId="0" borderId="147" applyNumberFormat="0" applyAlignment="0" applyProtection="0">
      <alignment horizontal="left" vertical="center"/>
    </xf>
    <xf numFmtId="0" fontId="205" fillId="0" borderId="8">
      <alignment horizontal="left" vertical="center"/>
    </xf>
    <xf numFmtId="10" fontId="204" fillId="8" borderId="7" applyNumberFormat="0" applyBorder="0" applyAlignment="0" applyProtection="0"/>
    <xf numFmtId="0" fontId="203" fillId="0" borderId="0"/>
    <xf numFmtId="0" fontId="206" fillId="0" borderId="0"/>
    <xf numFmtId="10" fontId="206" fillId="0" borderId="0" applyFont="0" applyFill="0" applyBorder="0" applyAlignment="0" applyProtection="0"/>
    <xf numFmtId="9" fontId="59" fillId="0" borderId="0" applyFont="0" applyFill="0" applyBorder="0" applyAlignment="0" applyProtection="0">
      <alignment vertical="center"/>
    </xf>
    <xf numFmtId="38" fontId="59" fillId="0" borderId="0" applyFont="0" applyFill="0" applyBorder="0" applyAlignment="0" applyProtection="0"/>
    <xf numFmtId="38" fontId="59" fillId="0" borderId="0" applyFont="0" applyFill="0" applyBorder="0" applyAlignment="0" applyProtection="0">
      <alignment vertical="center"/>
    </xf>
    <xf numFmtId="38" fontId="59" fillId="0" borderId="0" applyFont="0" applyFill="0" applyBorder="0" applyAlignment="0" applyProtection="0">
      <alignment vertical="center"/>
    </xf>
    <xf numFmtId="0" fontId="59" fillId="0" borderId="0"/>
    <xf numFmtId="0" fontId="59" fillId="0" borderId="0">
      <alignment vertical="center"/>
    </xf>
    <xf numFmtId="0" fontId="59" fillId="0" borderId="0">
      <alignment vertical="center"/>
    </xf>
    <xf numFmtId="0" fontId="59" fillId="0" borderId="0"/>
    <xf numFmtId="0" fontId="59" fillId="0" borderId="0">
      <alignment vertical="center"/>
    </xf>
    <xf numFmtId="0" fontId="59" fillId="0" borderId="0">
      <alignment vertical="center"/>
    </xf>
    <xf numFmtId="0" fontId="201" fillId="0" borderId="0">
      <alignment vertical="center"/>
    </xf>
    <xf numFmtId="0" fontId="59" fillId="0" borderId="0"/>
    <xf numFmtId="0" fontId="59" fillId="0" borderId="0"/>
    <xf numFmtId="0" fontId="178" fillId="0" borderId="0">
      <alignment vertical="center"/>
    </xf>
    <xf numFmtId="0" fontId="64" fillId="0" borderId="0">
      <alignment vertical="center"/>
    </xf>
    <xf numFmtId="0" fontId="61" fillId="0" borderId="0"/>
    <xf numFmtId="0" fontId="186" fillId="0" borderId="0">
      <alignment vertical="center"/>
    </xf>
    <xf numFmtId="0" fontId="186" fillId="0" borderId="0">
      <alignment vertical="center"/>
    </xf>
    <xf numFmtId="38" fontId="186" fillId="0" borderId="0" applyFont="0" applyFill="0" applyBorder="0" applyAlignment="0" applyProtection="0">
      <alignment vertical="center"/>
    </xf>
    <xf numFmtId="0" fontId="52" fillId="0" borderId="0">
      <alignment vertical="center"/>
    </xf>
    <xf numFmtId="0" fontId="51"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5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8" fillId="0" borderId="0">
      <alignment vertical="center"/>
    </xf>
    <xf numFmtId="0" fontId="47" fillId="0" borderId="0">
      <alignment vertical="center"/>
    </xf>
    <xf numFmtId="0" fontId="46" fillId="0" borderId="0">
      <alignment vertical="center"/>
    </xf>
    <xf numFmtId="0" fontId="45" fillId="0" borderId="0">
      <alignment vertical="center"/>
    </xf>
    <xf numFmtId="0" fontId="212" fillId="0" borderId="0"/>
    <xf numFmtId="0" fontId="44" fillId="0" borderId="0">
      <alignment vertical="center"/>
    </xf>
    <xf numFmtId="0" fontId="44" fillId="0" borderId="0">
      <alignment vertical="center"/>
    </xf>
    <xf numFmtId="0" fontId="59" fillId="0" borderId="0"/>
    <xf numFmtId="9" fontId="59" fillId="0" borderId="0" applyFont="0" applyFill="0" applyBorder="0" applyAlignment="0" applyProtection="0">
      <alignment vertical="center"/>
    </xf>
    <xf numFmtId="38" fontId="59" fillId="0" borderId="0" applyFont="0" applyFill="0" applyBorder="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178" fillId="0" borderId="0">
      <alignment vertical="center"/>
    </xf>
    <xf numFmtId="0" fontId="41" fillId="0" borderId="0">
      <alignment vertical="center"/>
    </xf>
    <xf numFmtId="0" fontId="41" fillId="0" borderId="0">
      <alignment vertical="center"/>
    </xf>
    <xf numFmtId="0" fontId="41" fillId="0" borderId="0">
      <alignment vertical="center"/>
    </xf>
    <xf numFmtId="0" fontId="205" fillId="0" borderId="178">
      <alignment horizontal="left" vertical="center"/>
    </xf>
    <xf numFmtId="10" fontId="204" fillId="8" borderId="7" applyNumberFormat="0" applyBorder="0" applyAlignment="0" applyProtection="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59"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59"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205" fillId="0" borderId="181">
      <alignment horizontal="lef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05" fillId="0" borderId="189">
      <alignment horizontal="lef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05" fillId="0" borderId="189">
      <alignment horizontal="lef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05" fillId="0" borderId="191">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05" fillId="0" borderId="189">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05" fillId="0" borderId="192">
      <alignment horizontal="left" vertical="center"/>
    </xf>
    <xf numFmtId="0" fontId="205" fillId="0" borderId="196">
      <alignment horizontal="left" vertical="center"/>
    </xf>
    <xf numFmtId="0" fontId="205" fillId="0" borderId="192">
      <alignment horizontal="left" vertical="center"/>
    </xf>
    <xf numFmtId="0" fontId="205" fillId="0" borderId="196">
      <alignment horizontal="left" vertical="center"/>
    </xf>
    <xf numFmtId="0" fontId="205" fillId="0" borderId="195">
      <alignment horizontal="left" vertical="center"/>
    </xf>
    <xf numFmtId="0" fontId="205" fillId="0" borderId="192">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5" fillId="0" borderId="197">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05" fillId="0" borderId="196">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5" fillId="0" borderId="198">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5" fillId="0" borderId="197">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05" fillId="0" borderId="198">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59" fillId="0" borderId="0">
      <alignment vertical="center"/>
    </xf>
    <xf numFmtId="0" fontId="59" fillId="0" borderId="0">
      <alignment vertical="center"/>
    </xf>
    <xf numFmtId="0" fontId="23" fillId="0" borderId="0">
      <alignment vertical="center"/>
    </xf>
    <xf numFmtId="0" fontId="23" fillId="0" borderId="0">
      <alignment vertical="center"/>
    </xf>
    <xf numFmtId="0" fontId="59" fillId="0" borderId="0">
      <alignment vertical="center"/>
    </xf>
    <xf numFmtId="0" fontId="22" fillId="0" borderId="0">
      <alignment vertical="center"/>
    </xf>
    <xf numFmtId="0" fontId="21" fillId="0" borderId="0">
      <alignment vertical="center"/>
    </xf>
    <xf numFmtId="0" fontId="20" fillId="0" borderId="0">
      <alignment vertical="center"/>
    </xf>
    <xf numFmtId="0" fontId="59" fillId="0" borderId="0">
      <alignment vertical="center"/>
    </xf>
    <xf numFmtId="0" fontId="59" fillId="0" borderId="0">
      <alignment vertical="center"/>
    </xf>
    <xf numFmtId="0" fontId="19" fillId="0" borderId="0">
      <alignment vertical="center"/>
    </xf>
    <xf numFmtId="0" fontId="19" fillId="0" borderId="0">
      <alignment vertical="center"/>
    </xf>
    <xf numFmtId="0" fontId="59" fillId="0" borderId="0">
      <alignment vertical="center"/>
    </xf>
    <xf numFmtId="0" fontId="59" fillId="0" borderId="0">
      <alignment vertical="center"/>
    </xf>
    <xf numFmtId="0" fontId="59" fillId="0" borderId="0">
      <alignment vertical="center"/>
    </xf>
    <xf numFmtId="0" fontId="18" fillId="0" borderId="0">
      <alignment vertical="center"/>
    </xf>
    <xf numFmtId="0" fontId="18" fillId="0" borderId="0">
      <alignment vertical="center"/>
    </xf>
    <xf numFmtId="0" fontId="59" fillId="0" borderId="0">
      <alignment vertical="center"/>
    </xf>
    <xf numFmtId="0" fontId="59" fillId="0" borderId="0">
      <alignment vertical="center"/>
    </xf>
    <xf numFmtId="0" fontId="59" fillId="0" borderId="0">
      <alignment vertical="center"/>
    </xf>
    <xf numFmtId="0" fontId="17" fillId="0" borderId="0">
      <alignment vertical="center"/>
    </xf>
    <xf numFmtId="0" fontId="17" fillId="0" borderId="0">
      <alignment vertical="center"/>
    </xf>
    <xf numFmtId="0" fontId="59" fillId="0" borderId="0">
      <alignment vertical="center"/>
    </xf>
    <xf numFmtId="0" fontId="186" fillId="0" borderId="0">
      <alignment vertical="center"/>
    </xf>
    <xf numFmtId="38" fontId="186" fillId="0" borderId="0" applyFont="0" applyFill="0" applyBorder="0" applyAlignment="0" applyProtection="0">
      <alignment vertical="center"/>
    </xf>
    <xf numFmtId="0" fontId="15"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0" fontId="59"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274" fillId="16" borderId="207" applyNumberFormat="0" applyAlignment="0" applyProtection="0">
      <alignment vertical="center"/>
    </xf>
    <xf numFmtId="0" fontId="278" fillId="0" borderId="0" applyNumberFormat="0" applyFill="0" applyBorder="0" applyAlignment="0" applyProtection="0">
      <alignment vertical="center"/>
    </xf>
    <xf numFmtId="0" fontId="212" fillId="0" borderId="0"/>
    <xf numFmtId="0" fontId="5" fillId="0" borderId="0">
      <alignment vertical="center"/>
    </xf>
    <xf numFmtId="0" fontId="59" fillId="0" borderId="0"/>
    <xf numFmtId="0" fontId="4" fillId="0" borderId="0">
      <alignment vertical="center"/>
    </xf>
    <xf numFmtId="0" fontId="3" fillId="0" borderId="0">
      <alignment vertical="center"/>
    </xf>
    <xf numFmtId="0" fontId="3" fillId="0" borderId="0">
      <alignment vertical="center"/>
    </xf>
  </cellStyleXfs>
  <cellXfs count="3785">
    <xf numFmtId="0" fontId="0" fillId="0" borderId="0" xfId="0"/>
    <xf numFmtId="0" fontId="61" fillId="0" borderId="0" xfId="0" applyFont="1" applyFill="1" applyAlignment="1">
      <alignment horizontal="right" vertical="center"/>
    </xf>
    <xf numFmtId="0" fontId="61" fillId="0" borderId="0" xfId="0" applyFont="1" applyFill="1" applyAlignment="1">
      <alignment horizontal="left" vertical="center"/>
    </xf>
    <xf numFmtId="0" fontId="65" fillId="0" borderId="0" xfId="0" applyFont="1" applyFill="1" applyAlignment="1">
      <alignment horizontal="center" vertical="center"/>
    </xf>
    <xf numFmtId="0" fontId="61" fillId="0" borderId="0" xfId="0" applyFont="1" applyFill="1" applyAlignment="1">
      <alignment horizontal="center" vertical="center"/>
    </xf>
    <xf numFmtId="0" fontId="64" fillId="0" borderId="0" xfId="0" applyFont="1" applyFill="1" applyAlignment="1">
      <alignment horizontal="left" vertical="center"/>
    </xf>
    <xf numFmtId="0" fontId="67" fillId="0" borderId="0" xfId="0" applyFont="1" applyFill="1" applyBorder="1" applyAlignment="1">
      <alignment horizontal="center" vertical="center"/>
    </xf>
    <xf numFmtId="0" fontId="67" fillId="0" borderId="0" xfId="0" applyFont="1" applyFill="1" applyBorder="1" applyAlignment="1">
      <alignment vertical="center"/>
    </xf>
    <xf numFmtId="0" fontId="63" fillId="0" borderId="0" xfId="0" applyFont="1" applyFill="1" applyAlignment="1">
      <alignment horizontal="left" vertical="top" wrapText="1"/>
    </xf>
    <xf numFmtId="0" fontId="67" fillId="0" borderId="1" xfId="0" applyFont="1" applyFill="1" applyBorder="1" applyAlignment="1">
      <alignment vertical="center"/>
    </xf>
    <xf numFmtId="0" fontId="64" fillId="0" borderId="0" xfId="0" applyFont="1" applyFill="1" applyBorder="1" applyAlignment="1"/>
    <xf numFmtId="0" fontId="67" fillId="0" borderId="2" xfId="0" applyFont="1" applyFill="1" applyBorder="1" applyAlignment="1">
      <alignment vertical="center"/>
    </xf>
    <xf numFmtId="0" fontId="67" fillId="0" borderId="3" xfId="0" applyFont="1" applyFill="1" applyBorder="1" applyAlignment="1">
      <alignment vertical="center"/>
    </xf>
    <xf numFmtId="0" fontId="67" fillId="0" borderId="4" xfId="0" applyFont="1" applyFill="1" applyBorder="1" applyAlignment="1">
      <alignment vertical="center"/>
    </xf>
    <xf numFmtId="0" fontId="67" fillId="0" borderId="5" xfId="0" applyFont="1" applyFill="1" applyBorder="1" applyAlignment="1">
      <alignment vertical="center"/>
    </xf>
    <xf numFmtId="0" fontId="67" fillId="0" borderId="6" xfId="0" applyFont="1" applyFill="1" applyBorder="1" applyAlignment="1">
      <alignment vertical="center"/>
    </xf>
    <xf numFmtId="0" fontId="67" fillId="0" borderId="0" xfId="0" applyFont="1" applyFill="1" applyAlignment="1">
      <alignment horizontal="right" vertical="center"/>
    </xf>
    <xf numFmtId="0" fontId="68" fillId="0" borderId="0" xfId="0" applyFont="1" applyFill="1" applyAlignment="1">
      <alignment vertical="center"/>
    </xf>
    <xf numFmtId="0" fontId="0" fillId="0" borderId="0" xfId="0" applyFont="1" applyFill="1"/>
    <xf numFmtId="0" fontId="80" fillId="0" borderId="0" xfId="0" applyFont="1" applyFill="1" applyAlignment="1">
      <alignment horizontal="right" vertical="center"/>
    </xf>
    <xf numFmtId="0" fontId="0" fillId="0" borderId="5" xfId="0" applyFont="1" applyFill="1" applyBorder="1"/>
    <xf numFmtId="0" fontId="80" fillId="0" borderId="0" xfId="0" applyFont="1" applyFill="1" applyBorder="1" applyAlignment="1">
      <alignment horizontal="center" vertical="top" shrinkToFit="1"/>
    </xf>
    <xf numFmtId="0" fontId="80" fillId="0" borderId="0" xfId="0" applyFont="1" applyFill="1" applyBorder="1" applyAlignment="1">
      <alignment horizontal="center" shrinkToFit="1"/>
    </xf>
    <xf numFmtId="0" fontId="80" fillId="0" borderId="0" xfId="0" applyFont="1" applyFill="1" applyAlignment="1">
      <alignment wrapText="1"/>
    </xf>
    <xf numFmtId="0" fontId="80"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83" fillId="0" borderId="0" xfId="0" applyFont="1" applyFill="1" applyBorder="1" applyAlignment="1"/>
    <xf numFmtId="0" fontId="74" fillId="0" borderId="15" xfId="0" applyFont="1" applyFill="1" applyBorder="1" applyAlignment="1">
      <alignment horizontal="left" vertical="center"/>
    </xf>
    <xf numFmtId="0" fontId="86" fillId="0" borderId="15" xfId="0" applyFont="1" applyFill="1" applyBorder="1" applyAlignment="1">
      <alignment horizontal="left" vertical="center"/>
    </xf>
    <xf numFmtId="0" fontId="87" fillId="0" borderId="0" xfId="0" applyFont="1" applyFill="1" applyBorder="1" applyAlignment="1">
      <alignment horizontal="left" vertical="center"/>
    </xf>
    <xf numFmtId="0" fontId="74" fillId="0" borderId="0" xfId="0" applyFont="1" applyFill="1" applyBorder="1" applyAlignment="1">
      <alignment horizontal="left" vertical="center"/>
    </xf>
    <xf numFmtId="0" fontId="0" fillId="0" borderId="0" xfId="0" applyFill="1" applyAlignment="1">
      <alignment vertical="center"/>
    </xf>
    <xf numFmtId="0" fontId="78" fillId="0" borderId="0" xfId="0" applyFont="1" applyFill="1"/>
    <xf numFmtId="0" fontId="0" fillId="0" borderId="0" xfId="0" applyFont="1" applyFill="1" applyAlignment="1">
      <alignment vertical="center"/>
    </xf>
    <xf numFmtId="0" fontId="80" fillId="0" borderId="7" xfId="0" applyFont="1" applyFill="1" applyBorder="1" applyAlignment="1">
      <alignment horizontal="center" vertical="center"/>
    </xf>
    <xf numFmtId="0" fontId="80" fillId="0" borderId="0" xfId="0" applyFont="1" applyFill="1" applyBorder="1" applyAlignment="1">
      <alignment horizontal="left" vertical="center" shrinkToFit="1"/>
    </xf>
    <xf numFmtId="0" fontId="80" fillId="0" borderId="0" xfId="0" applyFont="1" applyFill="1" applyBorder="1" applyAlignment="1">
      <alignment horizontal="left" vertical="center"/>
    </xf>
    <xf numFmtId="0" fontId="76" fillId="0" borderId="0" xfId="0" applyFont="1" applyFill="1" applyBorder="1" applyAlignment="1">
      <alignment vertical="center"/>
    </xf>
    <xf numFmtId="0" fontId="78" fillId="0" borderId="0" xfId="0" applyFont="1" applyFill="1" applyBorder="1" applyAlignment="1">
      <alignment vertical="center"/>
    </xf>
    <xf numFmtId="0" fontId="77" fillId="0" borderId="0" xfId="0" applyFont="1" applyFill="1" applyBorder="1" applyAlignment="1">
      <alignment vertical="center"/>
    </xf>
    <xf numFmtId="0" fontId="77" fillId="0" borderId="0" xfId="0" applyFont="1" applyFill="1" applyAlignment="1">
      <alignment horizontal="center" vertical="center"/>
    </xf>
    <xf numFmtId="0" fontId="74"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top"/>
    </xf>
    <xf numFmtId="0" fontId="82"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horizontal="left"/>
    </xf>
    <xf numFmtId="0" fontId="0" fillId="0" borderId="7" xfId="0" applyFont="1" applyFill="1" applyBorder="1" applyAlignment="1">
      <alignment horizontal="center" vertical="center" wrapText="1"/>
    </xf>
    <xf numFmtId="0" fontId="80" fillId="0" borderId="0" xfId="0" applyFont="1" applyFill="1"/>
    <xf numFmtId="0" fontId="80" fillId="0" borderId="0" xfId="0" applyFont="1" applyFill="1" applyBorder="1" applyAlignment="1">
      <alignment vertical="top"/>
    </xf>
    <xf numFmtId="0" fontId="80"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80" fillId="0" borderId="0" xfId="0" applyFont="1" applyFill="1" applyAlignment="1">
      <alignment vertical="top"/>
    </xf>
    <xf numFmtId="0" fontId="75" fillId="0" borderId="0" xfId="0" applyFont="1" applyFill="1" applyBorder="1" applyAlignment="1">
      <alignment vertical="center"/>
    </xf>
    <xf numFmtId="0" fontId="75" fillId="0" borderId="0" xfId="0" applyFont="1" applyFill="1" applyBorder="1" applyAlignment="1">
      <alignment horizontal="center" vertical="center"/>
    </xf>
    <xf numFmtId="0" fontId="77" fillId="0" borderId="0" xfId="0" applyFont="1" applyFill="1" applyBorder="1" applyAlignment="1">
      <alignment horizontal="left" vertical="center"/>
    </xf>
    <xf numFmtId="0" fontId="96" fillId="0" borderId="0" xfId="0" applyFont="1" applyFill="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9" fillId="0" borderId="0" xfId="53" applyFont="1"/>
    <xf numFmtId="0" fontId="59" fillId="0" borderId="0" xfId="53" applyFont="1" applyAlignment="1">
      <alignment shrinkToFit="1"/>
    </xf>
    <xf numFmtId="0" fontId="59" fillId="0" borderId="0" xfId="53" applyFont="1" applyAlignment="1">
      <alignment horizontal="center"/>
    </xf>
    <xf numFmtId="0" fontId="76" fillId="0" borderId="0" xfId="53" applyFont="1"/>
    <xf numFmtId="0" fontId="59" fillId="0" borderId="0" xfId="53" applyFont="1" applyAlignment="1">
      <alignment horizontal="center" vertical="center"/>
    </xf>
    <xf numFmtId="0" fontId="59" fillId="0" borderId="0" xfId="47" applyFont="1" applyAlignment="1">
      <alignment horizontal="left" vertical="center"/>
    </xf>
    <xf numFmtId="0" fontId="80" fillId="0" borderId="0" xfId="47" applyFont="1" applyFill="1" applyBorder="1" applyAlignment="1">
      <alignment horizontal="center" vertical="center" shrinkToFit="1"/>
    </xf>
    <xf numFmtId="0" fontId="80" fillId="0" borderId="0" xfId="47" applyFont="1" applyAlignment="1">
      <alignment horizontal="right" vertical="center"/>
    </xf>
    <xf numFmtId="0" fontId="59" fillId="0" borderId="17" xfId="53" applyFont="1" applyBorder="1"/>
    <xf numFmtId="0" fontId="59" fillId="0" borderId="29" xfId="53" applyFont="1" applyBorder="1" applyAlignment="1">
      <alignment shrinkToFit="1"/>
    </xf>
    <xf numFmtId="0" fontId="59" fillId="0" borderId="30" xfId="53" applyFont="1" applyBorder="1" applyAlignment="1">
      <alignment shrinkToFit="1"/>
    </xf>
    <xf numFmtId="0" fontId="59" fillId="0" borderId="17" xfId="53" applyNumberFormat="1" applyFont="1" applyBorder="1"/>
    <xf numFmtId="0" fontId="59" fillId="0" borderId="30" xfId="53" applyNumberFormat="1" applyFont="1" applyBorder="1" applyAlignment="1">
      <alignment horizontal="center"/>
    </xf>
    <xf numFmtId="0" fontId="59" fillId="0" borderId="30" xfId="53" applyNumberFormat="1" applyFont="1" applyBorder="1"/>
    <xf numFmtId="49" fontId="59" fillId="0" borderId="32" xfId="53" applyNumberFormat="1" applyFont="1" applyBorder="1" applyAlignment="1">
      <alignment shrinkToFit="1"/>
    </xf>
    <xf numFmtId="0" fontId="59" fillId="0" borderId="32" xfId="53" applyFont="1" applyBorder="1" applyAlignment="1"/>
    <xf numFmtId="0" fontId="59" fillId="0" borderId="33" xfId="53" applyNumberFormat="1" applyFont="1" applyFill="1" applyBorder="1" applyAlignment="1">
      <alignment horizontal="center"/>
    </xf>
    <xf numFmtId="0" fontId="59" fillId="0" borderId="34" xfId="53" applyFont="1" applyFill="1" applyBorder="1" applyAlignment="1">
      <alignment shrinkToFit="1"/>
    </xf>
    <xf numFmtId="0" fontId="80" fillId="0" borderId="0" xfId="53" applyFont="1"/>
    <xf numFmtId="0" fontId="78" fillId="0" borderId="0" xfId="53" applyFont="1"/>
    <xf numFmtId="0" fontId="178" fillId="0" borderId="2" xfId="48" applyBorder="1">
      <alignment vertical="center"/>
    </xf>
    <xf numFmtId="0" fontId="178" fillId="0" borderId="0" xfId="48">
      <alignment vertical="center"/>
    </xf>
    <xf numFmtId="0" fontId="178" fillId="0" borderId="3" xfId="48" applyBorder="1">
      <alignment vertical="center"/>
    </xf>
    <xf numFmtId="0" fontId="178" fillId="0" borderId="0" xfId="48" applyBorder="1" applyAlignment="1">
      <alignment horizontal="left" vertical="center" wrapText="1"/>
    </xf>
    <xf numFmtId="0" fontId="103" fillId="0" borderId="0" xfId="48" applyFont="1" applyBorder="1">
      <alignment vertical="center"/>
    </xf>
    <xf numFmtId="0" fontId="178" fillId="0" borderId="0" xfId="48" applyBorder="1" applyAlignment="1">
      <alignment horizontal="center" vertical="center"/>
    </xf>
    <xf numFmtId="0" fontId="72" fillId="0" borderId="0" xfId="48" applyFont="1" applyBorder="1">
      <alignment vertical="center"/>
    </xf>
    <xf numFmtId="0" fontId="178" fillId="0" borderId="0" xfId="48" applyAlignment="1">
      <alignment vertical="center"/>
    </xf>
    <xf numFmtId="0" fontId="72" fillId="0" borderId="0" xfId="48" applyFont="1" applyBorder="1" applyAlignment="1">
      <alignment horizontal="center" vertical="center"/>
    </xf>
    <xf numFmtId="0" fontId="59" fillId="0" borderId="3" xfId="48" applyFont="1" applyBorder="1">
      <alignment vertical="center"/>
    </xf>
    <xf numFmtId="0" fontId="59" fillId="0" borderId="0" xfId="48" applyFont="1">
      <alignment vertical="center"/>
    </xf>
    <xf numFmtId="0" fontId="72" fillId="0" borderId="0" xfId="48" applyFont="1" applyBorder="1" applyAlignment="1">
      <alignment horizontal="left" vertical="center"/>
    </xf>
    <xf numFmtId="0" fontId="104" fillId="0" borderId="0" xfId="48" applyFont="1" applyBorder="1" applyAlignment="1">
      <alignment horizontal="center" vertical="center"/>
    </xf>
    <xf numFmtId="0" fontId="72" fillId="0" borderId="0" xfId="48" applyFont="1" applyBorder="1" applyAlignment="1">
      <alignment vertical="center" wrapText="1"/>
    </xf>
    <xf numFmtId="0" fontId="72" fillId="0" borderId="0" xfId="48" applyFont="1" applyBorder="1" applyAlignment="1">
      <alignment vertical="center"/>
    </xf>
    <xf numFmtId="0" fontId="59" fillId="0" borderId="0" xfId="48" applyFont="1" applyBorder="1">
      <alignment vertical="center"/>
    </xf>
    <xf numFmtId="0" fontId="59" fillId="0" borderId="0" xfId="48" applyFont="1" applyBorder="1" applyAlignment="1">
      <alignment vertical="center" wrapText="1"/>
    </xf>
    <xf numFmtId="0" fontId="76" fillId="0" borderId="0" xfId="48" applyFont="1" applyFill="1" applyBorder="1">
      <alignment vertical="center"/>
    </xf>
    <xf numFmtId="0" fontId="76" fillId="0" borderId="0" xfId="48" applyFont="1" applyBorder="1" applyAlignment="1">
      <alignment horizontal="center" vertical="center"/>
    </xf>
    <xf numFmtId="0" fontId="98" fillId="0" borderId="0" xfId="48" applyFont="1" applyBorder="1" applyAlignment="1">
      <alignment vertical="center"/>
    </xf>
    <xf numFmtId="0" fontId="105" fillId="0" borderId="0" xfId="48" applyFont="1" applyBorder="1" applyAlignment="1">
      <alignment vertical="center"/>
    </xf>
    <xf numFmtId="0" fontId="178" fillId="0" borderId="0" xfId="48" applyBorder="1">
      <alignment vertical="center"/>
    </xf>
    <xf numFmtId="0" fontId="107" fillId="0" borderId="0" xfId="48" applyFont="1" applyBorder="1">
      <alignment vertical="center"/>
    </xf>
    <xf numFmtId="0" fontId="108" fillId="0" borderId="0" xfId="48" applyFont="1" applyBorder="1">
      <alignment vertical="center"/>
    </xf>
    <xf numFmtId="0" fontId="109" fillId="0" borderId="0" xfId="48" applyFont="1" applyBorder="1" applyAlignment="1">
      <alignment vertical="center"/>
    </xf>
    <xf numFmtId="0" fontId="109" fillId="0" borderId="0" xfId="48" applyFont="1" applyAlignment="1">
      <alignment vertical="center"/>
    </xf>
    <xf numFmtId="0" fontId="105" fillId="0" borderId="0" xfId="48" applyFont="1" applyAlignment="1">
      <alignment vertical="center"/>
    </xf>
    <xf numFmtId="0" fontId="88" fillId="0" borderId="0" xfId="48" applyFont="1" applyBorder="1">
      <alignment vertical="center"/>
    </xf>
    <xf numFmtId="0" fontId="88" fillId="0" borderId="0" xfId="48" applyFont="1">
      <alignment vertical="center"/>
    </xf>
    <xf numFmtId="0" fontId="77" fillId="0" borderId="0" xfId="48" applyFont="1" applyBorder="1">
      <alignment vertical="center"/>
    </xf>
    <xf numFmtId="0" fontId="77" fillId="0" borderId="0" xfId="48" applyFont="1">
      <alignment vertical="center"/>
    </xf>
    <xf numFmtId="0" fontId="103" fillId="0" borderId="0" xfId="48" applyFont="1">
      <alignment vertical="center"/>
    </xf>
    <xf numFmtId="0" fontId="178" fillId="0" borderId="0" xfId="48" applyAlignment="1">
      <alignment horizontal="center" vertical="center"/>
    </xf>
    <xf numFmtId="0" fontId="0" fillId="0" borderId="0" xfId="53" applyFont="1" applyAlignment="1">
      <alignment horizontal="right" vertical="center"/>
    </xf>
    <xf numFmtId="178" fontId="67" fillId="0" borderId="13" xfId="0" applyNumberFormat="1" applyFont="1" applyFill="1" applyBorder="1" applyAlignment="1">
      <alignment horizontal="center" vertical="center"/>
    </xf>
    <xf numFmtId="0" fontId="67" fillId="0" borderId="0" xfId="0" applyFont="1" applyFill="1" applyBorder="1" applyAlignment="1">
      <alignment horizontal="left" vertical="center"/>
    </xf>
    <xf numFmtId="0" fontId="0" fillId="0" borderId="0" xfId="0" applyFont="1" applyFill="1" applyAlignment="1">
      <alignment horizontal="center"/>
    </xf>
    <xf numFmtId="0" fontId="0" fillId="0" borderId="13" xfId="0" applyFont="1" applyFill="1" applyBorder="1"/>
    <xf numFmtId="0" fontId="67" fillId="0" borderId="13" xfId="0" applyFont="1" applyFill="1" applyBorder="1" applyAlignment="1">
      <alignment horizontal="right" vertical="center"/>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0" xfId="0" applyFill="1" applyAlignment="1">
      <alignment horizontal="center" vertical="center"/>
    </xf>
    <xf numFmtId="186" fontId="67" fillId="0" borderId="0" xfId="0" applyNumberFormat="1" applyFont="1" applyFill="1" applyAlignment="1">
      <alignment vertical="center"/>
    </xf>
    <xf numFmtId="0" fontId="0" fillId="0" borderId="0" xfId="0" quotePrefix="1" applyFill="1" applyBorder="1" applyAlignment="1">
      <alignment vertical="center"/>
    </xf>
    <xf numFmtId="0" fontId="0" fillId="0" borderId="0" xfId="0" applyAlignment="1">
      <alignment horizontal="center"/>
    </xf>
    <xf numFmtId="0" fontId="178" fillId="0" borderId="0" xfId="51" quotePrefix="1">
      <alignment vertical="center"/>
    </xf>
    <xf numFmtId="0" fontId="117" fillId="0" borderId="0" xfId="0" applyFont="1" applyBorder="1" applyAlignment="1">
      <alignment vertical="center"/>
    </xf>
    <xf numFmtId="0" fontId="117" fillId="0" borderId="0" xfId="0" applyFont="1" applyFill="1" applyBorder="1" applyAlignment="1">
      <alignment vertical="center"/>
    </xf>
    <xf numFmtId="0" fontId="109" fillId="0" borderId="0" xfId="0" applyFont="1" applyFill="1" applyBorder="1" applyAlignment="1">
      <alignment vertical="center"/>
    </xf>
    <xf numFmtId="0" fontId="120" fillId="0" borderId="0" xfId="0" applyFont="1" applyFill="1" applyAlignment="1">
      <alignment horizontal="left" vertical="center"/>
    </xf>
    <xf numFmtId="0" fontId="121" fillId="0" borderId="0" xfId="0" applyFont="1" applyFill="1" applyAlignment="1">
      <alignment horizontal="right" vertical="center"/>
    </xf>
    <xf numFmtId="0" fontId="92" fillId="0" borderId="47" xfId="0" applyFont="1" applyFill="1" applyBorder="1" applyAlignment="1">
      <alignment horizontal="center" vertical="center" shrinkToFit="1"/>
    </xf>
    <xf numFmtId="0" fontId="92" fillId="0" borderId="36" xfId="0" applyFont="1" applyFill="1" applyBorder="1" applyAlignment="1">
      <alignment horizontal="center" vertical="center" wrapText="1" shrinkToFit="1"/>
    </xf>
    <xf numFmtId="0" fontId="92" fillId="0" borderId="36" xfId="0" applyFont="1" applyFill="1" applyBorder="1" applyAlignment="1">
      <alignment horizontal="center" vertical="center" shrinkToFit="1"/>
    </xf>
    <xf numFmtId="0" fontId="92" fillId="0" borderId="48" xfId="0" applyFont="1" applyFill="1" applyBorder="1" applyAlignment="1">
      <alignment horizontal="center" vertical="center" shrinkToFit="1"/>
    </xf>
    <xf numFmtId="0" fontId="0" fillId="0" borderId="13" xfId="0" applyFill="1" applyBorder="1"/>
    <xf numFmtId="0" fontId="80" fillId="0" borderId="0" xfId="0" applyFont="1"/>
    <xf numFmtId="0" fontId="80" fillId="0" borderId="0" xfId="0" applyFont="1" applyAlignment="1">
      <alignment vertical="center"/>
    </xf>
    <xf numFmtId="0" fontId="80" fillId="0" borderId="0" xfId="0" applyFont="1" applyAlignment="1">
      <alignment vertical="center" wrapText="1"/>
    </xf>
    <xf numFmtId="0" fontId="67" fillId="0" borderId="0" xfId="0" quotePrefix="1" applyFont="1" applyFill="1" applyAlignment="1">
      <alignment vertical="center"/>
    </xf>
    <xf numFmtId="0" fontId="63" fillId="0" borderId="0" xfId="0" quotePrefix="1" applyFont="1" applyFill="1" applyAlignment="1">
      <alignment vertical="center"/>
    </xf>
    <xf numFmtId="0" fontId="0" fillId="0" borderId="3" xfId="0" applyBorder="1"/>
    <xf numFmtId="0" fontId="0" fillId="0" borderId="0" xfId="0" quotePrefix="1" applyFill="1" applyBorder="1" applyAlignment="1">
      <alignment horizontal="left" vertical="center"/>
    </xf>
    <xf numFmtId="14" fontId="0" fillId="0" borderId="0" xfId="0" applyNumberFormat="1"/>
    <xf numFmtId="0" fontId="0" fillId="0" borderId="7" xfId="0" applyBorder="1"/>
    <xf numFmtId="0" fontId="0" fillId="0" borderId="0" xfId="0" applyBorder="1"/>
    <xf numFmtId="0" fontId="0" fillId="0" borderId="0" xfId="0" quotePrefix="1"/>
    <xf numFmtId="0" fontId="101" fillId="0" borderId="0" xfId="0" applyFont="1" applyFill="1" applyBorder="1" applyAlignment="1">
      <alignment vertical="center"/>
    </xf>
    <xf numFmtId="0" fontId="61" fillId="0" borderId="0" xfId="0" applyFont="1" applyFill="1" applyAlignment="1">
      <alignment vertical="center"/>
    </xf>
    <xf numFmtId="0" fontId="67" fillId="0" borderId="13" xfId="0" applyFont="1" applyFill="1" applyBorder="1" applyAlignment="1">
      <alignment vertical="center"/>
    </xf>
    <xf numFmtId="0" fontId="67" fillId="0" borderId="0" xfId="0" applyFont="1" applyFill="1" applyAlignment="1">
      <alignment horizontal="left" vertical="center" wrapText="1"/>
    </xf>
    <xf numFmtId="0" fontId="67" fillId="0" borderId="0" xfId="0" applyFont="1" applyFill="1" applyAlignment="1">
      <alignment vertical="center"/>
    </xf>
    <xf numFmtId="0" fontId="70" fillId="0" borderId="0" xfId="0" applyFont="1" applyFill="1" applyAlignment="1">
      <alignment vertical="center"/>
    </xf>
    <xf numFmtId="0" fontId="70" fillId="0" borderId="0" xfId="0" applyFont="1" applyAlignment="1">
      <alignment vertical="center"/>
    </xf>
    <xf numFmtId="0" fontId="67" fillId="0" borderId="0" xfId="0" applyFont="1" applyFill="1" applyAlignment="1">
      <alignment horizontal="left" vertical="center"/>
    </xf>
    <xf numFmtId="0" fontId="67" fillId="0" borderId="0" xfId="0" applyFont="1" applyFill="1" applyAlignment="1">
      <alignment vertical="center" wrapText="1"/>
    </xf>
    <xf numFmtId="0" fontId="0" fillId="0" borderId="13" xfId="0" applyFont="1" applyFill="1" applyBorder="1" applyAlignment="1"/>
    <xf numFmtId="0" fontId="0" fillId="0" borderId="0" xfId="0" applyFont="1" applyFill="1" applyAlignment="1">
      <alignment horizontal="left" vertical="center"/>
    </xf>
    <xf numFmtId="0" fontId="67" fillId="0" borderId="0" xfId="0" applyFont="1" applyAlignment="1">
      <alignment horizontal="left" vertical="center"/>
    </xf>
    <xf numFmtId="49" fontId="59" fillId="0" borderId="0" xfId="53" applyNumberFormat="1" applyFont="1" applyFill="1" applyBorder="1"/>
    <xf numFmtId="0" fontId="61" fillId="0" borderId="0" xfId="0" applyFont="1" applyFill="1" applyBorder="1" applyAlignment="1">
      <alignment vertical="center"/>
    </xf>
    <xf numFmtId="188" fontId="72" fillId="0" borderId="7" xfId="0" applyNumberFormat="1" applyFont="1" applyFill="1" applyBorder="1" applyAlignment="1" applyProtection="1">
      <alignment horizontal="center" vertical="center"/>
      <protection locked="0"/>
    </xf>
    <xf numFmtId="0" fontId="68" fillId="0" borderId="1" xfId="0" applyFont="1" applyFill="1" applyBorder="1" applyAlignment="1">
      <alignment horizontal="right" vertical="center" wrapText="1"/>
    </xf>
    <xf numFmtId="0" fontId="67" fillId="0" borderId="7" xfId="0" applyFont="1" applyFill="1" applyBorder="1" applyAlignment="1">
      <alignment horizontal="center" vertical="center"/>
    </xf>
    <xf numFmtId="0" fontId="67" fillId="0" borderId="8" xfId="0" applyFont="1" applyFill="1" applyBorder="1" applyAlignment="1">
      <alignment vertical="center" wrapText="1"/>
    </xf>
    <xf numFmtId="0" fontId="67" fillId="0" borderId="0" xfId="0" applyFont="1" applyFill="1" applyAlignment="1">
      <alignment horizontal="left" vertical="center" shrinkToFit="1"/>
    </xf>
    <xf numFmtId="0" fontId="67" fillId="0" borderId="0" xfId="0" applyFont="1" applyFill="1" applyAlignment="1">
      <alignment vertical="top" wrapText="1"/>
    </xf>
    <xf numFmtId="0" fontId="61" fillId="0" borderId="8" xfId="0" applyFont="1" applyFill="1" applyBorder="1" applyAlignment="1">
      <alignment vertical="center" shrinkToFit="1"/>
    </xf>
    <xf numFmtId="0" fontId="67" fillId="0" borderId="0" xfId="0" applyFont="1" applyFill="1" applyAlignment="1">
      <alignment horizontal="right" vertical="top"/>
    </xf>
    <xf numFmtId="0" fontId="61" fillId="0" borderId="0" xfId="0" applyFont="1" applyFill="1" applyBorder="1" applyAlignment="1">
      <alignment horizontal="center" vertical="center" shrinkToFit="1"/>
    </xf>
    <xf numFmtId="178" fontId="67" fillId="0" borderId="0" xfId="0" quotePrefix="1" applyNumberFormat="1" applyFont="1" applyFill="1" applyAlignment="1">
      <alignment vertical="center"/>
    </xf>
    <xf numFmtId="0" fontId="72" fillId="0" borderId="8" xfId="0" quotePrefix="1" applyFont="1" applyFill="1" applyBorder="1" applyAlignment="1">
      <alignment horizontal="center" vertical="center"/>
    </xf>
    <xf numFmtId="0" fontId="76" fillId="0" borderId="0" xfId="0" applyFont="1" applyFill="1" applyBorder="1" applyAlignment="1">
      <alignment horizontal="left" shrinkToFit="1"/>
    </xf>
    <xf numFmtId="0" fontId="0" fillId="0" borderId="30" xfId="0" applyFont="1" applyFill="1" applyBorder="1" applyAlignment="1">
      <alignment horizontal="centerContinuous" vertical="center"/>
    </xf>
    <xf numFmtId="0" fontId="0" fillId="0" borderId="49" xfId="0" applyFont="1" applyFill="1" applyBorder="1" applyAlignment="1">
      <alignment horizontal="centerContinuous" vertical="center"/>
    </xf>
    <xf numFmtId="0" fontId="77" fillId="0" borderId="7" xfId="0" applyFont="1" applyFill="1" applyBorder="1" applyAlignment="1">
      <alignment horizontal="center" vertical="center" wrapText="1"/>
    </xf>
    <xf numFmtId="0" fontId="0" fillId="0" borderId="0" xfId="0" applyFill="1" applyBorder="1" applyAlignment="1">
      <alignment horizontal="center" vertical="top" shrinkToFit="1"/>
    </xf>
    <xf numFmtId="0" fontId="90" fillId="0" borderId="0" xfId="0" applyFont="1"/>
    <xf numFmtId="0" fontId="0" fillId="0" borderId="0" xfId="0" applyBorder="1" applyAlignment="1">
      <alignment horizontal="left"/>
    </xf>
    <xf numFmtId="0" fontId="128" fillId="0" borderId="0" xfId="0" applyFont="1"/>
    <xf numFmtId="0" fontId="0" fillId="0" borderId="0" xfId="0" applyAlignment="1">
      <alignment vertical="center"/>
    </xf>
    <xf numFmtId="0" fontId="0" fillId="0" borderId="0" xfId="0" applyBorder="1" applyAlignment="1">
      <alignment vertical="center"/>
    </xf>
    <xf numFmtId="0" fontId="116" fillId="0" borderId="0" xfId="0" applyFont="1" applyFill="1" applyBorder="1" applyAlignment="1">
      <alignment horizontal="center" vertical="center"/>
    </xf>
    <xf numFmtId="0" fontId="109" fillId="0" borderId="7" xfId="0" applyFont="1" applyFill="1" applyBorder="1" applyAlignment="1">
      <alignment horizontal="center" vertical="center"/>
    </xf>
    <xf numFmtId="0" fontId="109" fillId="0" borderId="9" xfId="0" applyFont="1" applyFill="1" applyBorder="1" applyAlignment="1">
      <alignment horizontal="right" vertical="center"/>
    </xf>
    <xf numFmtId="0" fontId="111" fillId="0" borderId="8" xfId="0" applyFont="1" applyFill="1" applyBorder="1" applyAlignment="1">
      <alignment horizontal="right" vertical="center"/>
    </xf>
    <xf numFmtId="0" fontId="109" fillId="0" borderId="8" xfId="0" applyFont="1" applyFill="1" applyBorder="1" applyAlignment="1">
      <alignment horizontal="right" vertical="center"/>
    </xf>
    <xf numFmtId="0" fontId="109" fillId="0" borderId="8" xfId="0" applyFont="1" applyFill="1" applyBorder="1" applyAlignment="1">
      <alignment horizontal="center" vertical="center"/>
    </xf>
    <xf numFmtId="0" fontId="109" fillId="0" borderId="27" xfId="0" applyFont="1" applyFill="1" applyBorder="1" applyAlignment="1">
      <alignment horizontal="center" vertical="center"/>
    </xf>
    <xf numFmtId="0" fontId="122" fillId="0" borderId="7" xfId="0" applyFont="1" applyFill="1" applyBorder="1" applyAlignment="1">
      <alignment horizontal="center" vertical="center"/>
    </xf>
    <xf numFmtId="0" fontId="117" fillId="0" borderId="8" xfId="0" applyFont="1" applyFill="1" applyBorder="1" applyAlignment="1">
      <alignment horizontal="center" vertical="center"/>
    </xf>
    <xf numFmtId="0" fontId="0" fillId="0" borderId="8" xfId="0" applyFill="1" applyBorder="1" applyAlignment="1">
      <alignment horizontal="left" vertical="top"/>
    </xf>
    <xf numFmtId="0" fontId="113" fillId="0" borderId="7" xfId="0" applyFont="1" applyFill="1" applyBorder="1" applyAlignment="1">
      <alignment horizontal="center" vertical="center" shrinkToFit="1"/>
    </xf>
    <xf numFmtId="0" fontId="117" fillId="0" borderId="7" xfId="0" applyFont="1" applyFill="1" applyBorder="1" applyAlignment="1">
      <alignment horizontal="center" vertical="center" wrapText="1"/>
    </xf>
    <xf numFmtId="0" fontId="113" fillId="0" borderId="11" xfId="0" applyFont="1" applyFill="1" applyBorder="1" applyAlignment="1">
      <alignment horizontal="center" vertical="center" wrapText="1"/>
    </xf>
    <xf numFmtId="0" fontId="113" fillId="0" borderId="9" xfId="0" applyFont="1" applyFill="1" applyBorder="1" applyAlignment="1">
      <alignment horizontal="center" vertical="center"/>
    </xf>
    <xf numFmtId="0" fontId="113" fillId="0" borderId="7" xfId="0" applyFont="1" applyFill="1" applyBorder="1" applyAlignment="1">
      <alignment horizontal="center" vertical="center"/>
    </xf>
    <xf numFmtId="0" fontId="0" fillId="0" borderId="8" xfId="0" applyFill="1" applyBorder="1" applyAlignment="1">
      <alignment vertical="center"/>
    </xf>
    <xf numFmtId="0" fontId="131" fillId="0" borderId="7" xfId="0" applyFont="1" applyFill="1" applyBorder="1" applyAlignment="1">
      <alignment horizontal="center" vertical="center" wrapText="1"/>
    </xf>
    <xf numFmtId="0" fontId="113"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78" fillId="0" borderId="0" xfId="48" applyAlignment="1">
      <alignment vertical="center"/>
    </xf>
    <xf numFmtId="0" fontId="0" fillId="0" borderId="0" xfId="0" quotePrefix="1" applyBorder="1"/>
    <xf numFmtId="0" fontId="80" fillId="0" borderId="0" xfId="48" applyFont="1" applyBorder="1" applyAlignment="1">
      <alignment vertical="center" wrapText="1"/>
    </xf>
    <xf numFmtId="0" fontId="111" fillId="0" borderId="0" xfId="48" applyFont="1" applyBorder="1" applyAlignment="1">
      <alignment horizontal="left" vertical="center"/>
    </xf>
    <xf numFmtId="0" fontId="103" fillId="0" borderId="0" xfId="48" applyFont="1" applyAlignment="1">
      <alignment vertical="center"/>
    </xf>
    <xf numFmtId="0" fontId="133" fillId="0" borderId="12" xfId="0" applyFont="1" applyBorder="1" applyAlignment="1">
      <alignment horizontal="left"/>
    </xf>
    <xf numFmtId="0" fontId="132" fillId="0" borderId="12" xfId="0" applyFont="1" applyBorder="1" applyAlignment="1">
      <alignment horizontal="left"/>
    </xf>
    <xf numFmtId="0" fontId="178" fillId="0" borderId="16" xfId="48" applyBorder="1">
      <alignment vertical="center"/>
    </xf>
    <xf numFmtId="0" fontId="133" fillId="0" borderId="61" xfId="0" applyFont="1" applyBorder="1" applyAlignment="1">
      <alignment horizontal="left"/>
    </xf>
    <xf numFmtId="0" fontId="133" fillId="0" borderId="62" xfId="0" applyFont="1" applyBorder="1" applyAlignment="1">
      <alignment horizontal="left"/>
    </xf>
    <xf numFmtId="0" fontId="133" fillId="0" borderId="63" xfId="0" applyFont="1" applyBorder="1" applyAlignment="1">
      <alignment horizontal="left" vertical="center"/>
    </xf>
    <xf numFmtId="0" fontId="72" fillId="0" borderId="0" xfId="0" applyFont="1"/>
    <xf numFmtId="0" fontId="135" fillId="0" borderId="0" xfId="0" applyFont="1"/>
    <xf numFmtId="0" fontId="135" fillId="0" borderId="0" xfId="0" applyFont="1" applyBorder="1" applyAlignment="1"/>
    <xf numFmtId="0" fontId="135" fillId="0" borderId="0" xfId="0" applyFont="1" applyAlignment="1">
      <alignment horizontal="center"/>
    </xf>
    <xf numFmtId="0" fontId="82" fillId="0" borderId="0" xfId="0" applyFont="1"/>
    <xf numFmtId="0" fontId="82" fillId="0" borderId="7" xfId="31" applyFont="1" applyBorder="1" applyAlignment="1">
      <alignment horizontal="center" vertical="center" wrapText="1"/>
    </xf>
    <xf numFmtId="0" fontId="82" fillId="0" borderId="8" xfId="31" applyFont="1" applyBorder="1" applyAlignment="1">
      <alignment horizontal="center" vertical="center" wrapText="1"/>
    </xf>
    <xf numFmtId="0" fontId="82" fillId="0" borderId="7" xfId="31" applyFont="1" applyFill="1" applyBorder="1" applyAlignment="1">
      <alignment horizontal="center" vertical="center" wrapText="1"/>
    </xf>
    <xf numFmtId="0" fontId="63" fillId="0" borderId="65" xfId="31" applyFont="1" applyBorder="1" applyAlignment="1">
      <alignment horizontal="center" vertical="center" wrapText="1"/>
    </xf>
    <xf numFmtId="0" fontId="59" fillId="0" borderId="65" xfId="31" applyFont="1" applyBorder="1" applyAlignment="1">
      <alignment horizontal="center" vertical="center" wrapText="1"/>
    </xf>
    <xf numFmtId="0" fontId="59" fillId="0" borderId="66" xfId="31" applyFont="1" applyBorder="1" applyAlignment="1">
      <alignment horizontal="center" vertical="center" wrapText="1"/>
    </xf>
    <xf numFmtId="0" fontId="178" fillId="0" borderId="0" xfId="31" applyBorder="1">
      <alignment vertical="center"/>
    </xf>
    <xf numFmtId="0" fontId="178" fillId="0" borderId="0" xfId="31">
      <alignment vertical="center"/>
    </xf>
    <xf numFmtId="0" fontId="101" fillId="0" borderId="0" xfId="31" applyFont="1" applyBorder="1">
      <alignment vertical="center"/>
    </xf>
    <xf numFmtId="0" fontId="178" fillId="0" borderId="0" xfId="31" applyBorder="1" applyAlignment="1">
      <alignment horizontal="center" vertical="center"/>
    </xf>
    <xf numFmtId="0" fontId="105" fillId="0" borderId="0" xfId="31" applyFont="1" applyAlignment="1">
      <alignment vertical="center"/>
    </xf>
    <xf numFmtId="0" fontId="72" fillId="0" borderId="0" xfId="31" applyFont="1">
      <alignment vertical="center"/>
    </xf>
    <xf numFmtId="0" fontId="98" fillId="0" borderId="0" xfId="31" applyFont="1" applyFill="1" applyBorder="1" applyAlignment="1">
      <alignment horizontal="left" vertical="top"/>
    </xf>
    <xf numFmtId="0" fontId="77" fillId="0" borderId="0" xfId="31" applyFont="1" applyBorder="1">
      <alignment vertical="center"/>
    </xf>
    <xf numFmtId="0" fontId="75" fillId="0" borderId="0" xfId="31" applyFont="1">
      <alignment vertical="center"/>
    </xf>
    <xf numFmtId="0" fontId="138" fillId="0" borderId="0" xfId="31" applyFont="1">
      <alignment vertical="center"/>
    </xf>
    <xf numFmtId="0" fontId="59" fillId="0" borderId="0" xfId="31" applyFont="1" applyBorder="1" applyAlignment="1">
      <alignment horizontal="left" vertical="center"/>
    </xf>
    <xf numFmtId="0" fontId="57" fillId="0" borderId="0" xfId="31" applyFont="1" applyAlignment="1">
      <alignment horizontal="left" vertical="center"/>
    </xf>
    <xf numFmtId="0" fontId="75" fillId="0" borderId="0" xfId="31" applyFont="1" applyAlignment="1">
      <alignment vertical="center"/>
    </xf>
    <xf numFmtId="0" fontId="86" fillId="0" borderId="0" xfId="31" applyFont="1" applyAlignment="1">
      <alignment vertical="center"/>
    </xf>
    <xf numFmtId="0" fontId="76" fillId="0" borderId="67" xfId="31" applyFont="1" applyFill="1" applyBorder="1" applyAlignment="1">
      <alignment horizontal="center" vertical="center"/>
    </xf>
    <xf numFmtId="0" fontId="76" fillId="0" borderId="67" xfId="31" applyFont="1" applyFill="1" applyBorder="1" applyAlignment="1">
      <alignment horizontal="distributed" vertical="center"/>
    </xf>
    <xf numFmtId="0" fontId="178" fillId="0" borderId="68" xfId="31" applyFill="1" applyBorder="1" applyAlignment="1">
      <alignment horizontal="center" vertical="center"/>
    </xf>
    <xf numFmtId="0" fontId="76" fillId="0" borderId="69" xfId="31" applyFont="1" applyFill="1" applyBorder="1" applyAlignment="1">
      <alignment horizontal="center" vertical="center"/>
    </xf>
    <xf numFmtId="0" fontId="76" fillId="0" borderId="69" xfId="31" applyFont="1" applyFill="1" applyBorder="1" applyAlignment="1">
      <alignment horizontal="distributed" vertical="center"/>
    </xf>
    <xf numFmtId="0" fontId="178" fillId="0" borderId="70" xfId="31" applyFill="1" applyBorder="1" applyAlignment="1">
      <alignment horizontal="center" vertical="center"/>
    </xf>
    <xf numFmtId="0" fontId="76" fillId="0" borderId="71" xfId="31" applyFont="1" applyFill="1" applyBorder="1" applyAlignment="1">
      <alignment horizontal="center" vertical="center"/>
    </xf>
    <xf numFmtId="0" fontId="76" fillId="0" borderId="71" xfId="31" applyFont="1" applyFill="1" applyBorder="1" applyAlignment="1">
      <alignment horizontal="distributed" vertical="center"/>
    </xf>
    <xf numFmtId="0" fontId="178" fillId="0" borderId="72" xfId="31" applyFill="1" applyBorder="1" applyAlignment="1">
      <alignment horizontal="center" vertical="center"/>
    </xf>
    <xf numFmtId="0" fontId="76" fillId="0" borderId="7" xfId="31" applyFont="1" applyFill="1" applyBorder="1" applyAlignment="1">
      <alignment horizontal="center" vertical="center"/>
    </xf>
    <xf numFmtId="0" fontId="76" fillId="0" borderId="8" xfId="31" applyFont="1" applyFill="1" applyBorder="1" applyAlignment="1">
      <alignment horizontal="center" vertical="center"/>
    </xf>
    <xf numFmtId="0" fontId="76" fillId="0" borderId="7" xfId="31" applyFont="1" applyFill="1" applyBorder="1" applyAlignment="1">
      <alignment horizontal="distributed" vertical="center"/>
    </xf>
    <xf numFmtId="49" fontId="59" fillId="0" borderId="73" xfId="31" applyNumberFormat="1" applyFont="1" applyFill="1" applyBorder="1" applyAlignment="1">
      <alignment horizontal="center" vertical="center" shrinkToFit="1"/>
    </xf>
    <xf numFmtId="0" fontId="178" fillId="0" borderId="68" xfId="31" applyFill="1" applyBorder="1" applyAlignment="1">
      <alignment horizontal="center" vertical="center" wrapText="1"/>
    </xf>
    <xf numFmtId="0" fontId="178" fillId="0" borderId="72" xfId="31" applyFill="1" applyBorder="1" applyAlignment="1">
      <alignment horizontal="center" vertical="center" wrapText="1"/>
    </xf>
    <xf numFmtId="0" fontId="57" fillId="0" borderId="70" xfId="31" applyFont="1" applyFill="1" applyBorder="1" applyAlignment="1">
      <alignment horizontal="center" vertical="center" wrapText="1"/>
    </xf>
    <xf numFmtId="0" fontId="57" fillId="0" borderId="68" xfId="31" applyFont="1" applyFill="1" applyBorder="1" applyAlignment="1">
      <alignment horizontal="center" vertical="center" wrapText="1"/>
    </xf>
    <xf numFmtId="0" fontId="57" fillId="0" borderId="72" xfId="31" applyFont="1" applyFill="1" applyBorder="1" applyAlignment="1">
      <alignment horizontal="center" vertical="center" wrapText="1"/>
    </xf>
    <xf numFmtId="0" fontId="76" fillId="0" borderId="12" xfId="31" applyFont="1" applyFill="1" applyBorder="1" applyAlignment="1">
      <alignment horizontal="center" vertical="center"/>
    </xf>
    <xf numFmtId="0" fontId="76" fillId="0" borderId="12" xfId="31" applyFont="1" applyFill="1" applyBorder="1" applyAlignment="1">
      <alignment horizontal="distributed" vertical="center"/>
    </xf>
    <xf numFmtId="0" fontId="76" fillId="0" borderId="74" xfId="31" applyFont="1" applyFill="1" applyBorder="1" applyAlignment="1">
      <alignment horizontal="center" vertical="center"/>
    </xf>
    <xf numFmtId="0" fontId="76" fillId="0" borderId="74" xfId="31" applyFont="1" applyFill="1" applyBorder="1" applyAlignment="1">
      <alignment horizontal="distributed" vertical="center"/>
    </xf>
    <xf numFmtId="0" fontId="178" fillId="0" borderId="75" xfId="31" applyFill="1" applyBorder="1" applyAlignment="1">
      <alignment horizontal="center" vertical="center"/>
    </xf>
    <xf numFmtId="0" fontId="59" fillId="0" borderId="2" xfId="31" applyFont="1" applyFill="1" applyBorder="1" applyAlignment="1">
      <alignment vertical="center"/>
    </xf>
    <xf numFmtId="0" fontId="59" fillId="0" borderId="10" xfId="31" applyFont="1" applyFill="1" applyBorder="1" applyAlignment="1">
      <alignment vertical="center"/>
    </xf>
    <xf numFmtId="0" fontId="59" fillId="0" borderId="5" xfId="31" applyFont="1" applyFill="1" applyBorder="1" applyAlignment="1">
      <alignment vertical="center"/>
    </xf>
    <xf numFmtId="0" fontId="59" fillId="0" borderId="6" xfId="31" applyFont="1" applyFill="1" applyBorder="1" applyAlignment="1">
      <alignment vertical="center"/>
    </xf>
    <xf numFmtId="0" fontId="59" fillId="0" borderId="3" xfId="31" applyFont="1" applyFill="1" applyBorder="1" applyAlignment="1">
      <alignment vertical="center"/>
    </xf>
    <xf numFmtId="0" fontId="59" fillId="0" borderId="4" xfId="31" applyFont="1" applyFill="1" applyBorder="1" applyAlignment="1">
      <alignment vertical="center"/>
    </xf>
    <xf numFmtId="0" fontId="59" fillId="0" borderId="9" xfId="31" applyFont="1" applyFill="1" applyBorder="1" applyAlignment="1">
      <alignment vertical="center"/>
    </xf>
    <xf numFmtId="0" fontId="59" fillId="0" borderId="27" xfId="31" applyFont="1" applyFill="1" applyBorder="1" applyAlignment="1">
      <alignment vertical="center"/>
    </xf>
    <xf numFmtId="0" fontId="59" fillId="0" borderId="2" xfId="31" applyFont="1" applyFill="1" applyBorder="1" applyAlignment="1">
      <alignment horizontal="left" vertical="center"/>
    </xf>
    <xf numFmtId="0" fontId="59" fillId="0" borderId="10" xfId="31" applyFont="1" applyFill="1" applyBorder="1" applyAlignment="1">
      <alignment horizontal="left" vertical="center"/>
    </xf>
    <xf numFmtId="0" fontId="59" fillId="0" borderId="3" xfId="31" applyFont="1" applyFill="1" applyBorder="1" applyAlignment="1">
      <alignment horizontal="left" vertical="center"/>
    </xf>
    <xf numFmtId="0" fontId="59" fillId="0" borderId="4" xfId="31" applyFont="1" applyFill="1" applyBorder="1" applyAlignment="1">
      <alignment horizontal="left" vertical="center"/>
    </xf>
    <xf numFmtId="0" fontId="59" fillId="0" borderId="56" xfId="31" applyFont="1" applyFill="1" applyBorder="1" applyAlignment="1">
      <alignment horizontal="left" vertical="center"/>
    </xf>
    <xf numFmtId="0" fontId="59" fillId="0" borderId="76" xfId="31" applyFont="1" applyFill="1" applyBorder="1" applyAlignment="1">
      <alignment horizontal="left" vertical="center"/>
    </xf>
    <xf numFmtId="0" fontId="59" fillId="0" borderId="77" xfId="31" applyFont="1" applyFill="1" applyBorder="1" applyAlignment="1">
      <alignment vertical="center"/>
    </xf>
    <xf numFmtId="0" fontId="59" fillId="0" borderId="78" xfId="31" applyFont="1" applyFill="1" applyBorder="1" applyAlignment="1">
      <alignment vertical="center"/>
    </xf>
    <xf numFmtId="0" fontId="59" fillId="0" borderId="79" xfId="31" applyFont="1" applyFill="1" applyBorder="1" applyAlignment="1">
      <alignment vertical="center"/>
    </xf>
    <xf numFmtId="0" fontId="59" fillId="0" borderId="80" xfId="31" applyFont="1" applyFill="1" applyBorder="1" applyAlignment="1">
      <alignment vertical="center"/>
    </xf>
    <xf numFmtId="0" fontId="59" fillId="0" borderId="81" xfId="31" applyFont="1" applyFill="1" applyBorder="1" applyAlignment="1">
      <alignment vertical="center"/>
    </xf>
    <xf numFmtId="0" fontId="59" fillId="0" borderId="82" xfId="31" applyFont="1" applyFill="1" applyBorder="1" applyAlignment="1">
      <alignment vertical="center"/>
    </xf>
    <xf numFmtId="0" fontId="59" fillId="0" borderId="79" xfId="31" applyFont="1" applyFill="1" applyBorder="1" applyAlignment="1">
      <alignment horizontal="left" vertical="center"/>
    </xf>
    <xf numFmtId="0" fontId="59" fillId="0" borderId="80" xfId="31" applyFont="1" applyFill="1" applyBorder="1" applyAlignment="1">
      <alignment horizontal="left" vertical="center"/>
    </xf>
    <xf numFmtId="20" fontId="98" fillId="0" borderId="8" xfId="0" applyNumberFormat="1" applyFont="1" applyFill="1" applyBorder="1" applyAlignment="1">
      <alignment horizontal="left" vertical="center" wrapText="1"/>
    </xf>
    <xf numFmtId="14" fontId="61" fillId="0" borderId="0" xfId="0" applyNumberFormat="1" applyFont="1" applyFill="1" applyAlignment="1">
      <alignment vertical="center"/>
    </xf>
    <xf numFmtId="0" fontId="67" fillId="0" borderId="0" xfId="0" quotePrefix="1" applyFont="1" applyFill="1" applyBorder="1" applyAlignment="1">
      <alignment horizontal="center" vertical="center"/>
    </xf>
    <xf numFmtId="176" fontId="67" fillId="0" borderId="0" xfId="0" quotePrefix="1" applyNumberFormat="1" applyFont="1" applyFill="1" applyAlignment="1">
      <alignment vertical="center" shrinkToFit="1"/>
    </xf>
    <xf numFmtId="0" fontId="61" fillId="0" borderId="0" xfId="0" applyFont="1" applyFill="1" applyBorder="1" applyAlignment="1">
      <alignment horizontal="center" vertical="center"/>
    </xf>
    <xf numFmtId="0" fontId="122" fillId="0" borderId="0" xfId="47" applyFont="1">
      <alignment vertical="center"/>
    </xf>
    <xf numFmtId="0" fontId="122" fillId="0" borderId="0" xfId="47" applyFont="1" applyAlignment="1">
      <alignment vertical="center" shrinkToFit="1"/>
    </xf>
    <xf numFmtId="0" fontId="142" fillId="0" borderId="0" xfId="53" applyFont="1"/>
    <xf numFmtId="0" fontId="59" fillId="0" borderId="8" xfId="53" applyNumberFormat="1" applyFont="1" applyFill="1" applyBorder="1" applyAlignment="1">
      <alignment horizontal="center"/>
    </xf>
    <xf numFmtId="0" fontId="59" fillId="0" borderId="1" xfId="53" applyNumberFormat="1" applyFont="1" applyFill="1" applyBorder="1" applyAlignment="1">
      <alignment horizontal="center"/>
    </xf>
    <xf numFmtId="0" fontId="59" fillId="0" borderId="34" xfId="53" applyFont="1" applyFill="1" applyBorder="1"/>
    <xf numFmtId="0" fontId="80" fillId="0" borderId="0" xfId="53" applyFont="1" applyAlignment="1">
      <alignment shrinkToFit="1"/>
    </xf>
    <xf numFmtId="0" fontId="80" fillId="0" borderId="0" xfId="53" applyFont="1" applyAlignment="1">
      <alignment horizontal="center"/>
    </xf>
    <xf numFmtId="0" fontId="78" fillId="0" borderId="0" xfId="47" applyFont="1">
      <alignment vertical="center"/>
    </xf>
    <xf numFmtId="0" fontId="78"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3" fillId="0" borderId="0" xfId="0" applyFont="1"/>
    <xf numFmtId="0" fontId="0" fillId="0" borderId="0" xfId="0" applyFont="1"/>
    <xf numFmtId="0" fontId="178" fillId="0" borderId="11" xfId="48" applyBorder="1">
      <alignment vertical="center"/>
    </xf>
    <xf numFmtId="177" fontId="59" fillId="0" borderId="0" xfId="53" quotePrefix="1" applyNumberFormat="1" applyFont="1" applyBorder="1" applyAlignment="1">
      <alignment horizontal="center" vertical="center"/>
    </xf>
    <xf numFmtId="183" fontId="67" fillId="0" borderId="0" xfId="0" applyNumberFormat="1" applyFont="1" applyFill="1" applyAlignment="1">
      <alignment vertical="center"/>
    </xf>
    <xf numFmtId="0" fontId="67" fillId="0" borderId="0" xfId="0" quotePrefix="1" applyFont="1" applyFill="1" applyAlignment="1">
      <alignment horizontal="left" vertical="center" wrapText="1"/>
    </xf>
    <xf numFmtId="0" fontId="61" fillId="0" borderId="0" xfId="0" quotePrefix="1" applyFont="1" applyFill="1" applyBorder="1" applyAlignment="1">
      <alignment vertical="center" shrinkToFit="1"/>
    </xf>
    <xf numFmtId="0" fontId="144"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63" fillId="0" borderId="0" xfId="0" applyFont="1" applyAlignment="1">
      <alignment vertical="center"/>
    </xf>
    <xf numFmtId="0" fontId="146" fillId="0" borderId="0" xfId="0" applyFont="1" applyAlignment="1">
      <alignment horizontal="center" vertical="center"/>
    </xf>
    <xf numFmtId="0" fontId="146" fillId="0" borderId="0" xfId="0" applyFont="1" applyAlignment="1">
      <alignment vertical="center"/>
    </xf>
    <xf numFmtId="0" fontId="146" fillId="0" borderId="0" xfId="0" applyFont="1" applyBorder="1" applyAlignment="1">
      <alignment vertical="center"/>
    </xf>
    <xf numFmtId="0" fontId="147" fillId="0" borderId="0" xfId="0" applyFont="1" applyAlignment="1">
      <alignment vertical="center"/>
    </xf>
    <xf numFmtId="0" fontId="147" fillId="0" borderId="0" xfId="0" applyFont="1" applyAlignment="1">
      <alignment horizontal="right" vertical="center"/>
    </xf>
    <xf numFmtId="0" fontId="148" fillId="0" borderId="0" xfId="0" applyFont="1" applyAlignment="1">
      <alignment horizontal="right" vertical="center"/>
    </xf>
    <xf numFmtId="0" fontId="147" fillId="0" borderId="0" xfId="0" applyFont="1" applyAlignment="1">
      <alignment horizontal="center" vertical="center"/>
    </xf>
    <xf numFmtId="0" fontId="148" fillId="0" borderId="0" xfId="0" applyFont="1" applyAlignment="1">
      <alignment horizontal="justify" vertical="center"/>
    </xf>
    <xf numFmtId="0" fontId="150" fillId="0" borderId="0" xfId="0" applyFont="1" applyAlignment="1">
      <alignment horizontal="center" vertical="center"/>
    </xf>
    <xf numFmtId="0" fontId="150" fillId="0" borderId="0" xfId="0" applyFont="1" applyAlignment="1">
      <alignment vertical="center"/>
    </xf>
    <xf numFmtId="0" fontId="151" fillId="0" borderId="0" xfId="0" applyFont="1" applyAlignment="1">
      <alignment vertical="center"/>
    </xf>
    <xf numFmtId="0" fontId="151" fillId="0" borderId="0" xfId="0" applyFont="1" applyAlignment="1">
      <alignment horizontal="center" vertical="center"/>
    </xf>
    <xf numFmtId="0" fontId="146" fillId="0" borderId="0" xfId="0" applyFont="1" applyBorder="1" applyAlignment="1">
      <alignment horizontal="left" vertical="center"/>
    </xf>
    <xf numFmtId="0" fontId="150" fillId="0" borderId="0" xfId="0" applyFont="1" applyAlignment="1">
      <alignment horizontal="left" vertical="center"/>
    </xf>
    <xf numFmtId="0" fontId="151" fillId="0" borderId="0" xfId="0" applyFont="1" applyAlignment="1">
      <alignment horizontal="justify" vertical="center"/>
    </xf>
    <xf numFmtId="193" fontId="151" fillId="0" borderId="0" xfId="0" applyNumberFormat="1" applyFont="1" applyAlignment="1">
      <alignment horizontal="center" vertical="center"/>
    </xf>
    <xf numFmtId="0" fontId="148" fillId="0" borderId="0" xfId="0" applyFont="1" applyAlignment="1">
      <alignment horizontal="justify" vertical="center" wrapText="1"/>
    </xf>
    <xf numFmtId="0" fontId="148" fillId="0" borderId="0" xfId="0" applyFont="1" applyBorder="1" applyAlignment="1">
      <alignment horizontal="justify" vertical="center" wrapText="1"/>
    </xf>
    <xf numFmtId="193" fontId="147" fillId="0" borderId="0" xfId="0" applyNumberFormat="1" applyFont="1" applyAlignment="1">
      <alignment horizontal="center" vertical="center"/>
    </xf>
    <xf numFmtId="0" fontId="147" fillId="0" borderId="0" xfId="0" applyFont="1" applyBorder="1" applyAlignment="1">
      <alignment vertical="center"/>
    </xf>
    <xf numFmtId="0" fontId="152" fillId="0" borderId="0" xfId="0" applyFont="1" applyBorder="1" applyAlignment="1">
      <alignment horizontal="left"/>
    </xf>
    <xf numFmtId="0" fontId="152" fillId="0" borderId="0" xfId="0" applyFont="1" applyBorder="1" applyAlignment="1">
      <alignment horizontal="left" vertical="top" wrapText="1"/>
    </xf>
    <xf numFmtId="0" fontId="152" fillId="0" borderId="0" xfId="0" applyFont="1" applyBorder="1" applyAlignment="1">
      <alignment horizontal="center" vertical="top" wrapText="1"/>
    </xf>
    <xf numFmtId="0" fontId="153" fillId="0" borderId="0" xfId="0" applyFont="1" applyBorder="1" applyAlignment="1">
      <alignment horizontal="left" vertical="center"/>
    </xf>
    <xf numFmtId="0" fontId="148" fillId="0" borderId="0" xfId="0" applyFont="1" applyBorder="1" applyAlignment="1">
      <alignment horizontal="justify" vertical="top" wrapText="1"/>
    </xf>
    <xf numFmtId="0" fontId="64" fillId="0" borderId="0" xfId="0" applyFont="1" applyAlignment="1">
      <alignment vertical="center"/>
    </xf>
    <xf numFmtId="0" fontId="0" fillId="0" borderId="11" xfId="0" applyBorder="1" applyAlignment="1">
      <alignment horizontal="center"/>
    </xf>
    <xf numFmtId="0" fontId="0" fillId="0" borderId="16" xfId="0" applyBorder="1"/>
    <xf numFmtId="0" fontId="154" fillId="0" borderId="0" xfId="0" applyFont="1" applyAlignment="1"/>
    <xf numFmtId="0" fontId="117" fillId="0" borderId="21" xfId="0" applyFont="1" applyFill="1" applyBorder="1" applyAlignment="1">
      <alignment horizontal="left" vertical="top"/>
    </xf>
    <xf numFmtId="0" fontId="117" fillId="0" borderId="15" xfId="0" applyFont="1" applyFill="1" applyBorder="1" applyAlignment="1">
      <alignment horizontal="left" vertical="top"/>
    </xf>
    <xf numFmtId="0" fontId="117" fillId="0" borderId="54" xfId="0" applyFont="1" applyFill="1" applyBorder="1" applyAlignment="1">
      <alignment horizontal="left" vertical="top"/>
    </xf>
    <xf numFmtId="0" fontId="117" fillId="0" borderId="28" xfId="0" applyFont="1" applyFill="1" applyBorder="1" applyAlignment="1">
      <alignment horizontal="left" vertical="top"/>
    </xf>
    <xf numFmtId="0" fontId="117" fillId="0" borderId="0" xfId="0" applyFont="1" applyFill="1" applyBorder="1" applyAlignment="1">
      <alignment horizontal="left" vertical="top"/>
    </xf>
    <xf numFmtId="0" fontId="117" fillId="0" borderId="55" xfId="0" applyFont="1" applyFill="1" applyBorder="1" applyAlignment="1">
      <alignment horizontal="left" vertical="top"/>
    </xf>
    <xf numFmtId="14" fontId="0" fillId="0" borderId="0" xfId="0" applyNumberFormat="1" applyFont="1" applyFill="1"/>
    <xf numFmtId="0" fontId="72" fillId="0" borderId="9" xfId="0" applyFont="1" applyFill="1" applyBorder="1" applyAlignment="1">
      <alignment horizontal="right" vertical="center"/>
    </xf>
    <xf numFmtId="0" fontId="82" fillId="0" borderId="0" xfId="0" applyFont="1" applyFill="1" applyAlignment="1">
      <alignment horizontal="left" vertical="center"/>
    </xf>
    <xf numFmtId="0" fontId="82" fillId="0" borderId="0" xfId="0" quotePrefix="1" applyFont="1" applyFill="1" applyAlignment="1">
      <alignment horizontal="right" vertical="center"/>
    </xf>
    <xf numFmtId="184" fontId="156" fillId="0" borderId="0" xfId="0" applyNumberFormat="1" applyFont="1"/>
    <xf numFmtId="0" fontId="0" fillId="0" borderId="6" xfId="0" applyFont="1" applyFill="1" applyBorder="1" applyAlignment="1">
      <alignment vertical="center"/>
    </xf>
    <xf numFmtId="180" fontId="98" fillId="0" borderId="8" xfId="0" applyNumberFormat="1" applyFont="1" applyFill="1" applyBorder="1" applyAlignment="1">
      <alignment horizontal="center" vertical="center" wrapText="1"/>
    </xf>
    <xf numFmtId="0" fontId="157" fillId="0" borderId="62" xfId="2" applyFont="1" applyBorder="1" applyAlignment="1" applyProtection="1">
      <alignment vertical="center"/>
    </xf>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0" fillId="0" borderId="13" xfId="0" applyFont="1" applyFill="1" applyBorder="1" applyAlignment="1">
      <alignment horizontal="left" vertical="center" indent="1"/>
    </xf>
    <xf numFmtId="189" fontId="78" fillId="0" borderId="86" xfId="0" applyNumberFormat="1" applyFont="1" applyFill="1" applyBorder="1" applyAlignment="1">
      <alignment horizontal="center" vertical="center" shrinkToFit="1"/>
    </xf>
    <xf numFmtId="0" fontId="61" fillId="0" borderId="0" xfId="0" quotePrefix="1" applyFont="1" applyFill="1" applyBorder="1" applyAlignment="1">
      <alignment vertical="center"/>
    </xf>
    <xf numFmtId="0" fontId="161" fillId="0" borderId="0" xfId="0" applyFont="1" applyFill="1" applyBorder="1" applyAlignment="1">
      <alignment vertical="center"/>
    </xf>
    <xf numFmtId="195" fontId="61" fillId="0" borderId="0" xfId="0" applyNumberFormat="1" applyFont="1" applyFill="1" applyAlignment="1">
      <alignment vertical="center"/>
    </xf>
    <xf numFmtId="0" fontId="83" fillId="0" borderId="0" xfId="53" applyFont="1" applyAlignment="1">
      <alignment shrinkToFit="1"/>
    </xf>
    <xf numFmtId="14" fontId="76" fillId="0" borderId="0" xfId="53" applyNumberFormat="1" applyFont="1"/>
    <xf numFmtId="0" fontId="76" fillId="0" borderId="0" xfId="53" applyFont="1" applyAlignment="1">
      <alignment horizontal="center"/>
    </xf>
    <xf numFmtId="0" fontId="67" fillId="0" borderId="0" xfId="0" applyNumberFormat="1" applyFont="1" applyFill="1" applyAlignment="1">
      <alignment vertical="center"/>
    </xf>
    <xf numFmtId="0" fontId="67" fillId="0" borderId="7" xfId="0" quotePrefix="1" applyFont="1" applyFill="1" applyBorder="1" applyAlignment="1">
      <alignment vertical="center"/>
    </xf>
    <xf numFmtId="192" fontId="0" fillId="0" borderId="0" xfId="0" applyNumberFormat="1"/>
    <xf numFmtId="181" fontId="0" fillId="0" borderId="0" xfId="0" applyNumberFormat="1"/>
    <xf numFmtId="0" fontId="0" fillId="0" borderId="0" xfId="0" applyBorder="1" applyAlignment="1">
      <alignment horizontal="center" vertical="center"/>
    </xf>
    <xf numFmtId="0" fontId="127" fillId="0" borderId="0" xfId="0" applyFont="1" applyBorder="1" applyAlignment="1">
      <alignment horizontal="center" vertical="center"/>
    </xf>
    <xf numFmtId="0" fontId="111" fillId="0" borderId="0" xfId="0" applyFont="1" applyFill="1" applyBorder="1" applyAlignment="1">
      <alignment horizontal="center"/>
    </xf>
    <xf numFmtId="0" fontId="90" fillId="0" borderId="0" xfId="0" applyFont="1" applyFill="1" applyBorder="1" applyAlignment="1">
      <alignment horizontal="center" vertical="center" shrinkToFit="1"/>
    </xf>
    <xf numFmtId="0" fontId="117"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7" fillId="0" borderId="0" xfId="0" applyNumberFormat="1" applyFont="1" applyFill="1" applyBorder="1" applyAlignment="1">
      <alignment horizontal="left" vertical="center"/>
    </xf>
    <xf numFmtId="0" fontId="76" fillId="0" borderId="0" xfId="0" applyFont="1" applyBorder="1" applyAlignment="1">
      <alignment vertical="center"/>
    </xf>
    <xf numFmtId="0" fontId="0" fillId="0" borderId="83" xfId="0" applyFill="1" applyBorder="1" applyAlignment="1">
      <alignment vertical="center" wrapText="1"/>
    </xf>
    <xf numFmtId="0" fontId="178" fillId="0" borderId="0" xfId="5" applyFill="1">
      <alignment vertical="center"/>
    </xf>
    <xf numFmtId="14" fontId="76" fillId="0" borderId="0" xfId="45" applyNumberFormat="1" applyFont="1" applyFill="1" applyAlignment="1">
      <alignment horizontal="center" vertical="center" shrinkToFit="1"/>
    </xf>
    <xf numFmtId="14" fontId="76" fillId="0" borderId="0" xfId="0" applyNumberFormat="1" applyFont="1" applyAlignment="1">
      <alignment vertical="center"/>
    </xf>
    <xf numFmtId="0" fontId="97"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94" xfId="0" applyBorder="1" applyAlignment="1">
      <alignment vertical="center"/>
    </xf>
    <xf numFmtId="56" fontId="0" fillId="0" borderId="0" xfId="0" applyNumberFormat="1" applyBorder="1" applyAlignment="1">
      <alignment vertical="center"/>
    </xf>
    <xf numFmtId="0" fontId="0" fillId="0" borderId="94" xfId="0" applyBorder="1" applyAlignment="1">
      <alignment horizontal="center" vertical="center"/>
    </xf>
    <xf numFmtId="56" fontId="0" fillId="0" borderId="94" xfId="0" applyNumberFormat="1" applyBorder="1" applyAlignment="1">
      <alignment vertical="center"/>
    </xf>
    <xf numFmtId="0" fontId="0" fillId="0" borderId="0" xfId="0" applyBorder="1" applyAlignment="1">
      <alignment horizontal="left" vertical="center"/>
    </xf>
    <xf numFmtId="0" fontId="0" fillId="0" borderId="95" xfId="0" applyBorder="1" applyAlignment="1">
      <alignment vertical="center"/>
    </xf>
    <xf numFmtId="0" fontId="0" fillId="0" borderId="95" xfId="0" applyBorder="1" applyAlignment="1">
      <alignment horizontal="center" vertical="center"/>
    </xf>
    <xf numFmtId="0" fontId="0" fillId="0" borderId="95" xfId="0" applyBorder="1" applyAlignment="1">
      <alignment horizontal="left" vertical="center"/>
    </xf>
    <xf numFmtId="0" fontId="0" fillId="0" borderId="96" xfId="0" applyBorder="1" applyAlignment="1">
      <alignment vertical="center"/>
    </xf>
    <xf numFmtId="0" fontId="0" fillId="0" borderId="0" xfId="0" applyFill="1" applyBorder="1" applyAlignment="1">
      <alignment horizontal="center"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82" fillId="0" borderId="0" xfId="0" applyFont="1" applyFill="1" applyAlignment="1"/>
    <xf numFmtId="0" fontId="84" fillId="0" borderId="0" xfId="0" applyFont="1" applyFill="1" applyAlignment="1">
      <alignment horizontal="left"/>
    </xf>
    <xf numFmtId="0" fontId="84" fillId="0" borderId="0" xfId="0" applyFont="1" applyFill="1" applyAlignment="1">
      <alignment horizontal="center"/>
    </xf>
    <xf numFmtId="0" fontId="74" fillId="0" borderId="57" xfId="0" applyFont="1" applyFill="1" applyBorder="1" applyAlignment="1">
      <alignment horizontal="right"/>
    </xf>
    <xf numFmtId="0" fontId="75" fillId="0" borderId="0" xfId="0" applyFont="1" applyFill="1" applyAlignment="1">
      <alignment vertical="center"/>
    </xf>
    <xf numFmtId="0" fontId="165" fillId="0" borderId="0" xfId="0" applyFont="1" applyFill="1" applyAlignment="1">
      <alignment vertical="center"/>
    </xf>
    <xf numFmtId="0" fontId="74" fillId="0" borderId="0" xfId="0" applyFont="1" applyFill="1"/>
    <xf numFmtId="0" fontId="77" fillId="0" borderId="104" xfId="0" applyFont="1" applyFill="1" applyBorder="1" applyAlignment="1">
      <alignment horizontal="center" vertical="center"/>
    </xf>
    <xf numFmtId="0" fontId="74" fillId="0" borderId="16" xfId="0" applyFont="1" applyFill="1" applyBorder="1" applyAlignment="1">
      <alignment horizontal="right" vertical="center" shrinkToFit="1"/>
    </xf>
    <xf numFmtId="0" fontId="74" fillId="0" borderId="12" xfId="0" applyFont="1" applyFill="1" applyBorder="1" applyAlignment="1">
      <alignment horizontal="right" vertical="center" shrinkToFit="1"/>
    </xf>
    <xf numFmtId="0" fontId="74" fillId="0" borderId="56" xfId="0" applyFont="1" applyFill="1" applyBorder="1" applyAlignment="1">
      <alignment horizontal="right" vertical="center" shrinkToFit="1"/>
    </xf>
    <xf numFmtId="0" fontId="0" fillId="0" borderId="15" xfId="0" applyFont="1" applyFill="1" applyBorder="1" applyAlignment="1">
      <alignment horizontal="left" vertical="center"/>
    </xf>
    <xf numFmtId="0" fontId="166" fillId="0" borderId="15" xfId="0" applyFont="1" applyFill="1" applyBorder="1" applyAlignment="1">
      <alignment horizontal="left" vertical="center"/>
    </xf>
    <xf numFmtId="0" fontId="86" fillId="0" borderId="15" xfId="0" applyFont="1" applyFill="1" applyBorder="1" applyAlignment="1">
      <alignment horizontal="right" vertical="center"/>
    </xf>
    <xf numFmtId="0" fontId="74" fillId="0" borderId="0" xfId="0" applyFont="1" applyFill="1" applyAlignment="1">
      <alignment horizontal="right" vertical="center"/>
    </xf>
    <xf numFmtId="0" fontId="0" fillId="0" borderId="106" xfId="0" applyFont="1" applyFill="1" applyBorder="1" applyAlignment="1">
      <alignment vertical="center"/>
    </xf>
    <xf numFmtId="0" fontId="0" fillId="0" borderId="8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61" fillId="0" borderId="1" xfId="0" applyFont="1" applyFill="1" applyBorder="1" applyAlignment="1">
      <alignment vertical="center" shrinkToFit="1"/>
    </xf>
    <xf numFmtId="0" fontId="67" fillId="0" borderId="0" xfId="0" quotePrefix="1" applyFont="1" applyFill="1" applyBorder="1" applyAlignment="1">
      <alignment vertical="center"/>
    </xf>
    <xf numFmtId="0" fontId="61" fillId="0" borderId="0" xfId="0" applyFont="1" applyFill="1" applyBorder="1" applyAlignment="1">
      <alignment vertical="center" shrinkToFit="1"/>
    </xf>
    <xf numFmtId="0" fontId="127" fillId="0" borderId="28" xfId="0" applyFont="1" applyBorder="1" applyAlignment="1">
      <alignment horizontal="center" vertical="center"/>
    </xf>
    <xf numFmtId="0" fontId="127" fillId="0" borderId="55" xfId="0" applyFont="1" applyBorder="1" applyAlignment="1">
      <alignment horizontal="center" vertical="center"/>
    </xf>
    <xf numFmtId="0" fontId="77" fillId="0" borderId="116" xfId="0" applyFont="1" applyFill="1" applyBorder="1" applyAlignment="1">
      <alignment horizontal="center" vertical="center" wrapText="1" shrinkToFit="1"/>
    </xf>
    <xf numFmtId="0" fontId="135" fillId="0" borderId="0" xfId="0" applyFont="1" applyAlignment="1">
      <alignment horizontal="left"/>
    </xf>
    <xf numFmtId="0" fontId="167" fillId="0" borderId="0" xfId="0" applyFont="1" applyBorder="1" applyAlignment="1">
      <alignment horizontal="center" vertical="center"/>
    </xf>
    <xf numFmtId="0" fontId="167" fillId="0" borderId="0" xfId="0" applyFont="1" applyBorder="1" applyAlignment="1"/>
    <xf numFmtId="0" fontId="167" fillId="0" borderId="0" xfId="0" applyFont="1" applyBorder="1" applyAlignment="1">
      <alignment horizontal="center"/>
    </xf>
    <xf numFmtId="0" fontId="168" fillId="0" borderId="0" xfId="0" applyFont="1"/>
    <xf numFmtId="0" fontId="179" fillId="0" borderId="84" xfId="2" applyFill="1" applyBorder="1" applyAlignment="1" applyProtection="1">
      <alignment vertical="center"/>
    </xf>
    <xf numFmtId="176" fontId="61" fillId="0" borderId="0" xfId="0"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89" fontId="0" fillId="0" borderId="58" xfId="0" applyNumberFormat="1" applyFont="1" applyFill="1" applyBorder="1" applyAlignment="1">
      <alignment horizontal="left" vertical="center" wrapText="1"/>
    </xf>
    <xf numFmtId="189" fontId="0" fillId="0" borderId="59" xfId="0" applyNumberFormat="1" applyFont="1" applyFill="1" applyBorder="1" applyAlignment="1">
      <alignment horizontal="left" vertical="center" wrapText="1"/>
    </xf>
    <xf numFmtId="189" fontId="0" fillId="0" borderId="73" xfId="0" applyNumberFormat="1" applyFont="1" applyFill="1" applyBorder="1" applyAlignment="1">
      <alignment horizontal="left" vertical="center" wrapText="1"/>
    </xf>
    <xf numFmtId="0" fontId="169" fillId="0" borderId="0" xfId="50" applyFont="1">
      <alignment vertical="center"/>
    </xf>
    <xf numFmtId="0" fontId="170" fillId="0" borderId="0" xfId="50" applyFont="1" applyAlignment="1"/>
    <xf numFmtId="0" fontId="170" fillId="0" borderId="13" xfId="50" applyFont="1" applyBorder="1" applyAlignment="1"/>
    <xf numFmtId="0" fontId="87" fillId="0" borderId="0" xfId="50" applyFont="1" applyAlignment="1">
      <alignment horizontal="center" vertical="center"/>
    </xf>
    <xf numFmtId="0" fontId="169" fillId="0" borderId="0" xfId="50" applyFont="1" applyAlignment="1"/>
    <xf numFmtId="0" fontId="87" fillId="0" borderId="0" xfId="50" applyFont="1" applyAlignment="1">
      <alignment horizontal="center"/>
    </xf>
    <xf numFmtId="0" fontId="169" fillId="0" borderId="7" xfId="50" applyFont="1" applyBorder="1" applyAlignment="1">
      <alignment horizontal="center" vertical="center"/>
    </xf>
    <xf numFmtId="0" fontId="164" fillId="0" borderId="8" xfId="50" applyFont="1" applyBorder="1" applyAlignment="1">
      <alignment horizontal="center" vertical="center"/>
    </xf>
    <xf numFmtId="0" fontId="164" fillId="0" borderId="8" xfId="50" applyFont="1" applyBorder="1" applyAlignment="1">
      <alignment horizontal="left" vertical="center"/>
    </xf>
    <xf numFmtId="0" fontId="86" fillId="0" borderId="8" xfId="50" applyFont="1" applyBorder="1" applyAlignment="1">
      <alignment horizontal="center" vertical="center"/>
    </xf>
    <xf numFmtId="0" fontId="170" fillId="0" borderId="8" xfId="50" applyFont="1" applyBorder="1">
      <alignment vertical="center"/>
    </xf>
    <xf numFmtId="0" fontId="170" fillId="0" borderId="27" xfId="50" applyFont="1" applyBorder="1">
      <alignment vertical="center"/>
    </xf>
    <xf numFmtId="0" fontId="170" fillId="0" borderId="0" xfId="50" applyFont="1">
      <alignment vertical="center"/>
    </xf>
    <xf numFmtId="0" fontId="164" fillId="0" borderId="27" xfId="50" applyFont="1" applyBorder="1" applyAlignment="1">
      <alignment vertical="center"/>
    </xf>
    <xf numFmtId="0" fontId="170" fillId="0" borderId="0" xfId="50" applyFont="1" applyBorder="1" applyAlignment="1">
      <alignment horizontal="center" vertical="center"/>
    </xf>
    <xf numFmtId="0" fontId="86" fillId="0" borderId="0" xfId="50" applyFont="1" applyBorder="1" applyAlignment="1">
      <alignment horizontal="center" vertical="center"/>
    </xf>
    <xf numFmtId="0" fontId="170" fillId="0" borderId="0" xfId="50" applyFont="1" applyBorder="1" applyAlignment="1">
      <alignment horizontal="left" vertical="center"/>
    </xf>
    <xf numFmtId="0" fontId="170" fillId="0" borderId="2" xfId="50" applyFont="1" applyBorder="1" applyAlignment="1">
      <alignment horizontal="left" vertical="center"/>
    </xf>
    <xf numFmtId="0" fontId="170" fillId="0" borderId="8" xfId="50" applyFont="1" applyBorder="1" applyAlignment="1">
      <alignment horizontal="center" vertical="center"/>
    </xf>
    <xf numFmtId="0" fontId="86" fillId="0" borderId="27" xfId="50" applyFont="1" applyBorder="1" applyAlignment="1">
      <alignment horizontal="center" vertical="center"/>
    </xf>
    <xf numFmtId="0" fontId="170" fillId="0" borderId="0" xfId="50" applyFont="1" applyBorder="1">
      <alignment vertical="center"/>
    </xf>
    <xf numFmtId="0" fontId="170" fillId="0" borderId="1" xfId="50" applyFont="1" applyBorder="1" applyAlignment="1">
      <alignment horizontal="center" vertical="center" textRotation="255"/>
    </xf>
    <xf numFmtId="0" fontId="170" fillId="0" borderId="10" xfId="50" applyFont="1" applyBorder="1" applyAlignment="1">
      <alignment horizontal="center" vertical="center" textRotation="255"/>
    </xf>
    <xf numFmtId="0" fontId="164" fillId="0" borderId="7" xfId="50" applyFont="1" applyBorder="1" applyAlignment="1">
      <alignment horizontal="center" vertical="center"/>
    </xf>
    <xf numFmtId="0" fontId="171" fillId="0" borderId="8" xfId="50" applyFont="1" applyBorder="1" applyAlignment="1">
      <alignment horizontal="center" vertical="center"/>
    </xf>
    <xf numFmtId="0" fontId="164" fillId="0" borderId="27" xfId="50" applyFont="1" applyBorder="1" applyAlignment="1">
      <alignment horizontal="center" vertical="center"/>
    </xf>
    <xf numFmtId="0" fontId="170" fillId="0" borderId="0" xfId="50" applyFont="1" applyBorder="1" applyAlignment="1">
      <alignment horizontal="center" vertical="center" textRotation="255"/>
    </xf>
    <xf numFmtId="0" fontId="74" fillId="0" borderId="0" xfId="50" applyFont="1" applyBorder="1">
      <alignment vertical="center"/>
    </xf>
    <xf numFmtId="0" fontId="74" fillId="0" borderId="0" xfId="50" applyFont="1" applyBorder="1" applyAlignment="1">
      <alignment horizontal="center" vertical="center"/>
    </xf>
    <xf numFmtId="0" fontId="74" fillId="0" borderId="0" xfId="50" applyFont="1">
      <alignment vertical="center"/>
    </xf>
    <xf numFmtId="0" fontId="74" fillId="0" borderId="2" xfId="50" applyFont="1" applyBorder="1">
      <alignment vertical="center"/>
    </xf>
    <xf numFmtId="0" fontId="74" fillId="0" borderId="1" xfId="50" applyFont="1" applyBorder="1">
      <alignment vertical="center"/>
    </xf>
    <xf numFmtId="0" fontId="74" fillId="0" borderId="1" xfId="50" applyFont="1" applyBorder="1" applyAlignment="1">
      <alignment horizontal="center" vertical="center"/>
    </xf>
    <xf numFmtId="0" fontId="74" fillId="0" borderId="10" xfId="50" applyFont="1" applyBorder="1">
      <alignment vertical="center"/>
    </xf>
    <xf numFmtId="0" fontId="74" fillId="0" borderId="3" xfId="50" applyFont="1" applyBorder="1">
      <alignment vertical="center"/>
    </xf>
    <xf numFmtId="0" fontId="74" fillId="0" borderId="7" xfId="50" applyFont="1" applyBorder="1" applyAlignment="1">
      <alignment horizontal="center" vertical="center"/>
    </xf>
    <xf numFmtId="0" fontId="74" fillId="0" borderId="5" xfId="50" applyFont="1" applyBorder="1">
      <alignment vertical="center"/>
    </xf>
    <xf numFmtId="0" fontId="138" fillId="0" borderId="0" xfId="50" applyFont="1" applyBorder="1" applyAlignment="1">
      <alignment horizontal="left" vertical="center"/>
    </xf>
    <xf numFmtId="0" fontId="138" fillId="0" borderId="0" xfId="50" applyFont="1" applyBorder="1">
      <alignment vertical="center"/>
    </xf>
    <xf numFmtId="0" fontId="138" fillId="0" borderId="0" xfId="50" applyFont="1" applyBorder="1" applyAlignment="1">
      <alignment horizontal="center" vertical="center"/>
    </xf>
    <xf numFmtId="0" fontId="138" fillId="0" borderId="0" xfId="50" applyFont="1" applyBorder="1" applyAlignment="1">
      <alignment vertical="center"/>
    </xf>
    <xf numFmtId="10" fontId="138" fillId="0" borderId="0" xfId="50" applyNumberFormat="1" applyFont="1" applyBorder="1" applyAlignment="1">
      <alignment vertical="center"/>
    </xf>
    <xf numFmtId="10" fontId="138" fillId="0" borderId="0" xfId="50" applyNumberFormat="1" applyFont="1" applyBorder="1" applyAlignment="1">
      <alignment horizontal="center" vertical="center"/>
    </xf>
    <xf numFmtId="0" fontId="138" fillId="0" borderId="0" xfId="50" applyFont="1">
      <alignment vertical="center"/>
    </xf>
    <xf numFmtId="0" fontId="169" fillId="0" borderId="0" xfId="50" applyFont="1" applyFill="1">
      <alignment vertical="center"/>
    </xf>
    <xf numFmtId="0" fontId="77" fillId="0" borderId="0" xfId="47" applyFont="1">
      <alignment vertical="center"/>
    </xf>
    <xf numFmtId="0" fontId="171" fillId="0" borderId="0" xfId="50" applyFont="1" applyAlignment="1">
      <alignment horizontal="left" vertical="center"/>
    </xf>
    <xf numFmtId="0" fontId="164" fillId="0" borderId="0" xfId="50" applyFont="1" applyAlignment="1">
      <alignment horizontal="left" vertical="center"/>
    </xf>
    <xf numFmtId="0" fontId="164" fillId="0" borderId="0" xfId="50" applyFont="1" applyAlignment="1">
      <alignment horizontal="center"/>
    </xf>
    <xf numFmtId="0" fontId="171" fillId="0" borderId="0" xfId="50" applyFont="1" applyAlignment="1"/>
    <xf numFmtId="0" fontId="171" fillId="0" borderId="7" xfId="50" applyFont="1" applyBorder="1" applyAlignment="1">
      <alignment horizontal="center" vertical="center"/>
    </xf>
    <xf numFmtId="0" fontId="171" fillId="0" borderId="8" xfId="50" applyFont="1" applyBorder="1">
      <alignment vertical="center"/>
    </xf>
    <xf numFmtId="0" fontId="171" fillId="0" borderId="27" xfId="50" applyFont="1" applyBorder="1">
      <alignment vertical="center"/>
    </xf>
    <xf numFmtId="0" fontId="171" fillId="0" borderId="0" xfId="50" applyFont="1">
      <alignment vertical="center"/>
    </xf>
    <xf numFmtId="0" fontId="171" fillId="0" borderId="2" xfId="50" applyFont="1" applyBorder="1" applyAlignment="1">
      <alignment horizontal="left" vertical="center"/>
    </xf>
    <xf numFmtId="0" fontId="170" fillId="0" borderId="1" xfId="50" applyFont="1" applyBorder="1" applyAlignment="1">
      <alignment horizontal="center" vertical="center"/>
    </xf>
    <xf numFmtId="0" fontId="86" fillId="0" borderId="1" xfId="50" applyFont="1" applyBorder="1" applyAlignment="1">
      <alignment horizontal="center" vertical="center"/>
    </xf>
    <xf numFmtId="0" fontId="86" fillId="0" borderId="10" xfId="50" applyFont="1" applyBorder="1" applyAlignment="1">
      <alignment horizontal="center" vertical="center"/>
    </xf>
    <xf numFmtId="0" fontId="170" fillId="0" borderId="12" xfId="50" applyFont="1" applyBorder="1" applyAlignment="1">
      <alignment vertical="center" textRotation="255"/>
    </xf>
    <xf numFmtId="0" fontId="170" fillId="0" borderId="3" xfId="50" applyFont="1" applyBorder="1">
      <alignment vertical="center"/>
    </xf>
    <xf numFmtId="0" fontId="171" fillId="0" borderId="2" xfId="50" applyFont="1" applyBorder="1" applyAlignment="1">
      <alignment vertical="center"/>
    </xf>
    <xf numFmtId="0" fontId="171" fillId="0" borderId="1" xfId="50" applyFont="1" applyBorder="1" applyAlignment="1">
      <alignment vertical="center" wrapText="1"/>
    </xf>
    <xf numFmtId="0" fontId="171" fillId="0" borderId="10" xfId="50" applyFont="1" applyBorder="1" applyAlignment="1">
      <alignment vertical="center" wrapText="1"/>
    </xf>
    <xf numFmtId="0" fontId="171" fillId="0" borderId="3" xfId="50" applyFont="1" applyBorder="1" applyAlignment="1">
      <alignment vertical="center" textRotation="255"/>
    </xf>
    <xf numFmtId="0" fontId="171" fillId="0" borderId="9" xfId="50" applyFont="1" applyBorder="1" applyAlignment="1">
      <alignment vertical="center"/>
    </xf>
    <xf numFmtId="0" fontId="171" fillId="0" borderId="8" xfId="50" applyFont="1" applyBorder="1" applyAlignment="1">
      <alignment vertical="center"/>
    </xf>
    <xf numFmtId="0" fontId="171" fillId="0" borderId="27" xfId="50" applyFont="1" applyBorder="1" applyAlignment="1">
      <alignment vertical="center"/>
    </xf>
    <xf numFmtId="0" fontId="171" fillId="0" borderId="5" xfId="50" applyFont="1" applyBorder="1" applyAlignment="1">
      <alignment vertical="center" textRotation="255"/>
    </xf>
    <xf numFmtId="0" fontId="171" fillId="0" borderId="3" xfId="50" applyFont="1" applyBorder="1" applyAlignment="1">
      <alignment horizontal="left" vertical="center"/>
    </xf>
    <xf numFmtId="0" fontId="171" fillId="0" borderId="8" xfId="50" applyFont="1" applyBorder="1" applyAlignment="1">
      <alignment horizontal="left" vertical="center"/>
    </xf>
    <xf numFmtId="9" fontId="164" fillId="0" borderId="8" xfId="1" applyFont="1" applyBorder="1" applyAlignment="1">
      <alignment horizontal="center" vertical="center"/>
    </xf>
    <xf numFmtId="0" fontId="164" fillId="0" borderId="8" xfId="50" applyFont="1" applyBorder="1" applyAlignment="1">
      <alignment vertical="center"/>
    </xf>
    <xf numFmtId="0" fontId="171" fillId="0" borderId="3" xfId="50" applyFont="1" applyBorder="1">
      <alignment vertical="center"/>
    </xf>
    <xf numFmtId="0" fontId="171" fillId="0" borderId="0" xfId="50" applyFont="1" applyBorder="1">
      <alignment vertical="center"/>
    </xf>
    <xf numFmtId="0" fontId="171" fillId="0" borderId="5" xfId="50" applyFont="1" applyBorder="1">
      <alignment vertical="center"/>
    </xf>
    <xf numFmtId="0" fontId="174" fillId="0" borderId="0" xfId="50" applyFont="1" applyBorder="1">
      <alignment vertical="center"/>
    </xf>
    <xf numFmtId="0" fontId="174" fillId="0" borderId="0" xfId="50" applyFont="1">
      <alignment vertical="center"/>
    </xf>
    <xf numFmtId="0" fontId="169" fillId="0" borderId="0" xfId="50" applyFont="1" applyBorder="1">
      <alignment vertical="center"/>
    </xf>
    <xf numFmtId="0" fontId="170" fillId="0" borderId="0" xfId="50" applyFont="1" applyBorder="1" applyAlignment="1">
      <alignment vertical="center"/>
    </xf>
    <xf numFmtId="0" fontId="170" fillId="0" borderId="0" xfId="50" applyFont="1" applyAlignment="1">
      <alignment vertical="center"/>
    </xf>
    <xf numFmtId="0" fontId="86" fillId="0" borderId="0" xfId="50" applyFont="1" applyBorder="1" applyAlignment="1">
      <alignment vertical="center"/>
    </xf>
    <xf numFmtId="0" fontId="171" fillId="0" borderId="7" xfId="50" applyFont="1" applyBorder="1" applyAlignment="1">
      <alignment vertical="center"/>
    </xf>
    <xf numFmtId="0" fontId="171" fillId="0" borderId="0" xfId="50" applyFont="1" applyBorder="1" applyAlignment="1">
      <alignment vertical="center"/>
    </xf>
    <xf numFmtId="0" fontId="171" fillId="0" borderId="0" xfId="50" applyFont="1" applyAlignment="1">
      <alignment vertical="center"/>
    </xf>
    <xf numFmtId="0" fontId="174" fillId="0" borderId="4" xfId="50" applyFont="1" applyBorder="1">
      <alignment vertical="center"/>
    </xf>
    <xf numFmtId="0" fontId="73" fillId="0" borderId="0" xfId="50" applyFont="1" applyAlignment="1">
      <alignment horizontal="right" vertical="top"/>
    </xf>
    <xf numFmtId="0" fontId="101" fillId="0" borderId="0" xfId="0" applyFont="1" applyAlignment="1">
      <alignment horizontal="left"/>
    </xf>
    <xf numFmtId="0" fontId="67" fillId="0" borderId="0" xfId="0" applyFont="1" applyFill="1" applyAlignment="1">
      <alignment horizontal="center" vertical="center"/>
    </xf>
    <xf numFmtId="0" fontId="144" fillId="0" borderId="0" xfId="0" applyFont="1" applyFill="1" applyAlignment="1">
      <alignment vertical="center"/>
    </xf>
    <xf numFmtId="0" fontId="75" fillId="0" borderId="0" xfId="0" applyFont="1" applyFill="1" applyBorder="1" applyAlignment="1">
      <alignment vertical="center" wrapText="1"/>
    </xf>
    <xf numFmtId="0" fontId="75" fillId="0" borderId="0" xfId="0" applyFont="1" applyFill="1" applyBorder="1" applyAlignment="1">
      <alignment horizontal="left" vertical="center"/>
    </xf>
    <xf numFmtId="0" fontId="73" fillId="0" borderId="0" xfId="0" applyFont="1" applyFill="1" applyAlignment="1">
      <alignment horizontal="left" vertical="center"/>
    </xf>
    <xf numFmtId="0" fontId="75" fillId="0" borderId="120" xfId="0" applyFont="1" applyFill="1" applyBorder="1" applyAlignment="1">
      <alignment vertical="center"/>
    </xf>
    <xf numFmtId="0" fontId="75" fillId="0" borderId="94" xfId="0" applyFont="1" applyFill="1" applyBorder="1" applyAlignment="1">
      <alignment vertical="center"/>
    </xf>
    <xf numFmtId="0" fontId="75" fillId="0" borderId="120" xfId="0" applyFont="1" applyFill="1" applyBorder="1" applyAlignment="1">
      <alignment vertical="center" wrapText="1"/>
    </xf>
    <xf numFmtId="0" fontId="75" fillId="0" borderId="94" xfId="0" applyFont="1" applyFill="1" applyBorder="1" applyAlignment="1">
      <alignment vertical="center" wrapText="1"/>
    </xf>
    <xf numFmtId="0" fontId="177" fillId="0" borderId="120" xfId="0" applyFont="1" applyFill="1" applyBorder="1" applyAlignment="1">
      <alignment vertical="center"/>
    </xf>
    <xf numFmtId="0" fontId="177" fillId="0" borderId="0" xfId="0" applyFont="1" applyFill="1" applyBorder="1" applyAlignment="1">
      <alignment vertical="center" wrapText="1"/>
    </xf>
    <xf numFmtId="0" fontId="177" fillId="0" borderId="94" xfId="0" applyFont="1" applyFill="1" applyBorder="1" applyAlignment="1">
      <alignment vertical="center" wrapText="1"/>
    </xf>
    <xf numFmtId="0" fontId="177" fillId="0" borderId="121" xfId="0" applyFont="1" applyFill="1" applyBorder="1" applyAlignment="1">
      <alignment vertical="center"/>
    </xf>
    <xf numFmtId="0" fontId="175" fillId="0" borderId="95" xfId="0" applyFont="1" applyFill="1" applyBorder="1" applyAlignment="1">
      <alignment vertical="center"/>
    </xf>
    <xf numFmtId="0" fontId="76" fillId="0" borderId="95" xfId="0" applyFont="1" applyFill="1" applyBorder="1" applyAlignment="1">
      <alignment vertical="center"/>
    </xf>
    <xf numFmtId="0" fontId="177" fillId="0" borderId="95" xfId="0" applyFont="1" applyFill="1" applyBorder="1" applyAlignment="1">
      <alignment vertical="center" wrapText="1"/>
    </xf>
    <xf numFmtId="0" fontId="177" fillId="0" borderId="96" xfId="0" applyFont="1" applyFill="1" applyBorder="1" applyAlignment="1">
      <alignment vertical="center" wrapText="1"/>
    </xf>
    <xf numFmtId="0" fontId="78" fillId="0" borderId="0" xfId="0" applyFont="1" applyFill="1" applyBorder="1" applyAlignment="1">
      <alignment vertical="center" shrinkToFit="1"/>
    </xf>
    <xf numFmtId="0" fontId="180" fillId="0" borderId="0" xfId="0" applyFont="1" applyFill="1" applyBorder="1" applyAlignment="1">
      <alignment vertical="center"/>
    </xf>
    <xf numFmtId="0" fontId="95" fillId="0" borderId="0" xfId="0" applyFont="1" applyFill="1" applyBorder="1" applyAlignment="1">
      <alignment vertical="center"/>
    </xf>
    <xf numFmtId="0" fontId="102" fillId="0" borderId="0" xfId="32" applyFont="1" applyBorder="1" applyAlignment="1">
      <alignment horizontal="left" vertical="center" shrinkToFit="1"/>
    </xf>
    <xf numFmtId="0" fontId="72" fillId="0" borderId="0" xfId="32" applyFont="1" applyBorder="1" applyAlignment="1">
      <alignment vertical="center"/>
    </xf>
    <xf numFmtId="0" fontId="59" fillId="0" borderId="0" xfId="32" applyFont="1" applyAlignment="1">
      <alignment vertical="center"/>
    </xf>
    <xf numFmtId="0" fontId="76" fillId="5" borderId="0" xfId="5" applyFont="1" applyFill="1" applyBorder="1">
      <alignment vertical="center"/>
    </xf>
    <xf numFmtId="0" fontId="72" fillId="0" borderId="0" xfId="48" applyFont="1" applyBorder="1" applyAlignment="1">
      <alignment horizontal="right" vertical="center"/>
    </xf>
    <xf numFmtId="10" fontId="181" fillId="0" borderId="35" xfId="53" applyNumberFormat="1" applyFont="1" applyBorder="1" applyAlignment="1">
      <alignment horizontal="center" vertical="center"/>
    </xf>
    <xf numFmtId="14" fontId="59" fillId="0" borderId="32" xfId="53" applyNumberFormat="1" applyFont="1" applyBorder="1"/>
    <xf numFmtId="14" fontId="59" fillId="0" borderId="33" xfId="53" applyNumberFormat="1" applyFont="1" applyBorder="1"/>
    <xf numFmtId="0" fontId="0" fillId="0" borderId="0" xfId="53" applyFont="1" applyFill="1" applyAlignment="1">
      <alignment vertical="center"/>
    </xf>
    <xf numFmtId="0" fontId="0" fillId="0" borderId="0" xfId="0" applyAlignment="1"/>
    <xf numFmtId="0" fontId="126" fillId="0" borderId="0" xfId="53" quotePrefix="1" applyFont="1" applyFill="1" applyAlignment="1">
      <alignment vertical="center" shrinkToFit="1"/>
    </xf>
    <xf numFmtId="0" fontId="126" fillId="0" borderId="0" xfId="53" quotePrefix="1" applyFont="1" applyFill="1" applyAlignment="1">
      <alignment vertical="center"/>
    </xf>
    <xf numFmtId="0" fontId="78" fillId="0" borderId="0" xfId="0" applyFont="1" applyAlignment="1">
      <alignment shrinkToFit="1"/>
    </xf>
    <xf numFmtId="0" fontId="0" fillId="0" borderId="0" xfId="53" applyFont="1"/>
    <xf numFmtId="49" fontId="135" fillId="0" borderId="0" xfId="0" applyNumberFormat="1" applyFont="1" applyAlignment="1">
      <alignment horizontal="left"/>
    </xf>
    <xf numFmtId="0" fontId="72" fillId="0" borderId="0" xfId="48" applyFont="1" applyBorder="1" applyAlignment="1">
      <alignment vertical="center"/>
    </xf>
    <xf numFmtId="0" fontId="72" fillId="0" borderId="0" xfId="48" applyFont="1" applyFill="1" applyBorder="1">
      <alignment vertical="center"/>
    </xf>
    <xf numFmtId="0" fontId="178" fillId="0" borderId="0" xfId="48" applyBorder="1" applyAlignment="1">
      <alignment vertical="center" wrapText="1"/>
    </xf>
    <xf numFmtId="0" fontId="178" fillId="0" borderId="0" xfId="48" applyBorder="1" applyAlignment="1">
      <alignment vertical="center"/>
    </xf>
    <xf numFmtId="0" fontId="67" fillId="0" borderId="0" xfId="0" applyFont="1" applyFill="1" applyAlignment="1">
      <alignment vertical="center"/>
    </xf>
    <xf numFmtId="0" fontId="164" fillId="0" borderId="9" xfId="50" applyFont="1" applyBorder="1" applyAlignment="1">
      <alignment horizontal="center" vertical="center"/>
    </xf>
    <xf numFmtId="0" fontId="164" fillId="0" borderId="8" xfId="50" applyFont="1" applyBorder="1" applyAlignment="1">
      <alignment horizontal="center" vertical="center"/>
    </xf>
    <xf numFmtId="0" fontId="73" fillId="0" borderId="8" xfId="0" applyFont="1" applyFill="1" applyBorder="1" applyAlignment="1">
      <alignment vertical="center" shrinkToFit="1"/>
    </xf>
    <xf numFmtId="0" fontId="185" fillId="0" borderId="7" xfId="50" applyFont="1" applyBorder="1" applyAlignment="1">
      <alignment horizontal="center" vertical="center"/>
    </xf>
    <xf numFmtId="0" fontId="185" fillId="0" borderId="8" xfId="50" applyFont="1" applyBorder="1">
      <alignment vertical="center"/>
    </xf>
    <xf numFmtId="0" fontId="73" fillId="0" borderId="27" xfId="0" applyFont="1" applyFill="1" applyBorder="1" applyAlignment="1">
      <alignment vertical="center" shrinkToFit="1"/>
    </xf>
    <xf numFmtId="0" fontId="73" fillId="0" borderId="0" xfId="0" applyFont="1" applyFill="1" applyBorder="1" applyAlignment="1">
      <alignment vertical="center" shrinkToFit="1"/>
    </xf>
    <xf numFmtId="0" fontId="185" fillId="0" borderId="0" xfId="50" applyFont="1" applyBorder="1">
      <alignment vertical="center"/>
    </xf>
    <xf numFmtId="0" fontId="185" fillId="0" borderId="9" xfId="50" applyFont="1" applyBorder="1">
      <alignment vertical="center"/>
    </xf>
    <xf numFmtId="0" fontId="0" fillId="0" borderId="0" xfId="0" applyFill="1" applyBorder="1" applyAlignment="1">
      <alignment vertical="center"/>
    </xf>
    <xf numFmtId="0" fontId="186" fillId="0" borderId="0" xfId="7" applyNumberFormat="1" applyFont="1" applyFill="1" applyBorder="1" applyAlignment="1">
      <alignment vertical="center"/>
    </xf>
    <xf numFmtId="0" fontId="187" fillId="0" borderId="0" xfId="7" applyNumberFormat="1" applyFont="1" applyAlignment="1">
      <alignment vertical="center"/>
    </xf>
    <xf numFmtId="0" fontId="187" fillId="0" borderId="0" xfId="7" applyNumberFormat="1" applyFont="1" applyFill="1" applyBorder="1" applyAlignment="1">
      <alignment horizontal="right" vertical="center"/>
    </xf>
    <xf numFmtId="0" fontId="111" fillId="0" borderId="0" xfId="0" applyFont="1" applyFill="1" applyBorder="1" applyAlignment="1">
      <alignment horizontal="right" vertical="center"/>
    </xf>
    <xf numFmtId="0" fontId="111" fillId="0" borderId="0" xfId="0" applyFont="1" applyFill="1" applyAlignment="1">
      <alignment horizontal="right" vertical="center"/>
    </xf>
    <xf numFmtId="0" fontId="101" fillId="0" borderId="0" xfId="7" applyNumberFormat="1" applyFont="1" applyFill="1" applyBorder="1" applyAlignment="1">
      <alignment horizontal="left" vertical="center"/>
    </xf>
    <xf numFmtId="0" fontId="187" fillId="0" borderId="0" xfId="7" applyNumberFormat="1" applyFont="1" applyFill="1" applyBorder="1" applyAlignment="1">
      <alignment vertical="center"/>
    </xf>
    <xf numFmtId="0" fontId="187" fillId="0" borderId="0" xfId="7" applyNumberFormat="1" applyFont="1" applyFill="1" applyBorder="1" applyAlignment="1">
      <alignment horizontal="center" vertical="center"/>
    </xf>
    <xf numFmtId="0" fontId="59" fillId="0" borderId="51" xfId="7" applyNumberFormat="1" applyFont="1" applyFill="1" applyBorder="1" applyAlignment="1">
      <alignment horizontal="center" vertical="center"/>
    </xf>
    <xf numFmtId="0" fontId="101" fillId="0" borderId="15" xfId="7" applyNumberFormat="1" applyFont="1" applyBorder="1" applyAlignment="1">
      <alignment vertical="center"/>
    </xf>
    <xf numFmtId="0" fontId="74" fillId="0" borderId="152" xfId="0" applyFont="1" applyFill="1" applyBorder="1" applyAlignment="1">
      <alignment horizontal="center" vertical="center" wrapText="1"/>
    </xf>
    <xf numFmtId="0" fontId="74" fillId="0" borderId="116" xfId="0" applyFont="1" applyFill="1" applyBorder="1" applyAlignment="1">
      <alignment horizontal="center" vertical="center" wrapText="1"/>
    </xf>
    <xf numFmtId="0" fontId="101" fillId="0" borderId="56" xfId="7" applyNumberFormat="1" applyFont="1" applyBorder="1" applyAlignment="1">
      <alignment vertical="center"/>
    </xf>
    <xf numFmtId="0" fontId="95" fillId="0" borderId="26" xfId="7" applyNumberFormat="1" applyFont="1" applyFill="1" applyBorder="1" applyAlignment="1">
      <alignment horizontal="right" vertical="center"/>
    </xf>
    <xf numFmtId="58" fontId="101" fillId="0" borderId="147" xfId="7" applyNumberFormat="1" applyFont="1" applyFill="1" applyBorder="1" applyAlignment="1">
      <alignment horizontal="center" vertical="center" shrinkToFit="1"/>
    </xf>
    <xf numFmtId="58" fontId="101" fillId="0" borderId="24" xfId="7" applyNumberFormat="1" applyFont="1" applyFill="1" applyBorder="1" applyAlignment="1">
      <alignment horizontal="center" vertical="center" shrinkToFit="1"/>
    </xf>
    <xf numFmtId="0" fontId="101" fillId="0" borderId="147" xfId="7" applyNumberFormat="1" applyFont="1" applyBorder="1" applyAlignment="1">
      <alignment vertical="center"/>
    </xf>
    <xf numFmtId="0" fontId="101" fillId="0" borderId="24" xfId="7" applyNumberFormat="1" applyFont="1" applyBorder="1" applyAlignment="1">
      <alignment vertical="center"/>
    </xf>
    <xf numFmtId="0" fontId="101" fillId="0" borderId="147" xfId="7" applyNumberFormat="1" applyFont="1" applyFill="1" applyBorder="1" applyAlignment="1">
      <alignment horizontal="right" vertical="center" wrapText="1"/>
    </xf>
    <xf numFmtId="0" fontId="187" fillId="0" borderId="147" xfId="7" applyNumberFormat="1" applyFont="1" applyBorder="1" applyAlignment="1">
      <alignment vertical="center"/>
    </xf>
    <xf numFmtId="0" fontId="187" fillId="0" borderId="24" xfId="7" applyNumberFormat="1" applyFont="1" applyBorder="1" applyAlignment="1">
      <alignment vertical="center"/>
    </xf>
    <xf numFmtId="0" fontId="74" fillId="0" borderId="51" xfId="0" applyFont="1" applyFill="1" applyBorder="1" applyAlignment="1">
      <alignment horizontal="center" vertical="center" wrapText="1"/>
    </xf>
    <xf numFmtId="0" fontId="101" fillId="0" borderId="54" xfId="7" applyNumberFormat="1" applyFont="1" applyBorder="1" applyAlignment="1">
      <alignment vertical="center"/>
    </xf>
    <xf numFmtId="0" fontId="74" fillId="0" borderId="52" xfId="0" applyFont="1" applyFill="1" applyBorder="1" applyAlignment="1">
      <alignment horizontal="center" vertical="center" wrapText="1"/>
    </xf>
    <xf numFmtId="0" fontId="101" fillId="0" borderId="26" xfId="7" applyNumberFormat="1" applyFont="1" applyBorder="1" applyAlignment="1">
      <alignment vertical="center"/>
    </xf>
    <xf numFmtId="0" fontId="101" fillId="0" borderId="51" xfId="7" applyNumberFormat="1" applyFont="1" applyFill="1" applyBorder="1" applyAlignment="1">
      <alignment horizontal="center" vertical="center" shrinkToFit="1"/>
    </xf>
    <xf numFmtId="0" fontId="101" fillId="0" borderId="15" xfId="7" applyNumberFormat="1" applyFont="1" applyFill="1" applyBorder="1" applyAlignment="1">
      <alignment vertical="center"/>
    </xf>
    <xf numFmtId="0" fontId="101" fillId="0" borderId="7" xfId="7" applyNumberFormat="1" applyFont="1" applyFill="1" applyBorder="1" applyAlignment="1">
      <alignment horizontal="center" vertical="center" shrinkToFit="1"/>
    </xf>
    <xf numFmtId="0" fontId="101" fillId="0" borderId="0" xfId="7" applyNumberFormat="1" applyFont="1" applyFill="1" applyBorder="1" applyAlignment="1">
      <alignment vertical="center"/>
    </xf>
    <xf numFmtId="0" fontId="101" fillId="0" borderId="0" xfId="7" applyNumberFormat="1" applyFont="1" applyBorder="1" applyAlignment="1">
      <alignment vertical="center"/>
    </xf>
    <xf numFmtId="0" fontId="101" fillId="0" borderId="55" xfId="7" applyNumberFormat="1" applyFont="1" applyBorder="1" applyAlignment="1">
      <alignment vertical="center"/>
    </xf>
    <xf numFmtId="0" fontId="101" fillId="0" borderId="52" xfId="7" applyNumberFormat="1" applyFont="1" applyFill="1" applyBorder="1" applyAlignment="1">
      <alignment horizontal="center" vertical="center" shrinkToFit="1"/>
    </xf>
    <xf numFmtId="0" fontId="59" fillId="0" borderId="7" xfId="7" applyNumberFormat="1" applyFont="1" applyFill="1" applyBorder="1" applyAlignment="1">
      <alignment horizontal="center" vertical="center"/>
    </xf>
    <xf numFmtId="0" fontId="101" fillId="0" borderId="129" xfId="54" applyNumberFormat="1" applyFont="1" applyFill="1" applyBorder="1" applyAlignment="1">
      <alignment horizontal="center" vertical="center"/>
    </xf>
    <xf numFmtId="0" fontId="101" fillId="0" borderId="5" xfId="7" applyNumberFormat="1" applyFont="1" applyFill="1" applyBorder="1" applyAlignment="1">
      <alignment horizontal="left" vertical="center" indent="1"/>
    </xf>
    <xf numFmtId="0" fontId="101" fillId="0" borderId="13" xfId="7" applyNumberFormat="1" applyFont="1" applyFill="1" applyBorder="1" applyAlignment="1">
      <alignment horizontal="left" vertical="center" indent="1"/>
    </xf>
    <xf numFmtId="0" fontId="101" fillId="0" borderId="6" xfId="7" applyNumberFormat="1" applyFont="1" applyFill="1" applyBorder="1" applyAlignment="1">
      <alignment horizontal="center" vertical="center"/>
    </xf>
    <xf numFmtId="0" fontId="101" fillId="0" borderId="54" xfId="7" applyNumberFormat="1" applyFont="1" applyFill="1" applyBorder="1" applyAlignment="1">
      <alignment horizontal="left" vertical="center"/>
    </xf>
    <xf numFmtId="0" fontId="59" fillId="0" borderId="52" xfId="7" applyNumberFormat="1" applyFont="1" applyFill="1" applyBorder="1" applyAlignment="1">
      <alignment horizontal="center" vertical="center"/>
    </xf>
    <xf numFmtId="0" fontId="101" fillId="0" borderId="26" xfId="7" applyNumberFormat="1" applyFont="1" applyFill="1" applyBorder="1" applyAlignment="1">
      <alignment horizontal="center" vertical="center"/>
    </xf>
    <xf numFmtId="0" fontId="67" fillId="0" borderId="0" xfId="0" applyFont="1" applyFill="1" applyAlignment="1">
      <alignment horizontal="center" vertical="center"/>
    </xf>
    <xf numFmtId="0" fontId="0" fillId="0" borderId="7" xfId="0" applyNumberFormat="1" applyFill="1" applyBorder="1" applyAlignment="1">
      <alignment horizontal="left" vertical="center"/>
    </xf>
    <xf numFmtId="0" fontId="86" fillId="0" borderId="9" xfId="50" applyFont="1" applyBorder="1" applyAlignment="1">
      <alignment horizontal="center" vertical="center"/>
    </xf>
    <xf numFmtId="0" fontId="86" fillId="0" borderId="8" xfId="50" applyFont="1" applyBorder="1" applyAlignment="1">
      <alignment horizontal="center" vertical="center"/>
    </xf>
    <xf numFmtId="0" fontId="73" fillId="0" borderId="8" xfId="0" applyFont="1" applyFill="1" applyBorder="1" applyAlignment="1">
      <alignment horizontal="center" vertical="center" shrinkToFit="1"/>
    </xf>
    <xf numFmtId="0" fontId="164" fillId="0" borderId="8" xfId="50" applyFont="1" applyBorder="1" applyAlignment="1">
      <alignment horizontal="center" vertical="center"/>
    </xf>
    <xf numFmtId="0" fontId="87" fillId="0" borderId="0" xfId="50" applyFont="1" applyAlignment="1">
      <alignment horizontal="center" vertical="center"/>
    </xf>
    <xf numFmtId="0" fontId="171" fillId="0" borderId="8" xfId="50" applyFont="1" applyBorder="1" applyAlignment="1">
      <alignment horizontal="center" vertical="center"/>
    </xf>
    <xf numFmtId="0" fontId="164" fillId="0" borderId="27" xfId="50" applyFont="1" applyBorder="1" applyAlignment="1">
      <alignment horizontal="center" vertical="center"/>
    </xf>
    <xf numFmtId="0" fontId="164" fillId="0" borderId="9" xfId="50" applyFont="1" applyBorder="1" applyAlignment="1">
      <alignment horizontal="left" vertical="center"/>
    </xf>
    <xf numFmtId="0" fontId="164" fillId="0" borderId="27" xfId="50" applyFont="1" applyBorder="1">
      <alignment vertical="center"/>
    </xf>
    <xf numFmtId="0" fontId="191" fillId="0" borderId="0" xfId="7" applyNumberFormat="1" applyFont="1" applyBorder="1" applyAlignment="1">
      <alignment vertical="center"/>
    </xf>
    <xf numFmtId="0" fontId="191" fillId="0" borderId="0" xfId="7" applyNumberFormat="1" applyFont="1" applyFill="1" applyBorder="1" applyAlignment="1">
      <alignment vertical="center" wrapText="1"/>
    </xf>
    <xf numFmtId="0" fontId="190" fillId="0" borderId="0" xfId="0" applyFont="1" applyFill="1" applyBorder="1" applyAlignment="1">
      <alignment horizontal="left" vertical="center"/>
    </xf>
    <xf numFmtId="0" fontId="101" fillId="0" borderId="7" xfId="7" applyNumberFormat="1" applyFont="1" applyBorder="1" applyAlignment="1">
      <alignment horizontal="center" vertical="center" shrinkToFit="1"/>
    </xf>
    <xf numFmtId="0" fontId="187" fillId="0" borderId="7" xfId="7" applyNumberFormat="1" applyFont="1" applyBorder="1" applyAlignment="1">
      <alignment horizontal="center" vertical="center"/>
    </xf>
    <xf numFmtId="0" fontId="101" fillId="0" borderId="162" xfId="0" applyFont="1" applyFill="1" applyBorder="1" applyAlignment="1">
      <alignment vertical="center" shrinkToFit="1"/>
    </xf>
    <xf numFmtId="0" fontId="101" fillId="0" borderId="154" xfId="7" applyNumberFormat="1" applyFont="1" applyBorder="1" applyAlignment="1">
      <alignment vertical="center" shrinkToFit="1"/>
    </xf>
    <xf numFmtId="0" fontId="101" fillId="0" borderId="156" xfId="7" applyNumberFormat="1" applyFont="1" applyBorder="1" applyAlignment="1">
      <alignment vertical="center" shrinkToFit="1"/>
    </xf>
    <xf numFmtId="0" fontId="67" fillId="0" borderId="0" xfId="0" applyFont="1" applyFill="1" applyAlignment="1">
      <alignment vertical="center"/>
    </xf>
    <xf numFmtId="198" fontId="77" fillId="0" borderId="12" xfId="0" applyNumberFormat="1" applyFont="1" applyFill="1" applyBorder="1" applyAlignment="1">
      <alignment horizontal="right" vertical="center" shrinkToFit="1"/>
    </xf>
    <xf numFmtId="198" fontId="77" fillId="0" borderId="11" xfId="0" applyNumberFormat="1" applyFont="1" applyFill="1" applyBorder="1" applyAlignment="1">
      <alignment horizontal="right" vertical="center" shrinkToFit="1"/>
    </xf>
    <xf numFmtId="198" fontId="77" fillId="0" borderId="64" xfId="0" applyNumberFormat="1" applyFont="1" applyFill="1" applyBorder="1" applyAlignment="1">
      <alignment horizontal="right" vertical="center" shrinkToFit="1"/>
    </xf>
    <xf numFmtId="0" fontId="67" fillId="0" borderId="0" xfId="0" applyFont="1" applyFill="1" applyAlignment="1">
      <alignment vertical="center"/>
    </xf>
    <xf numFmtId="0" fontId="73" fillId="0" borderId="9" xfId="50" applyFont="1" applyBorder="1" applyAlignment="1">
      <alignment vertical="center"/>
    </xf>
    <xf numFmtId="0" fontId="183" fillId="0" borderId="0" xfId="53" applyFont="1"/>
    <xf numFmtId="0" fontId="183" fillId="0" borderId="1" xfId="47" applyFont="1" applyBorder="1" applyAlignment="1">
      <alignment horizontal="left" vertical="top"/>
    </xf>
    <xf numFmtId="0" fontId="178" fillId="0" borderId="3" xfId="53" applyFont="1" applyFill="1" applyBorder="1" applyAlignment="1">
      <alignment horizontal="left" vertical="center" shrinkToFit="1"/>
    </xf>
    <xf numFmtId="0" fontId="181" fillId="0" borderId="3" xfId="53" applyFont="1" applyFill="1" applyBorder="1" applyAlignment="1">
      <alignment horizontal="left" vertical="center" shrinkToFit="1"/>
    </xf>
    <xf numFmtId="0" fontId="181" fillId="0" borderId="5" xfId="53" applyFont="1" applyFill="1" applyBorder="1" applyAlignment="1">
      <alignment horizontal="center" vertical="center" shrinkToFit="1"/>
    </xf>
    <xf numFmtId="0" fontId="181" fillId="0" borderId="29" xfId="53" applyNumberFormat="1" applyFont="1" applyBorder="1"/>
    <xf numFmtId="0" fontId="181" fillId="0" borderId="29" xfId="53" applyFont="1" applyBorder="1"/>
    <xf numFmtId="0" fontId="181" fillId="0" borderId="29" xfId="53" applyFont="1" applyBorder="1" applyAlignment="1">
      <alignment horizontal="center" vertical="center"/>
    </xf>
    <xf numFmtId="0" fontId="181" fillId="0" borderId="31" xfId="53" applyFont="1" applyBorder="1" applyAlignment="1"/>
    <xf numFmtId="0" fontId="181" fillId="0" borderId="31" xfId="53" applyFont="1" applyFill="1" applyBorder="1" applyAlignment="1"/>
    <xf numFmtId="0" fontId="181" fillId="0" borderId="163" xfId="53" applyFont="1" applyBorder="1" applyAlignment="1">
      <alignment horizontal="center" vertical="center"/>
    </xf>
    <xf numFmtId="0" fontId="183" fillId="0" borderId="35" xfId="47" applyFont="1" applyBorder="1" applyAlignment="1">
      <alignment horizontal="right"/>
    </xf>
    <xf numFmtId="0" fontId="181" fillId="0" borderId="35" xfId="53" applyFont="1" applyBorder="1" applyAlignment="1"/>
    <xf numFmtId="0" fontId="181" fillId="0" borderId="35" xfId="53" applyFont="1" applyFill="1" applyBorder="1" applyAlignment="1"/>
    <xf numFmtId="0" fontId="59" fillId="0" borderId="31" xfId="53" applyFont="1" applyBorder="1" applyAlignment="1"/>
    <xf numFmtId="0" fontId="59" fillId="0" borderId="3" xfId="53" applyFont="1" applyFill="1" applyBorder="1" applyAlignment="1">
      <alignment horizontal="left" vertical="center" shrinkToFit="1"/>
    </xf>
    <xf numFmtId="0" fontId="59" fillId="0" borderId="5" xfId="53" applyFont="1" applyFill="1" applyBorder="1" applyAlignment="1">
      <alignment vertical="center" shrinkToFit="1"/>
    </xf>
    <xf numFmtId="0" fontId="59" fillId="0" borderId="0" xfId="53" quotePrefix="1" applyFont="1" applyFill="1" applyAlignment="1">
      <alignment vertical="center" shrinkToFit="1"/>
    </xf>
    <xf numFmtId="0" fontId="83" fillId="0" borderId="0" xfId="2" applyFont="1" applyAlignment="1" applyProtection="1">
      <alignment shrinkToFit="1"/>
    </xf>
    <xf numFmtId="0" fontId="59" fillId="0" borderId="0" xfId="0" applyFont="1"/>
    <xf numFmtId="0" fontId="195" fillId="0" borderId="0" xfId="50" applyFont="1" applyBorder="1" applyAlignment="1">
      <alignment vertical="center"/>
    </xf>
    <xf numFmtId="0" fontId="73" fillId="0" borderId="0" xfId="50" applyFont="1" applyBorder="1" applyAlignment="1">
      <alignment vertical="center" wrapText="1"/>
    </xf>
    <xf numFmtId="0" fontId="73" fillId="0" borderId="3" xfId="50" applyFont="1" applyBorder="1" applyAlignment="1">
      <alignment vertical="center" wrapText="1"/>
    </xf>
    <xf numFmtId="0" fontId="195" fillId="0" borderId="3" xfId="50" applyFont="1" applyBorder="1" applyAlignment="1">
      <alignment vertical="center"/>
    </xf>
    <xf numFmtId="0" fontId="78" fillId="0" borderId="13" xfId="0" applyFont="1" applyFill="1" applyBorder="1" applyAlignment="1">
      <alignment horizontal="right"/>
    </xf>
    <xf numFmtId="0" fontId="72" fillId="0" borderId="58" xfId="0" applyFont="1" applyFill="1" applyBorder="1" applyAlignment="1">
      <alignment horizontal="center" vertical="center" shrinkToFit="1"/>
    </xf>
    <xf numFmtId="0" fontId="0" fillId="0" borderId="166"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73" fillId="0" borderId="7" xfId="50" applyFont="1" applyBorder="1" applyAlignment="1">
      <alignment horizontal="center" vertical="center"/>
    </xf>
    <xf numFmtId="0" fontId="73" fillId="0" borderId="5" xfId="50" applyFont="1" applyBorder="1">
      <alignment vertical="center"/>
    </xf>
    <xf numFmtId="0" fontId="77" fillId="0" borderId="0" xfId="50" applyFont="1">
      <alignment vertical="center"/>
    </xf>
    <xf numFmtId="0" fontId="77" fillId="0" borderId="0" xfId="50" applyFont="1" applyBorder="1">
      <alignment vertical="center"/>
    </xf>
    <xf numFmtId="0" fontId="77" fillId="0" borderId="0" xfId="50" applyFont="1" applyBorder="1" applyAlignment="1">
      <alignment horizontal="center" vertical="center"/>
    </xf>
    <xf numFmtId="0" fontId="0" fillId="0" borderId="0" xfId="0" applyAlignment="1">
      <alignment vertical="center"/>
    </xf>
    <xf numFmtId="0" fontId="0" fillId="0" borderId="7" xfId="0" applyFont="1" applyFill="1" applyBorder="1" applyAlignment="1">
      <alignment horizontal="center" vertical="center"/>
    </xf>
    <xf numFmtId="0" fontId="74" fillId="0" borderId="0" xfId="0" applyFont="1" applyFill="1" applyBorder="1" applyAlignment="1">
      <alignment vertical="center"/>
    </xf>
    <xf numFmtId="0" fontId="75" fillId="0" borderId="0" xfId="0" applyFont="1" applyFill="1" applyBorder="1" applyAlignment="1">
      <alignment vertical="center"/>
    </xf>
    <xf numFmtId="0" fontId="74" fillId="0" borderId="0" xfId="0" applyFont="1" applyFill="1" applyAlignment="1">
      <alignment vertical="center"/>
    </xf>
    <xf numFmtId="0" fontId="74" fillId="0" borderId="0" xfId="0" applyFont="1" applyFill="1" applyAlignment="1">
      <alignment horizontal="center" vertical="top"/>
    </xf>
    <xf numFmtId="0" fontId="74" fillId="0" borderId="57" xfId="0" applyFont="1" applyFill="1" applyBorder="1" applyAlignment="1">
      <alignment vertical="center"/>
    </xf>
    <xf numFmtId="0" fontId="115" fillId="0" borderId="21" xfId="0" applyFont="1" applyFill="1" applyBorder="1" applyAlignment="1">
      <alignment vertical="center"/>
    </xf>
    <xf numFmtId="0" fontId="74" fillId="0" borderId="15" xfId="0" applyFont="1" applyFill="1" applyBorder="1" applyAlignment="1">
      <alignment vertical="center"/>
    </xf>
    <xf numFmtId="0" fontId="74" fillId="0" borderId="54" xfId="0" applyFont="1" applyFill="1" applyBorder="1" applyAlignment="1">
      <alignment vertical="center"/>
    </xf>
    <xf numFmtId="0" fontId="74" fillId="0" borderId="28" xfId="0" applyFont="1" applyFill="1" applyBorder="1" applyAlignment="1">
      <alignment vertical="center"/>
    </xf>
    <xf numFmtId="0" fontId="74" fillId="0" borderId="8" xfId="0" applyFont="1" applyFill="1" applyBorder="1" applyAlignment="1">
      <alignment vertical="center"/>
    </xf>
    <xf numFmtId="0" fontId="74" fillId="0" borderId="1" xfId="0" applyFont="1" applyFill="1" applyBorder="1" applyAlignment="1">
      <alignment vertical="center"/>
    </xf>
    <xf numFmtId="0" fontId="74" fillId="0" borderId="109" xfId="0" applyFont="1" applyFill="1" applyBorder="1" applyAlignment="1">
      <alignment vertical="center"/>
    </xf>
    <xf numFmtId="0" fontId="75" fillId="0" borderId="56" xfId="0" applyFont="1" applyFill="1" applyBorder="1" applyAlignment="1">
      <alignment vertical="center"/>
    </xf>
    <xf numFmtId="0" fontId="74" fillId="0" borderId="65" xfId="0" applyFont="1" applyFill="1" applyBorder="1" applyAlignment="1">
      <alignment vertical="center"/>
    </xf>
    <xf numFmtId="0" fontId="74" fillId="0" borderId="21" xfId="0" applyFont="1" applyFill="1" applyBorder="1" applyAlignment="1">
      <alignment vertical="center"/>
    </xf>
    <xf numFmtId="0" fontId="75" fillId="0" borderId="15" xfId="0" applyFont="1" applyFill="1" applyBorder="1" applyAlignment="1">
      <alignment horizontal="center" vertical="center"/>
    </xf>
    <xf numFmtId="0" fontId="74" fillId="0" borderId="85" xfId="0" applyFont="1" applyFill="1" applyBorder="1" applyAlignment="1">
      <alignment vertical="center"/>
    </xf>
    <xf numFmtId="0" fontId="75" fillId="0" borderId="11" xfId="0" applyFont="1" applyFill="1" applyBorder="1" applyAlignment="1">
      <alignment vertical="center"/>
    </xf>
    <xf numFmtId="0" fontId="75" fillId="0" borderId="7" xfId="0" applyFont="1" applyFill="1" applyBorder="1" applyAlignment="1">
      <alignment horizontal="center" vertical="center"/>
    </xf>
    <xf numFmtId="0" fontId="75" fillId="0" borderId="16" xfId="0" applyFont="1" applyFill="1" applyBorder="1" applyAlignment="1">
      <alignment vertical="center"/>
    </xf>
    <xf numFmtId="0" fontId="74" fillId="0" borderId="16" xfId="0" applyFont="1" applyFill="1" applyBorder="1" applyAlignment="1">
      <alignment vertical="center" wrapText="1"/>
    </xf>
    <xf numFmtId="0" fontId="75" fillId="0" borderId="60" xfId="0" applyFont="1" applyFill="1" applyBorder="1" applyAlignment="1">
      <alignment vertical="center"/>
    </xf>
    <xf numFmtId="0" fontId="75" fillId="0" borderId="112" xfId="0" applyFont="1" applyFill="1" applyBorder="1" applyAlignment="1">
      <alignment horizontal="center" vertical="center"/>
    </xf>
    <xf numFmtId="0" fontId="75" fillId="0" borderId="51" xfId="0" applyFont="1" applyFill="1" applyBorder="1" applyAlignment="1">
      <alignment horizontal="center" vertical="center"/>
    </xf>
    <xf numFmtId="0" fontId="115" fillId="0" borderId="28" xfId="0" applyFont="1" applyFill="1" applyBorder="1" applyAlignment="1">
      <alignment vertical="center"/>
    </xf>
    <xf numFmtId="0" fontId="75" fillId="0" borderId="55" xfId="0" applyFont="1" applyFill="1" applyBorder="1" applyAlignment="1">
      <alignment vertical="center"/>
    </xf>
    <xf numFmtId="0" fontId="75" fillId="0" borderId="64" xfId="0" applyFont="1" applyFill="1" applyBorder="1" applyAlignment="1">
      <alignment vertical="center"/>
    </xf>
    <xf numFmtId="0" fontId="75" fillId="0" borderId="15" xfId="0" applyFont="1" applyFill="1" applyBorder="1" applyAlignment="1">
      <alignment vertical="center"/>
    </xf>
    <xf numFmtId="0" fontId="75" fillId="0" borderId="54" xfId="0" applyFont="1" applyFill="1" applyBorder="1" applyAlignment="1">
      <alignment vertical="center"/>
    </xf>
    <xf numFmtId="0" fontId="74" fillId="0" borderId="149" xfId="0" applyFont="1" applyFill="1" applyBorder="1" applyAlignment="1">
      <alignment vertical="center"/>
    </xf>
    <xf numFmtId="0" fontId="74" fillId="0" borderId="76" xfId="0" applyFont="1" applyFill="1" applyBorder="1" applyAlignment="1">
      <alignment vertical="center"/>
    </xf>
    <xf numFmtId="0" fontId="74" fillId="0" borderId="87" xfId="0" applyFont="1" applyFill="1" applyBorder="1" applyAlignment="1">
      <alignment vertical="center"/>
    </xf>
    <xf numFmtId="0" fontId="74" fillId="0" borderId="86" xfId="0" applyFont="1" applyFill="1" applyBorder="1" applyAlignment="1">
      <alignment vertical="center"/>
    </xf>
    <xf numFmtId="0" fontId="75" fillId="0" borderId="12" xfId="0" applyFont="1" applyFill="1" applyBorder="1" applyAlignment="1">
      <alignment vertical="center"/>
    </xf>
    <xf numFmtId="0" fontId="74" fillId="0" borderId="125" xfId="0" applyFont="1" applyFill="1" applyBorder="1" applyAlignment="1">
      <alignment vertical="center"/>
    </xf>
    <xf numFmtId="0" fontId="74" fillId="0" borderId="127" xfId="0" applyFont="1" applyFill="1" applyBorder="1" applyAlignment="1">
      <alignment vertical="center"/>
    </xf>
    <xf numFmtId="0" fontId="75" fillId="0" borderId="52" xfId="0" applyFont="1" applyFill="1" applyBorder="1" applyAlignment="1">
      <alignment vertical="center"/>
    </xf>
    <xf numFmtId="0" fontId="74" fillId="0" borderId="0" xfId="0" applyFont="1" applyFill="1" applyBorder="1" applyAlignment="1">
      <alignment horizontal="center" vertical="center" wrapText="1"/>
    </xf>
    <xf numFmtId="0" fontId="74" fillId="0" borderId="15" xfId="0" applyFont="1" applyFill="1" applyBorder="1" applyAlignment="1">
      <alignment horizontal="center" vertical="center" wrapText="1"/>
    </xf>
    <xf numFmtId="0" fontId="202" fillId="0" borderId="0" xfId="0" applyFont="1" applyFill="1" applyAlignment="1">
      <alignment horizontal="center" vertical="center"/>
    </xf>
    <xf numFmtId="0" fontId="196" fillId="0" borderId="0" xfId="0" applyFont="1" applyFill="1" applyAlignment="1">
      <alignment vertical="center"/>
    </xf>
    <xf numFmtId="0" fontId="200" fillId="0" borderId="0" xfId="57" applyFont="1" applyBorder="1">
      <alignment vertical="center"/>
    </xf>
    <xf numFmtId="0" fontId="75" fillId="0" borderId="0" xfId="0" applyFont="1" applyFill="1" applyBorder="1" applyAlignment="1">
      <alignment horizontal="center" vertical="center"/>
    </xf>
    <xf numFmtId="0" fontId="74" fillId="0" borderId="15" xfId="0" applyFont="1" applyFill="1" applyBorder="1" applyAlignment="1">
      <alignment horizontal="center" vertical="center"/>
    </xf>
    <xf numFmtId="0" fontId="74" fillId="0" borderId="55" xfId="0" applyFont="1" applyFill="1" applyBorder="1" applyAlignment="1">
      <alignment horizontal="center" vertical="center"/>
    </xf>
    <xf numFmtId="0" fontId="74" fillId="0" borderId="0" xfId="0" applyFont="1" applyFill="1" applyBorder="1" applyAlignment="1">
      <alignment horizontal="left" vertical="center" wrapText="1"/>
    </xf>
    <xf numFmtId="0" fontId="74" fillId="0" borderId="21" xfId="0" applyFont="1" applyFill="1" applyBorder="1" applyAlignment="1">
      <alignment horizontal="left" vertical="center"/>
    </xf>
    <xf numFmtId="0" fontId="74" fillId="0" borderId="15"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0" xfId="0" applyFont="1" applyFill="1" applyBorder="1" applyAlignment="1">
      <alignment horizontal="left" vertical="center"/>
    </xf>
    <xf numFmtId="0" fontId="74" fillId="0" borderId="28" xfId="0" applyFont="1" applyFill="1" applyBorder="1" applyAlignment="1">
      <alignment horizontal="left" vertical="center"/>
    </xf>
    <xf numFmtId="0" fontId="74" fillId="0" borderId="150" xfId="0" applyFont="1" applyFill="1" applyBorder="1" applyAlignment="1">
      <alignment vertical="center"/>
    </xf>
    <xf numFmtId="0" fontId="74" fillId="0" borderId="113" xfId="0" applyFont="1" applyFill="1" applyBorder="1" applyAlignment="1">
      <alignment vertical="center"/>
    </xf>
    <xf numFmtId="0" fontId="74" fillId="0" borderId="150" xfId="0" applyFont="1" applyFill="1" applyBorder="1" applyAlignment="1">
      <alignment horizontal="left" vertical="center" wrapText="1"/>
    </xf>
    <xf numFmtId="0" fontId="115" fillId="0" borderId="88" xfId="0" applyFont="1" applyFill="1" applyBorder="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0" xfId="0"/>
    <xf numFmtId="0" fontId="0" fillId="0" borderId="0" xfId="0" applyFont="1" applyFill="1" applyAlignment="1">
      <alignment vertical="center"/>
    </xf>
    <xf numFmtId="0" fontId="78" fillId="0" borderId="10" xfId="0" applyFont="1" applyFill="1" applyBorder="1" applyAlignment="1">
      <alignment horizontal="left" vertical="center" wrapText="1"/>
    </xf>
    <xf numFmtId="0" fontId="72" fillId="0" borderId="0" xfId="0" applyFont="1" applyFill="1" applyAlignment="1">
      <alignment horizontal="center" vertical="center"/>
    </xf>
    <xf numFmtId="0" fontId="78" fillId="0" borderId="115" xfId="0" applyFont="1" applyFill="1" applyBorder="1" applyAlignment="1">
      <alignment horizontal="left" vertical="center" wrapText="1"/>
    </xf>
    <xf numFmtId="0" fontId="78" fillId="0" borderId="87" xfId="0" applyFont="1" applyFill="1" applyBorder="1" applyAlignment="1">
      <alignment horizontal="left" vertical="center" wrapText="1"/>
    </xf>
    <xf numFmtId="0" fontId="0" fillId="9" borderId="173" xfId="0" applyFont="1" applyFill="1" applyBorder="1" applyAlignment="1">
      <alignment horizontal="right" vertical="center" wrapText="1"/>
    </xf>
    <xf numFmtId="0" fontId="78" fillId="0" borderId="27" xfId="0" applyFont="1" applyFill="1" applyBorder="1" applyAlignment="1">
      <alignment horizontal="center" vertical="center" wrapText="1"/>
    </xf>
    <xf numFmtId="0" fontId="78" fillId="9" borderId="7" xfId="0" applyFont="1" applyFill="1" applyBorder="1" applyAlignment="1">
      <alignment horizontal="center" vertical="center"/>
    </xf>
    <xf numFmtId="0" fontId="78" fillId="9" borderId="101" xfId="0" applyFont="1" applyFill="1" applyBorder="1" applyAlignment="1">
      <alignment horizontal="center" vertical="center" wrapText="1"/>
    </xf>
    <xf numFmtId="0" fontId="78" fillId="9" borderId="167" xfId="0" applyFont="1" applyFill="1" applyBorder="1" applyAlignment="1">
      <alignment horizontal="right" vertical="center" wrapText="1"/>
    </xf>
    <xf numFmtId="0" fontId="78" fillId="9" borderId="93" xfId="0" applyFont="1" applyFill="1" applyBorder="1" applyAlignment="1">
      <alignment horizontal="right" vertical="center" wrapText="1"/>
    </xf>
    <xf numFmtId="0" fontId="78" fillId="9" borderId="101" xfId="0" applyFont="1" applyFill="1" applyBorder="1" applyAlignment="1">
      <alignment horizontal="right" vertical="center" wrapText="1"/>
    </xf>
    <xf numFmtId="0" fontId="0" fillId="9" borderId="169" xfId="0" applyFont="1" applyFill="1" applyBorder="1" applyAlignment="1">
      <alignment horizontal="right" vertical="center" wrapText="1"/>
    </xf>
    <xf numFmtId="0" fontId="78" fillId="0" borderId="1" xfId="0" applyFont="1" applyFill="1" applyBorder="1" applyAlignment="1">
      <alignment horizontal="left" vertical="center" wrapText="1"/>
    </xf>
    <xf numFmtId="0" fontId="78" fillId="0" borderId="8" xfId="0" applyFont="1" applyFill="1" applyBorder="1" applyAlignment="1">
      <alignment horizontal="center" vertical="center" wrapText="1"/>
    </xf>
    <xf numFmtId="0" fontId="0" fillId="0" borderId="0" xfId="0" applyFont="1" applyFill="1" applyBorder="1" applyAlignment="1">
      <alignment horizontal="center"/>
    </xf>
    <xf numFmtId="58" fontId="122" fillId="0" borderId="0" xfId="0" applyNumberFormat="1" applyFont="1" applyFill="1" applyAlignment="1">
      <alignment horizontal="center" vertical="center" shrinkToFit="1"/>
    </xf>
    <xf numFmtId="0" fontId="80" fillId="0" borderId="0" xfId="0" applyFont="1" applyFill="1" applyAlignment="1">
      <alignment horizontal="center"/>
    </xf>
    <xf numFmtId="0" fontId="80" fillId="0" borderId="0" xfId="0" applyFont="1" applyFill="1" applyAlignment="1"/>
    <xf numFmtId="31" fontId="90" fillId="0" borderId="0" xfId="0" applyNumberFormat="1" applyFont="1" applyFill="1" applyAlignment="1">
      <alignment horizontal="center"/>
    </xf>
    <xf numFmtId="31" fontId="90" fillId="0" borderId="0" xfId="0" applyNumberFormat="1" applyFont="1" applyFill="1" applyAlignment="1">
      <alignment shrinkToFit="1"/>
    </xf>
    <xf numFmtId="0" fontId="90" fillId="0" borderId="0" xfId="0" applyFont="1" applyFill="1" applyAlignment="1">
      <alignment horizontal="left"/>
    </xf>
    <xf numFmtId="0" fontId="90" fillId="0" borderId="0" xfId="0" applyFont="1" applyFill="1" applyAlignment="1">
      <alignment horizontal="center"/>
    </xf>
    <xf numFmtId="0" fontId="0" fillId="0" borderId="0" xfId="0" applyFont="1" applyFill="1" applyAlignment="1">
      <alignment horizontal="center" vertical="top"/>
    </xf>
    <xf numFmtId="187" fontId="162" fillId="0" borderId="40" xfId="0" applyNumberFormat="1" applyFont="1" applyFill="1" applyBorder="1" applyAlignment="1">
      <alignment horizontal="center" vertical="center" shrinkToFit="1"/>
    </xf>
    <xf numFmtId="187" fontId="162" fillId="0" borderId="39" xfId="0" applyNumberFormat="1" applyFont="1" applyFill="1" applyBorder="1" applyAlignment="1">
      <alignment horizontal="center" vertical="center" shrinkToFit="1"/>
    </xf>
    <xf numFmtId="187" fontId="162"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0" fontId="0" fillId="0" borderId="0" xfId="0" applyNumberFormat="1" applyFont="1" applyFill="1"/>
    <xf numFmtId="0" fontId="0" fillId="0" borderId="174" xfId="0" applyFont="1" applyFill="1" applyBorder="1" applyAlignment="1">
      <alignment horizontal="center" vertical="center" shrinkToFit="1"/>
    </xf>
    <xf numFmtId="182" fontId="101" fillId="0" borderId="0" xfId="0" applyNumberFormat="1" applyFont="1" applyFill="1" applyBorder="1" applyAlignment="1"/>
    <xf numFmtId="0" fontId="0" fillId="0" borderId="0" xfId="0" applyFill="1" applyAlignment="1">
      <alignment horizontal="center"/>
    </xf>
    <xf numFmtId="0" fontId="0" fillId="0" borderId="0" xfId="0" applyFont="1" applyFill="1" applyAlignment="1"/>
    <xf numFmtId="187" fontId="162" fillId="0" borderId="40" xfId="0" applyNumberFormat="1" applyFont="1" applyFill="1" applyBorder="1" applyAlignment="1">
      <alignment horizontal="center" vertical="center" shrinkToFit="1"/>
    </xf>
    <xf numFmtId="187" fontId="162" fillId="0" borderId="39"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0" fontId="0" fillId="0" borderId="0" xfId="0" applyNumberFormat="1" applyFont="1" applyFill="1"/>
    <xf numFmtId="0" fontId="0" fillId="0" borderId="174" xfId="0" applyFont="1" applyFill="1" applyBorder="1" applyAlignment="1">
      <alignment horizontal="center" vertical="center" shrinkToFit="1"/>
    </xf>
    <xf numFmtId="0" fontId="0" fillId="0" borderId="0" xfId="0" applyFont="1" applyFill="1" applyBorder="1" applyAlignment="1">
      <alignment vertical="center" textRotation="255"/>
    </xf>
    <xf numFmtId="186" fontId="0" fillId="0" borderId="0" xfId="0" applyNumberFormat="1" applyFont="1" applyFill="1"/>
    <xf numFmtId="0" fontId="211" fillId="0" borderId="0" xfId="0" applyFont="1" applyFill="1" applyAlignment="1">
      <alignment horizontal="center"/>
    </xf>
    <xf numFmtId="0" fontId="59" fillId="0" borderId="7" xfId="53" applyNumberFormat="1" applyFont="1" applyFill="1" applyBorder="1" applyAlignment="1">
      <alignment horizontal="left"/>
    </xf>
    <xf numFmtId="49" fontId="59" fillId="0" borderId="2" xfId="53" applyNumberFormat="1" applyFont="1" applyFill="1" applyBorder="1" applyAlignment="1">
      <alignment shrinkToFit="1"/>
    </xf>
    <xf numFmtId="0" fontId="59" fillId="0" borderId="11" xfId="53" applyFont="1" applyFill="1" applyBorder="1" applyAlignment="1">
      <alignment horizontal="left" wrapText="1"/>
    </xf>
    <xf numFmtId="0" fontId="0" fillId="0" borderId="11" xfId="53" applyFont="1" applyFill="1" applyBorder="1" applyAlignment="1">
      <alignment horizontal="left" wrapText="1"/>
    </xf>
    <xf numFmtId="14" fontId="59" fillId="0" borderId="9" xfId="53" applyNumberFormat="1" applyFont="1" applyFill="1" applyBorder="1"/>
    <xf numFmtId="14" fontId="59" fillId="0" borderId="8" xfId="53" applyNumberFormat="1" applyFont="1" applyFill="1" applyBorder="1" applyAlignment="1">
      <alignment shrinkToFit="1"/>
    </xf>
    <xf numFmtId="49" fontId="59" fillId="0" borderId="7" xfId="53" applyNumberFormat="1" applyFont="1" applyFill="1" applyBorder="1"/>
    <xf numFmtId="49" fontId="59" fillId="0" borderId="11" xfId="53" applyNumberFormat="1" applyFont="1" applyFill="1" applyBorder="1"/>
    <xf numFmtId="14" fontId="59" fillId="0" borderId="2" xfId="53" applyNumberFormat="1" applyFont="1" applyFill="1" applyBorder="1"/>
    <xf numFmtId="0" fontId="181" fillId="0" borderId="7" xfId="53" applyFont="1" applyFill="1" applyBorder="1" applyAlignment="1"/>
    <xf numFmtId="0" fontId="181" fillId="0" borderId="11" xfId="53" applyFont="1" applyFill="1" applyBorder="1" applyAlignment="1"/>
    <xf numFmtId="0" fontId="78" fillId="0" borderId="1" xfId="0" applyFont="1" applyFill="1" applyBorder="1" applyAlignment="1">
      <alignment horizontal="left" vertical="center" wrapText="1"/>
    </xf>
    <xf numFmtId="0" fontId="78" fillId="0" borderId="8" xfId="0" applyFont="1" applyFill="1" applyBorder="1" applyAlignment="1">
      <alignment horizontal="center" vertical="center" wrapText="1"/>
    </xf>
    <xf numFmtId="0" fontId="78" fillId="0" borderId="8" xfId="0" applyFont="1" applyFill="1" applyBorder="1" applyAlignment="1">
      <alignment horizontal="right" vertical="center" wrapText="1"/>
    </xf>
    <xf numFmtId="0" fontId="78" fillId="0" borderId="27" xfId="0" applyFont="1" applyFill="1" applyBorder="1" applyAlignment="1">
      <alignment vertical="center" wrapText="1"/>
    </xf>
    <xf numFmtId="0" fontId="0" fillId="0" borderId="0" xfId="0" applyFont="1" applyFill="1" applyBorder="1" applyAlignment="1">
      <alignment vertical="center"/>
    </xf>
    <xf numFmtId="0" fontId="0" fillId="0" borderId="0" xfId="0" applyFill="1" applyBorder="1" applyAlignment="1">
      <alignment horizontal="right" vertical="center"/>
    </xf>
    <xf numFmtId="0" fontId="72" fillId="0" borderId="153" xfId="0" applyFont="1" applyFill="1" applyBorder="1" applyAlignment="1">
      <alignment horizontal="center" vertical="center" shrinkToFit="1"/>
    </xf>
    <xf numFmtId="0" fontId="72" fillId="0" borderId="154" xfId="0" applyFont="1" applyFill="1" applyBorder="1" applyAlignment="1" applyProtection="1">
      <alignment horizontal="center" vertical="center"/>
      <protection locked="0"/>
    </xf>
    <xf numFmtId="0" fontId="72" fillId="0" borderId="29" xfId="0" applyFont="1" applyFill="1" applyBorder="1" applyAlignment="1" applyProtection="1">
      <alignment horizontal="center" vertical="center"/>
      <protection locked="0"/>
    </xf>
    <xf numFmtId="0" fontId="72" fillId="0" borderId="177" xfId="0" applyFont="1" applyFill="1" applyBorder="1" applyAlignment="1" applyProtection="1">
      <alignment horizontal="center" vertical="center"/>
      <protection locked="0"/>
    </xf>
    <xf numFmtId="0" fontId="101" fillId="0" borderId="0" xfId="0" applyFont="1" applyFill="1"/>
    <xf numFmtId="0" fontId="0" fillId="0" borderId="134" xfId="0" applyFont="1" applyFill="1" applyBorder="1" applyAlignment="1">
      <alignment vertical="center" wrapText="1"/>
    </xf>
    <xf numFmtId="0" fontId="0" fillId="0" borderId="156" xfId="0" applyFont="1" applyFill="1" applyBorder="1" applyAlignment="1">
      <alignment vertical="center" wrapText="1"/>
    </xf>
    <xf numFmtId="0" fontId="0" fillId="0" borderId="177" xfId="0" applyFont="1" applyFill="1" applyBorder="1" applyAlignment="1">
      <alignment vertical="center" wrapText="1"/>
    </xf>
    <xf numFmtId="0" fontId="95" fillId="0" borderId="0" xfId="0" applyFont="1" applyFill="1" applyBorder="1" applyAlignment="1">
      <alignment vertical="center" wrapText="1"/>
    </xf>
    <xf numFmtId="0" fontId="74" fillId="0" borderId="15" xfId="0" applyFont="1" applyFill="1" applyBorder="1" applyAlignment="1">
      <alignment horizontal="center" vertical="center"/>
    </xf>
    <xf numFmtId="0" fontId="74" fillId="0" borderId="21" xfId="0" applyFont="1" applyFill="1" applyBorder="1" applyAlignment="1">
      <alignment horizontal="left" vertical="center"/>
    </xf>
    <xf numFmtId="0" fontId="74" fillId="0" borderId="15" xfId="0" applyFont="1" applyFill="1" applyBorder="1" applyAlignment="1">
      <alignment horizontal="left" vertical="center"/>
    </xf>
    <xf numFmtId="0" fontId="115" fillId="0" borderId="21" xfId="0" applyFont="1" applyFill="1" applyBorder="1" applyAlignment="1">
      <alignment vertical="center"/>
    </xf>
    <xf numFmtId="0" fontId="53" fillId="0" borderId="0" xfId="57" applyBorder="1">
      <alignment vertical="center"/>
    </xf>
    <xf numFmtId="0" fontId="75" fillId="0" borderId="0" xfId="0" applyFont="1" applyFill="1" applyBorder="1" applyAlignment="1">
      <alignment horizontal="left" vertical="center"/>
    </xf>
    <xf numFmtId="0" fontId="77" fillId="0" borderId="0" xfId="0" applyFont="1" applyFill="1" applyBorder="1" applyAlignment="1">
      <alignment horizontal="right" vertical="center"/>
    </xf>
    <xf numFmtId="0" fontId="0" fillId="0" borderId="0" xfId="0" applyFont="1" applyFill="1" applyBorder="1" applyAlignment="1">
      <alignment horizontal="right" vertical="top"/>
    </xf>
    <xf numFmtId="0" fontId="78" fillId="0" borderId="0" xfId="0" applyFont="1" applyFill="1" applyAlignment="1">
      <alignment horizontal="right" vertical="top"/>
    </xf>
    <xf numFmtId="0" fontId="76" fillId="0" borderId="0" xfId="0" applyFont="1" applyFill="1" applyAlignment="1">
      <alignment horizontal="right"/>
    </xf>
    <xf numFmtId="0" fontId="72" fillId="0" borderId="0" xfId="0" applyFont="1" applyFill="1" applyAlignment="1">
      <alignment horizontal="right" vertical="top"/>
    </xf>
    <xf numFmtId="0" fontId="0" fillId="0" borderId="27" xfId="0" applyFont="1" applyFill="1" applyBorder="1" applyAlignment="1">
      <alignment horizontal="center" vertical="center"/>
    </xf>
    <xf numFmtId="0" fontId="78" fillId="0" borderId="0" xfId="0" applyFont="1" applyFill="1" applyAlignment="1"/>
    <xf numFmtId="0" fontId="78" fillId="0" borderId="0" xfId="0" applyFont="1" applyFill="1" applyAlignment="1">
      <alignment vertical="center"/>
    </xf>
    <xf numFmtId="0" fontId="76" fillId="0" borderId="8" xfId="0" applyFont="1" applyFill="1" applyBorder="1" applyAlignment="1">
      <alignment horizontal="center" vertical="center"/>
    </xf>
    <xf numFmtId="0" fontId="76" fillId="0" borderId="0" xfId="0" applyFont="1" applyFill="1" applyAlignment="1"/>
    <xf numFmtId="0" fontId="76" fillId="0" borderId="0" xfId="0" applyFont="1" applyFill="1" applyAlignment="1">
      <alignment horizontal="center"/>
    </xf>
    <xf numFmtId="0" fontId="76" fillId="0" borderId="0" xfId="0" applyFont="1" applyFill="1" applyAlignment="1">
      <alignment vertical="center" shrinkToFit="1"/>
    </xf>
    <xf numFmtId="0" fontId="76"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xf numFmtId="0" fontId="75" fillId="0" borderId="0" xfId="0" applyFont="1" applyFill="1" applyAlignment="1">
      <alignment vertical="center"/>
    </xf>
    <xf numFmtId="0" fontId="74" fillId="0" borderId="28" xfId="0" applyFont="1" applyFill="1" applyBorder="1" applyAlignment="1">
      <alignment vertical="center"/>
    </xf>
    <xf numFmtId="0" fontId="75" fillId="0" borderId="60" xfId="0" applyFont="1" applyFill="1" applyBorder="1" applyAlignment="1">
      <alignment vertical="center"/>
    </xf>
    <xf numFmtId="0" fontId="115" fillId="0" borderId="28" xfId="0" applyFont="1" applyFill="1" applyBorder="1" applyAlignment="1">
      <alignment vertical="center"/>
    </xf>
    <xf numFmtId="0" fontId="75" fillId="0" borderId="64" xfId="0" applyFont="1" applyFill="1" applyBorder="1" applyAlignment="1">
      <alignment vertical="center"/>
    </xf>
    <xf numFmtId="0" fontId="75" fillId="0" borderId="15" xfId="0" applyFont="1" applyFill="1" applyBorder="1" applyAlignment="1">
      <alignment vertical="center"/>
    </xf>
    <xf numFmtId="0" fontId="197" fillId="0" borderId="0" xfId="0" applyFont="1" applyFill="1" applyAlignment="1">
      <alignment vertical="center"/>
    </xf>
    <xf numFmtId="0" fontId="75" fillId="0" borderId="127" xfId="0" applyFont="1" applyFill="1" applyBorder="1" applyAlignment="1">
      <alignment vertical="center"/>
    </xf>
    <xf numFmtId="0" fontId="74" fillId="0" borderId="54" xfId="0" applyFont="1" applyFill="1" applyBorder="1" applyAlignment="1">
      <alignment horizontal="left" vertical="center"/>
    </xf>
    <xf numFmtId="0" fontId="74" fillId="0" borderId="15" xfId="0" applyFont="1" applyFill="1" applyBorder="1" applyAlignment="1">
      <alignment horizontal="center" vertical="center" textRotation="255"/>
    </xf>
    <xf numFmtId="0" fontId="115" fillId="0" borderId="109" xfId="0" applyFont="1" applyFill="1" applyBorder="1" applyAlignment="1">
      <alignment vertical="center"/>
    </xf>
    <xf numFmtId="0" fontId="88" fillId="0" borderId="149" xfId="0" applyFont="1" applyFill="1" applyBorder="1" applyAlignment="1">
      <alignment horizontal="center" vertical="center"/>
    </xf>
    <xf numFmtId="0" fontId="74" fillId="0" borderId="15" xfId="0" applyFont="1" applyFill="1" applyBorder="1" applyAlignment="1">
      <alignment horizontal="left" vertical="center"/>
    </xf>
    <xf numFmtId="0" fontId="74" fillId="0" borderId="15" xfId="0" applyFont="1" applyFill="1" applyBorder="1" applyAlignment="1">
      <alignment horizontal="left" vertical="center" wrapText="1"/>
    </xf>
    <xf numFmtId="0" fontId="74" fillId="0" borderId="15" xfId="0" applyFont="1" applyFill="1" applyBorder="1" applyAlignment="1">
      <alignment horizontal="center" vertical="center"/>
    </xf>
    <xf numFmtId="0" fontId="212" fillId="0" borderId="0" xfId="105" applyBorder="1" applyAlignment="1">
      <alignment vertical="center"/>
    </xf>
    <xf numFmtId="0" fontId="212" fillId="0" borderId="0" xfId="105" applyBorder="1" applyAlignment="1">
      <alignment horizontal="center" vertical="center"/>
    </xf>
    <xf numFmtId="0" fontId="212" fillId="5" borderId="66" xfId="105" applyFill="1" applyBorder="1" applyAlignment="1">
      <alignment horizontal="right" vertical="center" wrapText="1"/>
    </xf>
    <xf numFmtId="0" fontId="212" fillId="5" borderId="122" xfId="105" applyFill="1" applyBorder="1" applyAlignment="1">
      <alignment horizontal="left" vertical="center"/>
    </xf>
    <xf numFmtId="0" fontId="212" fillId="5" borderId="13" xfId="105" applyFill="1" applyBorder="1" applyAlignment="1">
      <alignment horizontal="left" vertical="center"/>
    </xf>
    <xf numFmtId="0" fontId="212" fillId="0" borderId="0" xfId="105" applyBorder="1" applyAlignment="1">
      <alignment horizontal="left" vertical="center"/>
    </xf>
    <xf numFmtId="0" fontId="216" fillId="5" borderId="36" xfId="105" applyFont="1" applyFill="1" applyBorder="1" applyAlignment="1">
      <alignment vertical="center"/>
    </xf>
    <xf numFmtId="0" fontId="200" fillId="5" borderId="36" xfId="105" applyFont="1" applyFill="1" applyBorder="1" applyAlignment="1">
      <alignment vertical="center" wrapText="1"/>
    </xf>
    <xf numFmtId="0" fontId="74" fillId="0" borderId="0" xfId="60" applyFont="1">
      <alignment vertical="center"/>
    </xf>
    <xf numFmtId="0" fontId="196" fillId="0" borderId="0" xfId="60" applyFont="1">
      <alignment vertical="center"/>
    </xf>
    <xf numFmtId="0" fontId="185" fillId="0" borderId="0" xfId="60" applyFont="1">
      <alignment vertical="center"/>
    </xf>
    <xf numFmtId="0" fontId="195" fillId="0" borderId="0" xfId="60" applyFont="1" applyBorder="1" applyAlignment="1">
      <alignment vertical="center" wrapText="1"/>
    </xf>
    <xf numFmtId="0" fontId="195" fillId="0" borderId="0" xfId="60" applyFont="1" applyBorder="1" applyAlignment="1">
      <alignment vertical="center"/>
    </xf>
    <xf numFmtId="0" fontId="180" fillId="0" borderId="15" xfId="0" applyFont="1" applyFill="1" applyBorder="1" applyAlignment="1">
      <alignment horizontal="left" vertical="center"/>
    </xf>
    <xf numFmtId="0" fontId="180" fillId="0" borderId="15" xfId="0" applyFont="1" applyFill="1" applyBorder="1" applyAlignment="1">
      <alignment horizontal="left" vertical="center" wrapText="1"/>
    </xf>
    <xf numFmtId="0" fontId="180" fillId="0" borderId="15" xfId="0" applyFont="1" applyFill="1" applyBorder="1" applyAlignment="1">
      <alignment horizontal="center" vertical="center"/>
    </xf>
    <xf numFmtId="0" fontId="180" fillId="0" borderId="54" xfId="0" applyFont="1" applyFill="1" applyBorder="1" applyAlignment="1">
      <alignment horizontal="left" vertical="center"/>
    </xf>
    <xf numFmtId="0" fontId="180" fillId="0" borderId="0" xfId="0" applyFont="1" applyFill="1" applyAlignment="1">
      <alignment vertical="center"/>
    </xf>
    <xf numFmtId="0" fontId="0" fillId="0" borderId="0" xfId="0" applyBorder="1" applyAlignment="1">
      <alignment vertical="center"/>
    </xf>
    <xf numFmtId="0" fontId="74" fillId="0" borderId="2" xfId="0" applyFont="1" applyFill="1" applyBorder="1" applyAlignment="1">
      <alignment horizontal="center" vertical="center"/>
    </xf>
    <xf numFmtId="0" fontId="74" fillId="0" borderId="149" xfId="0" applyFont="1" applyFill="1" applyBorder="1" applyAlignment="1">
      <alignment horizontal="center" vertical="center"/>
    </xf>
    <xf numFmtId="0" fontId="74" fillId="0" borderId="87" xfId="0" applyFont="1" applyFill="1" applyBorder="1" applyAlignment="1">
      <alignment horizontal="center" vertical="center"/>
    </xf>
    <xf numFmtId="0" fontId="88" fillId="0" borderId="181" xfId="0" applyFont="1" applyFill="1" applyBorder="1" applyAlignment="1">
      <alignment horizontal="center" vertical="center"/>
    </xf>
    <xf numFmtId="0" fontId="74" fillId="0" borderId="181" xfId="0" applyFont="1" applyFill="1" applyBorder="1" applyAlignment="1">
      <alignment horizontal="center" vertical="center"/>
    </xf>
    <xf numFmtId="0" fontId="88" fillId="0" borderId="180" xfId="0" applyFont="1" applyFill="1" applyBorder="1" applyAlignment="1">
      <alignment horizontal="center" vertical="center"/>
    </xf>
    <xf numFmtId="0" fontId="75" fillId="0" borderId="181" xfId="0" applyFont="1" applyFill="1" applyBorder="1" applyAlignment="1">
      <alignment horizontal="center" vertical="center"/>
    </xf>
    <xf numFmtId="0" fontId="75" fillId="0" borderId="183" xfId="0" applyFont="1" applyFill="1" applyBorder="1" applyAlignment="1">
      <alignment vertical="center"/>
    </xf>
    <xf numFmtId="0" fontId="73" fillId="0" borderId="16" xfId="60" applyFont="1" applyBorder="1" applyAlignment="1">
      <alignment horizontal="left" vertical="center"/>
    </xf>
    <xf numFmtId="0" fontId="73" fillId="0" borderId="7" xfId="60" applyFont="1" applyBorder="1" applyAlignment="1">
      <alignment horizontal="left" vertical="center"/>
    </xf>
    <xf numFmtId="0" fontId="73" fillId="0" borderId="16" xfId="60" applyFont="1" applyBorder="1">
      <alignment vertical="center"/>
    </xf>
    <xf numFmtId="0" fontId="73" fillId="0" borderId="7" xfId="60" applyFont="1" applyBorder="1" applyAlignment="1">
      <alignment horizontal="center" vertical="center"/>
    </xf>
    <xf numFmtId="0" fontId="0" fillId="0" borderId="0" xfId="0" applyFill="1" applyBorder="1" applyAlignment="1">
      <alignment horizontal="right" vertical="center"/>
    </xf>
    <xf numFmtId="0" fontId="0" fillId="0" borderId="0" xfId="0" applyFill="1" applyBorder="1" applyAlignment="1">
      <alignment horizontal="right" vertical="center"/>
    </xf>
    <xf numFmtId="0" fontId="101" fillId="0" borderId="0" xfId="0" applyFont="1" applyFill="1" applyBorder="1" applyAlignment="1">
      <alignment vertical="center" wrapText="1"/>
    </xf>
    <xf numFmtId="0" fontId="119" fillId="0" borderId="0" xfId="0" applyFont="1" applyFill="1"/>
    <xf numFmtId="0" fontId="0" fillId="0" borderId="0" xfId="0" applyBorder="1"/>
    <xf numFmtId="0" fontId="0" fillId="0" borderId="0" xfId="0" applyFill="1" applyBorder="1"/>
    <xf numFmtId="0" fontId="119" fillId="4" borderId="0" xfId="0" applyFont="1" applyFill="1" applyBorder="1"/>
    <xf numFmtId="0" fontId="0" fillId="4" borderId="0" xfId="0" applyFill="1" applyBorder="1"/>
    <xf numFmtId="0" fontId="90" fillId="0" borderId="104" xfId="0" applyFont="1" applyFill="1" applyBorder="1" applyAlignment="1">
      <alignment horizontal="center" vertical="center" wrapText="1" shrinkToFit="1"/>
    </xf>
    <xf numFmtId="194" fontId="74" fillId="0" borderId="59" xfId="0" applyNumberFormat="1" applyFont="1" applyFill="1" applyBorder="1" applyAlignment="1">
      <alignment horizontal="center" vertical="center" shrinkToFit="1"/>
    </xf>
    <xf numFmtId="194" fontId="74" fillId="0" borderId="176" xfId="0" applyNumberFormat="1" applyFont="1" applyFill="1" applyBorder="1" applyAlignment="1">
      <alignment horizontal="center" vertical="center" shrinkToFit="1"/>
    </xf>
    <xf numFmtId="0" fontId="90" fillId="0" borderId="116" xfId="0" applyFont="1" applyFill="1" applyBorder="1" applyAlignment="1">
      <alignment horizontal="center" vertical="center"/>
    </xf>
    <xf numFmtId="0" fontId="100" fillId="0" borderId="12" xfId="0" applyFont="1" applyFill="1" applyBorder="1" applyAlignment="1">
      <alignment horizontal="center" vertical="center" shrinkToFit="1"/>
    </xf>
    <xf numFmtId="0" fontId="100" fillId="0" borderId="60" xfId="0" applyFont="1" applyFill="1" applyBorder="1" applyAlignment="1">
      <alignment horizontal="center" vertical="center" shrinkToFit="1"/>
    </xf>
    <xf numFmtId="0" fontId="0" fillId="10" borderId="0" xfId="0" quotePrefix="1" applyFill="1"/>
    <xf numFmtId="0" fontId="75" fillId="0" borderId="0" xfId="0" applyFont="1" applyFill="1" applyBorder="1" applyAlignment="1">
      <alignment horizontal="center" vertical="center"/>
    </xf>
    <xf numFmtId="0" fontId="74" fillId="0" borderId="28" xfId="0" applyFont="1" applyFill="1" applyBorder="1" applyAlignment="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4" fillId="0" borderId="0" xfId="0" applyFont="1" applyFill="1" applyBorder="1" applyAlignment="1">
      <alignment horizontal="center" vertical="center" wrapText="1"/>
    </xf>
    <xf numFmtId="0" fontId="223" fillId="0" borderId="0" xfId="48" applyFont="1" applyBorder="1" applyAlignment="1">
      <alignment vertical="center"/>
    </xf>
    <xf numFmtId="0" fontId="224" fillId="0" borderId="11" xfId="0" applyFont="1" applyFill="1" applyBorder="1" applyAlignment="1">
      <alignment horizontal="center" vertical="center"/>
    </xf>
    <xf numFmtId="0" fontId="164" fillId="0" borderId="9" xfId="50" applyFont="1" applyBorder="1" applyAlignment="1">
      <alignment vertical="center"/>
    </xf>
    <xf numFmtId="0" fontId="212" fillId="5" borderId="180" xfId="105" applyFill="1" applyBorder="1" applyAlignment="1">
      <alignment horizontal="right" vertical="center" wrapText="1"/>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0" fontId="80" fillId="11" borderId="35" xfId="0" applyNumberFormat="1" applyFont="1" applyFill="1" applyBorder="1" applyAlignment="1">
      <alignment horizontal="left" vertical="center"/>
    </xf>
    <xf numFmtId="0" fontId="80" fillId="11" borderId="7" xfId="0" quotePrefix="1" applyNumberFormat="1" applyFont="1" applyFill="1" applyBorder="1" applyAlignment="1">
      <alignment horizontal="left" vertical="center"/>
    </xf>
    <xf numFmtId="0" fontId="80" fillId="11" borderId="7" xfId="0" quotePrefix="1" applyNumberFormat="1" applyFont="1" applyFill="1" applyBorder="1" applyAlignment="1">
      <alignment vertical="center"/>
    </xf>
    <xf numFmtId="49" fontId="80" fillId="11" borderId="7" xfId="0" applyNumberFormat="1" applyFont="1" applyFill="1" applyBorder="1" applyAlignment="1">
      <alignment horizontal="left" vertical="center"/>
    </xf>
    <xf numFmtId="49" fontId="80" fillId="11" borderId="7" xfId="0" quotePrefix="1" applyNumberFormat="1" applyFont="1" applyFill="1" applyBorder="1" applyAlignment="1">
      <alignment horizontal="left" vertical="center"/>
    </xf>
    <xf numFmtId="49" fontId="0" fillId="0" borderId="31" xfId="53" applyNumberFormat="1" applyFont="1" applyBorder="1"/>
    <xf numFmtId="14" fontId="59" fillId="0" borderId="89" xfId="52" applyNumberFormat="1" applyFont="1" applyBorder="1" applyAlignment="1">
      <alignment horizontal="center" vertical="center" wrapText="1" shrinkToFit="1"/>
    </xf>
    <xf numFmtId="0" fontId="59" fillId="0" borderId="90" xfId="52" applyFont="1" applyBorder="1" applyAlignment="1">
      <alignment horizontal="center" vertical="center"/>
    </xf>
    <xf numFmtId="0" fontId="59" fillId="0" borderId="89" xfId="52" applyFont="1" applyBorder="1" applyAlignment="1">
      <alignment horizontal="center" vertical="center" wrapText="1"/>
    </xf>
    <xf numFmtId="0" fontId="59" fillId="0" borderId="91" xfId="52" applyFont="1" applyBorder="1" applyAlignment="1">
      <alignment horizontal="center" vertical="center"/>
    </xf>
    <xf numFmtId="0" fontId="59" fillId="0" borderId="89" xfId="52" applyFont="1" applyBorder="1" applyAlignment="1">
      <alignment horizontal="center" vertical="center"/>
    </xf>
    <xf numFmtId="0" fontId="59" fillId="0" borderId="90" xfId="52" applyFont="1" applyFill="1" applyBorder="1" applyAlignment="1">
      <alignment horizontal="center" vertical="center"/>
    </xf>
    <xf numFmtId="0" fontId="59" fillId="0" borderId="91" xfId="52" applyFont="1" applyFill="1" applyBorder="1" applyAlignment="1">
      <alignment horizontal="center" vertical="center" wrapText="1"/>
    </xf>
    <xf numFmtId="0" fontId="59" fillId="0" borderId="90" xfId="52" applyFont="1" applyFill="1" applyBorder="1" applyAlignment="1">
      <alignment horizontal="center" vertical="center" wrapText="1"/>
    </xf>
    <xf numFmtId="0" fontId="59" fillId="7" borderId="92" xfId="52" applyFont="1" applyFill="1" applyBorder="1" applyAlignment="1">
      <alignment horizontal="center" vertical="center"/>
    </xf>
    <xf numFmtId="0" fontId="0" fillId="0" borderId="91" xfId="52" applyFont="1" applyBorder="1" applyAlignment="1">
      <alignment horizontal="center" vertical="center" wrapText="1"/>
    </xf>
    <xf numFmtId="178" fontId="86" fillId="0" borderId="8" xfId="50" applyNumberFormat="1" applyFont="1" applyBorder="1" applyAlignment="1">
      <alignment horizontal="center" vertical="center"/>
    </xf>
    <xf numFmtId="178" fontId="164" fillId="0" borderId="8" xfId="50" applyNumberFormat="1" applyFont="1" applyBorder="1" applyAlignment="1">
      <alignment horizontal="center" vertical="center"/>
    </xf>
    <xf numFmtId="178" fontId="151" fillId="0" borderId="13" xfId="0" applyNumberFormat="1" applyFont="1" applyBorder="1" applyAlignment="1">
      <alignment horizontal="center" vertical="center" wrapText="1"/>
    </xf>
    <xf numFmtId="178" fontId="146" fillId="0" borderId="13" xfId="0" applyNumberFormat="1" applyFont="1" applyBorder="1" applyAlignment="1">
      <alignment horizontal="center" vertical="center"/>
    </xf>
    <xf numFmtId="0" fontId="0" fillId="0" borderId="0" xfId="0" applyFill="1" applyBorder="1" applyAlignment="1">
      <alignment vertical="center"/>
    </xf>
    <xf numFmtId="0" fontId="0" fillId="0" borderId="0" xfId="0" applyFont="1" applyFill="1" applyBorder="1" applyAlignment="1">
      <alignment vertical="center"/>
    </xf>
    <xf numFmtId="0" fontId="189" fillId="0" borderId="0" xfId="0" applyFont="1" applyFill="1"/>
    <xf numFmtId="14" fontId="189" fillId="0" borderId="0" xfId="0" applyNumberFormat="1" applyFont="1" applyFill="1"/>
    <xf numFmtId="0" fontId="212" fillId="0" borderId="0" xfId="105" applyFill="1" applyBorder="1" applyAlignment="1">
      <alignment horizontal="right" vertical="center" wrapText="1"/>
    </xf>
    <xf numFmtId="199" fontId="17" fillId="0" borderId="0" xfId="52824" applyNumberFormat="1" applyFill="1" applyBorder="1" applyAlignment="1">
      <alignment horizontal="center" vertical="center"/>
    </xf>
    <xf numFmtId="199" fontId="17" fillId="0" borderId="0" xfId="52824" applyNumberFormat="1" applyFill="1" applyBorder="1" applyAlignment="1">
      <alignment vertical="center"/>
    </xf>
    <xf numFmtId="0" fontId="212" fillId="0" borderId="0" xfId="105" applyFill="1" applyBorder="1" applyAlignment="1">
      <alignment horizontal="left" vertical="center"/>
    </xf>
    <xf numFmtId="0" fontId="216" fillId="0" borderId="0" xfId="105" applyFont="1" applyFill="1" applyBorder="1" applyAlignment="1">
      <alignment vertical="center"/>
    </xf>
    <xf numFmtId="0" fontId="212" fillId="0" borderId="0" xfId="105" applyFill="1" applyBorder="1" applyAlignment="1">
      <alignment vertical="center"/>
    </xf>
    <xf numFmtId="14" fontId="17" fillId="0" borderId="0" xfId="52824" applyNumberFormat="1" applyFill="1" applyBorder="1" applyAlignment="1">
      <alignment horizontal="center" vertical="center"/>
    </xf>
    <xf numFmtId="191" fontId="16" fillId="0" borderId="0" xfId="52824" applyNumberFormat="1" applyFont="1" applyFill="1" applyBorder="1">
      <alignment vertical="center"/>
    </xf>
    <xf numFmtId="191" fontId="17" fillId="0" borderId="0" xfId="52824" applyNumberFormat="1" applyFill="1" applyBorder="1" applyAlignment="1">
      <alignment horizontal="center" vertical="center"/>
    </xf>
    <xf numFmtId="191" fontId="17" fillId="0" borderId="0" xfId="52824" applyNumberFormat="1" applyFill="1" applyBorder="1" applyAlignment="1">
      <alignment horizontal="left" vertical="center"/>
    </xf>
    <xf numFmtId="0" fontId="200" fillId="0" borderId="0" xfId="105" applyFont="1" applyFill="1" applyBorder="1" applyAlignment="1">
      <alignment vertical="center" wrapText="1"/>
    </xf>
    <xf numFmtId="0" fontId="212" fillId="0" borderId="0" xfId="105" applyFill="1" applyBorder="1" applyAlignment="1">
      <alignment vertical="center" wrapText="1"/>
    </xf>
    <xf numFmtId="0" fontId="209" fillId="0" borderId="0" xfId="105" applyFont="1" applyFill="1" applyBorder="1" applyAlignment="1">
      <alignment vertical="center" wrapText="1"/>
    </xf>
    <xf numFmtId="191" fontId="16" fillId="0" borderId="0" xfId="52824" applyNumberFormat="1" applyFont="1" applyFill="1" applyBorder="1" applyAlignment="1">
      <alignment horizontal="center" vertical="center"/>
    </xf>
    <xf numFmtId="0" fontId="200" fillId="0" borderId="0" xfId="105" applyFont="1" applyFill="1" applyBorder="1" applyAlignment="1">
      <alignment vertical="center"/>
    </xf>
    <xf numFmtId="0" fontId="210" fillId="0" borderId="0" xfId="105" applyFont="1" applyFill="1" applyBorder="1" applyAlignment="1">
      <alignment vertical="center"/>
    </xf>
    <xf numFmtId="0" fontId="207" fillId="0" borderId="0" xfId="105" applyFont="1" applyFill="1" applyBorder="1" applyAlignment="1">
      <alignment vertical="center" shrinkToFit="1"/>
    </xf>
    <xf numFmtId="0" fontId="77" fillId="0" borderId="0" xfId="0" applyFont="1" applyFill="1" applyBorder="1" applyAlignment="1">
      <alignment vertical="center"/>
    </xf>
    <xf numFmtId="0" fontId="77" fillId="2" borderId="0" xfId="0" applyFont="1" applyFill="1"/>
    <xf numFmtId="0" fontId="78" fillId="2" borderId="0" xfId="0" applyFont="1" applyFill="1"/>
    <xf numFmtId="0" fontId="88" fillId="0" borderId="0" xfId="0" applyFont="1" applyFill="1" applyAlignment="1">
      <alignment vertical="center"/>
    </xf>
    <xf numFmtId="0" fontId="77" fillId="0" borderId="0" xfId="0" applyFont="1" applyFill="1" applyAlignment="1"/>
    <xf numFmtId="0" fontId="75" fillId="0" borderId="0" xfId="0" applyFont="1" applyFill="1" applyBorder="1" applyAlignment="1"/>
    <xf numFmtId="0" fontId="76" fillId="2" borderId="0" xfId="0" applyFont="1" applyFill="1"/>
    <xf numFmtId="0" fontId="78" fillId="0" borderId="147" xfId="0" applyFont="1" applyFill="1" applyBorder="1"/>
    <xf numFmtId="0" fontId="77" fillId="0" borderId="36" xfId="0" applyFont="1" applyFill="1" applyBorder="1" applyAlignment="1">
      <alignment horizontal="center" vertical="center" wrapText="1"/>
    </xf>
    <xf numFmtId="0" fontId="78" fillId="2" borderId="0" xfId="0" applyFont="1" applyFill="1" applyAlignment="1">
      <alignment vertical="center"/>
    </xf>
    <xf numFmtId="0" fontId="0" fillId="0" borderId="0" xfId="0" applyFont="1" applyFill="1" applyBorder="1" applyAlignment="1">
      <alignment wrapText="1"/>
    </xf>
    <xf numFmtId="0" fontId="77" fillId="0" borderId="22" xfId="0" applyFont="1" applyFill="1" applyBorder="1" applyAlignment="1">
      <alignment vertical="top" wrapText="1"/>
    </xf>
    <xf numFmtId="0" fontId="77" fillId="0" borderId="13" xfId="0" applyFont="1" applyFill="1" applyBorder="1" applyAlignment="1">
      <alignment vertical="center"/>
    </xf>
    <xf numFmtId="0" fontId="77" fillId="0" borderId="0" xfId="0" applyFont="1" applyFill="1" applyBorder="1" applyAlignment="1">
      <alignment vertical="top" wrapText="1"/>
    </xf>
    <xf numFmtId="0" fontId="77" fillId="0" borderId="23" xfId="0" applyFont="1" applyFill="1" applyBorder="1" applyAlignment="1">
      <alignment vertical="center"/>
    </xf>
    <xf numFmtId="0" fontId="77" fillId="2" borderId="0" xfId="0" applyFont="1" applyFill="1" applyBorder="1" applyAlignment="1">
      <alignment horizontal="left" vertical="center"/>
    </xf>
    <xf numFmtId="0" fontId="77" fillId="0" borderId="0" xfId="0" applyFont="1" applyFill="1" applyBorder="1"/>
    <xf numFmtId="0" fontId="77" fillId="2" borderId="0" xfId="0" applyFont="1" applyFill="1" applyBorder="1"/>
    <xf numFmtId="0" fontId="77" fillId="2" borderId="0" xfId="0" applyFont="1" applyFill="1" applyBorder="1" applyAlignment="1">
      <alignment vertical="center"/>
    </xf>
    <xf numFmtId="0" fontId="78" fillId="0" borderId="0" xfId="0" applyFont="1" applyFill="1" applyBorder="1"/>
    <xf numFmtId="0" fontId="93" fillId="0" borderId="0" xfId="0" applyFont="1" applyFill="1" applyBorder="1" applyAlignment="1">
      <alignment vertical="center" wrapText="1"/>
    </xf>
    <xf numFmtId="0" fontId="94" fillId="2" borderId="0" xfId="0" applyFont="1" applyFill="1" applyAlignment="1">
      <alignment horizontal="justify"/>
    </xf>
    <xf numFmtId="0" fontId="93" fillId="0" borderId="0" xfId="0" applyFont="1" applyFill="1" applyBorder="1" applyAlignment="1">
      <alignment horizontal="justify" vertical="center"/>
    </xf>
    <xf numFmtId="0" fontId="78" fillId="2" borderId="0" xfId="0" applyFont="1" applyFill="1" applyBorder="1"/>
    <xf numFmtId="0" fontId="78" fillId="0" borderId="0" xfId="0" applyFont="1" applyFill="1" applyBorder="1" applyAlignment="1"/>
    <xf numFmtId="0" fontId="78" fillId="2" borderId="0" xfId="0" applyFont="1" applyFill="1" applyBorder="1" applyAlignment="1"/>
    <xf numFmtId="0" fontId="77" fillId="0" borderId="24" xfId="0" applyFont="1" applyFill="1" applyBorder="1" applyAlignment="1">
      <alignment horizontal="left" vertical="center" indent="1"/>
    </xf>
    <xf numFmtId="0" fontId="72" fillId="0" borderId="25" xfId="0" applyFont="1" applyFill="1" applyBorder="1" applyAlignment="1" applyProtection="1">
      <alignment horizontal="center" vertical="center"/>
      <protection locked="0"/>
    </xf>
    <xf numFmtId="0" fontId="77" fillId="0" borderId="25" xfId="0" applyFont="1" applyFill="1" applyBorder="1" applyAlignment="1">
      <alignment horizontal="center" vertical="center"/>
    </xf>
    <xf numFmtId="0" fontId="75" fillId="0" borderId="24" xfId="0" applyFont="1" applyFill="1" applyBorder="1" applyAlignment="1">
      <alignment horizontal="left" vertical="center" indent="1" shrinkToFit="1"/>
    </xf>
    <xf numFmtId="0" fontId="77" fillId="0" borderId="26" xfId="0" applyFont="1" applyFill="1" applyBorder="1" applyAlignment="1">
      <alignment horizontal="left" vertical="center" indent="1"/>
    </xf>
    <xf numFmtId="0" fontId="77" fillId="0" borderId="0" xfId="0" applyFont="1" applyFill="1" applyBorder="1" applyAlignment="1">
      <alignment vertical="center" wrapText="1"/>
    </xf>
    <xf numFmtId="0" fontId="77" fillId="0" borderId="28" xfId="0" applyFont="1" applyFill="1" applyBorder="1" applyAlignment="1">
      <alignment vertical="center"/>
    </xf>
    <xf numFmtId="0" fontId="77" fillId="2" borderId="3" xfId="0" applyFont="1" applyFill="1" applyBorder="1"/>
    <xf numFmtId="0" fontId="77" fillId="2" borderId="55" xfId="0" applyFont="1" applyFill="1" applyBorder="1"/>
    <xf numFmtId="0" fontId="77" fillId="0" borderId="3" xfId="0" applyFont="1" applyFill="1" applyBorder="1"/>
    <xf numFmtId="0" fontId="78" fillId="2" borderId="55" xfId="0" applyFont="1" applyFill="1" applyBorder="1"/>
    <xf numFmtId="0" fontId="67" fillId="0" borderId="0" xfId="0" applyFont="1" applyFill="1" applyAlignment="1">
      <alignment horizontal="center" vertical="center" shrinkToFit="1"/>
    </xf>
    <xf numFmtId="0" fontId="61" fillId="0" borderId="0" xfId="0" applyFont="1" applyFill="1" applyAlignment="1">
      <alignment horizontal="left" vertical="center" shrinkToFit="1"/>
    </xf>
    <xf numFmtId="0" fontId="61" fillId="0" borderId="0" xfId="0" applyFont="1" applyFill="1" applyAlignment="1">
      <alignment vertical="center"/>
    </xf>
    <xf numFmtId="58" fontId="74" fillId="0" borderId="0" xfId="0" applyNumberFormat="1" applyFont="1" applyFill="1" applyBorder="1" applyAlignment="1">
      <alignment vertical="center" shrinkToFit="1"/>
    </xf>
    <xf numFmtId="49" fontId="181" fillId="0" borderId="0" xfId="61" applyNumberFormat="1" applyFont="1" applyAlignment="1">
      <alignment horizontal="right" vertical="center"/>
    </xf>
    <xf numFmtId="182" fontId="0" fillId="0" borderId="39" xfId="45" applyNumberFormat="1" applyFont="1" applyFill="1" applyBorder="1" applyAlignment="1">
      <alignment horizontal="center" vertical="center"/>
    </xf>
    <xf numFmtId="182" fontId="0" fillId="0" borderId="27" xfId="45" applyNumberFormat="1" applyFont="1" applyFill="1" applyBorder="1" applyAlignment="1">
      <alignment horizontal="center" vertical="center"/>
    </xf>
    <xf numFmtId="182" fontId="0" fillId="0" borderId="202" xfId="45" applyNumberFormat="1" applyFont="1" applyFill="1" applyBorder="1" applyAlignment="1">
      <alignment horizontal="center" vertical="center"/>
    </xf>
    <xf numFmtId="182" fontId="0" fillId="0" borderId="198" xfId="45" applyNumberFormat="1" applyFont="1" applyFill="1" applyBorder="1" applyAlignment="1">
      <alignment horizontal="center" vertical="center"/>
    </xf>
    <xf numFmtId="182" fontId="0" fillId="0" borderId="40" xfId="45" applyNumberFormat="1" applyFont="1" applyFill="1" applyBorder="1" applyAlignment="1">
      <alignment horizontal="center" vertical="center"/>
    </xf>
    <xf numFmtId="0" fontId="0" fillId="0" borderId="13" xfId="0" applyFont="1" applyFill="1" applyBorder="1" applyAlignment="1">
      <alignment horizontal="center" vertical="center" shrinkToFit="1"/>
    </xf>
    <xf numFmtId="0" fontId="0" fillId="0" borderId="38" xfId="0" applyFont="1" applyFill="1" applyBorder="1" applyAlignment="1">
      <alignment horizontal="center" vertical="center" shrinkToFit="1"/>
    </xf>
    <xf numFmtId="0" fontId="101" fillId="0" borderId="147" xfId="7" applyNumberFormat="1" applyFont="1" applyFill="1" applyBorder="1" applyAlignment="1">
      <alignment horizontal="center" vertical="center" shrinkToFit="1"/>
    </xf>
    <xf numFmtId="0" fontId="101" fillId="0" borderId="15" xfId="7" applyNumberFormat="1" applyFont="1" applyFill="1" applyBorder="1" applyAlignment="1">
      <alignment horizontal="center" vertical="center"/>
    </xf>
    <xf numFmtId="0" fontId="101" fillId="0" borderId="15" xfId="7" applyNumberFormat="1" applyFont="1" applyFill="1" applyBorder="1" applyAlignment="1">
      <alignment horizontal="center" vertical="center" shrinkToFit="1"/>
    </xf>
    <xf numFmtId="0" fontId="101" fillId="0" borderId="147" xfId="7" applyNumberFormat="1" applyFont="1" applyFill="1" applyBorder="1" applyAlignment="1">
      <alignment horizontal="center" vertical="center" wrapText="1"/>
    </xf>
    <xf numFmtId="0" fontId="101" fillId="0" borderId="147" xfId="7" applyNumberFormat="1" applyFont="1" applyBorder="1" applyAlignment="1">
      <alignment horizontal="center" vertical="center"/>
    </xf>
    <xf numFmtId="0" fontId="101" fillId="0" borderId="179" xfId="7" applyNumberFormat="1" applyFont="1" applyFill="1" applyBorder="1" applyAlignment="1">
      <alignment horizontal="center" vertical="center"/>
    </xf>
    <xf numFmtId="0" fontId="101" fillId="0" borderId="15" xfId="7" applyNumberFormat="1" applyFont="1" applyFill="1" applyBorder="1" applyAlignment="1">
      <alignment horizontal="left" vertical="center"/>
    </xf>
    <xf numFmtId="0" fontId="101" fillId="0" borderId="0" xfId="7" applyNumberFormat="1" applyFont="1" applyFill="1" applyBorder="1" applyAlignment="1">
      <alignment horizontal="center" vertical="center" shrinkToFit="1"/>
    </xf>
    <xf numFmtId="0" fontId="0" fillId="0" borderId="28" xfId="0" applyFont="1" applyFill="1" applyBorder="1" applyAlignment="1">
      <alignment vertical="center"/>
    </xf>
    <xf numFmtId="0" fontId="101" fillId="0" borderId="179" xfId="7" applyNumberFormat="1" applyFont="1" applyFill="1" applyBorder="1" applyAlignment="1">
      <alignment horizontal="center" vertical="center" shrinkToFit="1"/>
    </xf>
    <xf numFmtId="0" fontId="95" fillId="0" borderId="179" xfId="7" applyNumberFormat="1" applyFont="1" applyFill="1" applyBorder="1" applyAlignment="1">
      <alignment horizontal="right" vertical="center"/>
    </xf>
    <xf numFmtId="0" fontId="187" fillId="0" borderId="0" xfId="7" applyNumberFormat="1" applyFont="1" applyBorder="1" applyAlignment="1">
      <alignment vertical="center"/>
    </xf>
    <xf numFmtId="0" fontId="101" fillId="0" borderId="179" xfId="7" applyNumberFormat="1" applyFont="1" applyFill="1" applyBorder="1" applyAlignment="1">
      <alignment vertical="center"/>
    </xf>
    <xf numFmtId="0" fontId="101" fillId="0" borderId="179" xfId="7" applyNumberFormat="1" applyFont="1" applyBorder="1" applyAlignment="1">
      <alignment vertical="center"/>
    </xf>
    <xf numFmtId="0" fontId="101" fillId="0" borderId="179" xfId="7" applyNumberFormat="1" applyFont="1" applyBorder="1" applyAlignment="1">
      <alignment horizontal="center" vertical="center"/>
    </xf>
    <xf numFmtId="0" fontId="101" fillId="0" borderId="179" xfId="7" applyNumberFormat="1" applyFont="1" applyFill="1" applyBorder="1" applyAlignment="1">
      <alignment horizontal="left" vertical="center"/>
    </xf>
    <xf numFmtId="0" fontId="101" fillId="0" borderId="180" xfId="7" applyNumberFormat="1" applyFont="1" applyFill="1" applyBorder="1" applyAlignment="1">
      <alignment horizontal="left" vertical="center" indent="1"/>
    </xf>
    <xf numFmtId="0" fontId="101" fillId="0" borderId="180" xfId="7" applyNumberFormat="1" applyFont="1" applyBorder="1" applyAlignment="1">
      <alignment vertical="center"/>
    </xf>
    <xf numFmtId="0" fontId="101" fillId="0" borderId="180" xfId="7" applyNumberFormat="1" applyFont="1" applyFill="1" applyBorder="1" applyAlignment="1">
      <alignment vertical="center"/>
    </xf>
    <xf numFmtId="0" fontId="101" fillId="0" borderId="180" xfId="54" applyNumberFormat="1" applyFont="1" applyFill="1" applyBorder="1" applyAlignment="1">
      <alignment vertical="center"/>
    </xf>
    <xf numFmtId="14" fontId="0" fillId="0" borderId="0" xfId="0" applyNumberFormat="1" applyFont="1"/>
    <xf numFmtId="14" fontId="0" fillId="11" borderId="0" xfId="0" applyNumberFormat="1" applyFont="1" applyFill="1"/>
    <xf numFmtId="0" fontId="0" fillId="11" borderId="0" xfId="0" applyFont="1" applyFill="1"/>
    <xf numFmtId="0" fontId="77" fillId="0" borderId="57" xfId="0" applyFont="1" applyFill="1" applyBorder="1" applyAlignment="1">
      <alignment horizontal="left" shrinkToFit="1"/>
    </xf>
    <xf numFmtId="0" fontId="72" fillId="0" borderId="13" xfId="0" applyFont="1" applyFill="1" applyBorder="1" applyAlignment="1">
      <alignment horizontal="left" vertical="center" shrinkToFit="1"/>
    </xf>
    <xf numFmtId="0" fontId="78" fillId="0" borderId="0" xfId="0" applyFont="1" applyFill="1" applyAlignment="1">
      <alignment horizontal="left" shrinkToFit="1"/>
    </xf>
    <xf numFmtId="0" fontId="0" fillId="0" borderId="0" xfId="0" applyFont="1" applyFill="1" applyAlignment="1">
      <alignment horizontal="left" shrinkToFit="1"/>
    </xf>
    <xf numFmtId="0" fontId="0" fillId="0" borderId="0" xfId="0" applyFont="1" applyFill="1" applyAlignment="1">
      <alignment horizontal="center" vertical="center"/>
    </xf>
    <xf numFmtId="0" fontId="0" fillId="0" borderId="0" xfId="0" applyFont="1" applyFill="1" applyBorder="1" applyAlignment="1"/>
    <xf numFmtId="0" fontId="241" fillId="0" borderId="7" xfId="0" applyFont="1" applyFill="1" applyBorder="1" applyAlignment="1" applyProtection="1">
      <alignment horizontal="center" vertical="center" shrinkToFit="1"/>
    </xf>
    <xf numFmtId="0" fontId="241" fillId="0" borderId="7" xfId="0" applyFont="1" applyFill="1" applyBorder="1" applyAlignment="1" applyProtection="1">
      <alignment horizontal="center" vertical="center"/>
      <protection locked="0"/>
    </xf>
    <xf numFmtId="0" fontId="181" fillId="0" borderId="198" xfId="0" applyFont="1" applyBorder="1"/>
    <xf numFmtId="0" fontId="242" fillId="0" borderId="193" xfId="0" applyFont="1" applyBorder="1" applyAlignment="1">
      <alignment vertical="top"/>
    </xf>
    <xf numFmtId="0" fontId="183" fillId="0" borderId="13" xfId="0" applyFont="1" applyFill="1" applyBorder="1" applyAlignment="1">
      <alignment vertical="center"/>
    </xf>
    <xf numFmtId="0" fontId="241" fillId="0" borderId="7" xfId="0" applyFont="1" applyFill="1" applyBorder="1" applyAlignment="1">
      <alignment horizontal="center" vertical="center" shrinkToFit="1"/>
    </xf>
    <xf numFmtId="0" fontId="181" fillId="0" borderId="6" xfId="0" applyFont="1" applyBorder="1"/>
    <xf numFmtId="0" fontId="181" fillId="0" borderId="13" xfId="0" applyFont="1" applyBorder="1"/>
    <xf numFmtId="0" fontId="181" fillId="0" borderId="13" xfId="0" applyFont="1" applyFill="1" applyBorder="1"/>
    <xf numFmtId="0" fontId="183" fillId="0" borderId="13" xfId="0" applyFont="1" applyFill="1" applyBorder="1" applyAlignment="1">
      <alignment vertical="center" wrapText="1"/>
    </xf>
    <xf numFmtId="0" fontId="183" fillId="0" borderId="13" xfId="0" applyFont="1" applyFill="1" applyBorder="1" applyAlignment="1">
      <alignment horizontal="left" indent="1"/>
    </xf>
    <xf numFmtId="0" fontId="181" fillId="0" borderId="4" xfId="0" applyFont="1" applyBorder="1"/>
    <xf numFmtId="0" fontId="181" fillId="0" borderId="0" xfId="0" applyFont="1" applyBorder="1"/>
    <xf numFmtId="0" fontId="183" fillId="0" borderId="0" xfId="0" applyFont="1" applyFill="1" applyBorder="1" applyAlignment="1">
      <alignment horizontal="left" indent="1"/>
    </xf>
    <xf numFmtId="0" fontId="183" fillId="0" borderId="0" xfId="0" applyFont="1" applyFill="1" applyBorder="1" applyAlignment="1">
      <alignment horizontal="left" vertical="center" indent="1"/>
    </xf>
    <xf numFmtId="0" fontId="72" fillId="0" borderId="7" xfId="0" applyFont="1" applyFill="1" applyBorder="1" applyAlignment="1" applyProtection="1">
      <alignment horizontal="center" vertical="center"/>
      <protection locked="0"/>
    </xf>
    <xf numFmtId="0" fontId="183" fillId="0" borderId="27" xfId="0" applyFont="1" applyFill="1" applyBorder="1" applyAlignment="1">
      <alignment vertical="center" wrapText="1" shrinkToFit="1"/>
    </xf>
    <xf numFmtId="58" fontId="76" fillId="0" borderId="0" xfId="0" applyNumberFormat="1" applyFont="1" applyFill="1" applyAlignment="1"/>
    <xf numFmtId="0" fontId="243" fillId="12" borderId="7" xfId="52826" applyNumberFormat="1" applyFont="1" applyFill="1" applyBorder="1" applyAlignment="1">
      <alignment horizontal="center" vertical="center"/>
    </xf>
    <xf numFmtId="0" fontId="8" fillId="0" borderId="0" xfId="52840">
      <alignment vertical="center"/>
    </xf>
    <xf numFmtId="0" fontId="8" fillId="0" borderId="0" xfId="52840" applyFont="1">
      <alignment vertical="center"/>
    </xf>
    <xf numFmtId="0" fontId="0" fillId="0" borderId="0" xfId="52840" applyFont="1" applyAlignment="1">
      <alignment horizontal="right" vertical="center"/>
    </xf>
    <xf numFmtId="0" fontId="8" fillId="0" borderId="0" xfId="52840" applyBorder="1">
      <alignment vertical="center"/>
    </xf>
    <xf numFmtId="0" fontId="8" fillId="0" borderId="0" xfId="52840" applyAlignment="1"/>
    <xf numFmtId="0" fontId="0" fillId="0" borderId="7" xfId="52840" applyFont="1" applyBorder="1" applyAlignment="1">
      <alignment horizontal="center" vertical="center" wrapText="1"/>
    </xf>
    <xf numFmtId="0" fontId="8" fillId="0" borderId="0" xfId="52840" applyAlignment="1">
      <alignment horizontal="center" vertical="center"/>
    </xf>
    <xf numFmtId="0" fontId="0" fillId="0" borderId="7" xfId="52840" applyFont="1" applyBorder="1" applyAlignment="1">
      <alignment horizontal="center" vertical="center"/>
    </xf>
    <xf numFmtId="0" fontId="0" fillId="0" borderId="0" xfId="52840" applyFont="1">
      <alignment vertical="center"/>
    </xf>
    <xf numFmtId="0" fontId="8" fillId="0" borderId="200" xfId="52840" applyFont="1" applyBorder="1" applyAlignment="1">
      <alignment vertical="center"/>
    </xf>
    <xf numFmtId="0" fontId="8" fillId="0" borderId="180" xfId="52840" applyFont="1" applyBorder="1" applyAlignment="1">
      <alignment vertical="center"/>
    </xf>
    <xf numFmtId="0" fontId="8" fillId="0" borderId="180" xfId="52840" applyBorder="1">
      <alignment vertical="center"/>
    </xf>
    <xf numFmtId="0" fontId="0" fillId="0" borderId="180" xfId="52840" applyFont="1" applyBorder="1" applyAlignment="1">
      <alignment vertical="center"/>
    </xf>
    <xf numFmtId="0" fontId="8" fillId="0" borderId="180" xfId="52840" applyBorder="1" applyAlignment="1">
      <alignment vertical="center"/>
    </xf>
    <xf numFmtId="0" fontId="0" fillId="0" borderId="180" xfId="52840" applyFont="1" applyBorder="1">
      <alignment vertical="center"/>
    </xf>
    <xf numFmtId="0" fontId="8" fillId="0" borderId="201" xfId="52840" applyBorder="1">
      <alignment vertical="center"/>
    </xf>
    <xf numFmtId="0" fontId="8" fillId="0" borderId="3" xfId="52840" applyBorder="1">
      <alignment vertical="center"/>
    </xf>
    <xf numFmtId="0" fontId="8" fillId="0" borderId="4" xfId="52840" applyBorder="1">
      <alignment vertical="center"/>
    </xf>
    <xf numFmtId="0" fontId="8" fillId="0" borderId="3" xfId="52840" applyFont="1" applyBorder="1" applyAlignment="1">
      <alignment vertical="center"/>
    </xf>
    <xf numFmtId="0" fontId="8" fillId="0" borderId="0" xfId="52840" applyBorder="1" applyAlignment="1">
      <alignment vertical="center"/>
    </xf>
    <xf numFmtId="0" fontId="0" fillId="0" borderId="0" xfId="52840" applyFont="1" applyBorder="1" applyAlignment="1">
      <alignment vertical="center"/>
    </xf>
    <xf numFmtId="0" fontId="0" fillId="0" borderId="5" xfId="52840" applyFont="1" applyBorder="1" applyAlignment="1">
      <alignment vertical="center"/>
    </xf>
    <xf numFmtId="0" fontId="0" fillId="0" borderId="13" xfId="52840" applyFont="1" applyBorder="1" applyAlignment="1">
      <alignment vertical="center"/>
    </xf>
    <xf numFmtId="0" fontId="8" fillId="0" borderId="13" xfId="52840" applyBorder="1">
      <alignment vertical="center"/>
    </xf>
    <xf numFmtId="0" fontId="8" fillId="0" borderId="6" xfId="52840" applyBorder="1">
      <alignment vertical="center"/>
    </xf>
    <xf numFmtId="0" fontId="183" fillId="0" borderId="4" xfId="0" applyFont="1" applyFill="1" applyBorder="1" applyAlignment="1">
      <alignment horizontal="left" vertical="center"/>
    </xf>
    <xf numFmtId="0" fontId="183" fillId="0" borderId="6" xfId="0" applyFont="1" applyFill="1" applyBorder="1" applyAlignment="1">
      <alignment horizontal="left" vertical="center"/>
    </xf>
    <xf numFmtId="0" fontId="74" fillId="0" borderId="60" xfId="0" applyFont="1" applyFill="1" applyBorder="1" applyAlignment="1">
      <alignment horizontal="center" vertical="center" wrapText="1"/>
    </xf>
    <xf numFmtId="0" fontId="0" fillId="0" borderId="6" xfId="0" applyFont="1" applyFill="1" applyBorder="1" applyAlignment="1">
      <alignment horizontal="center" vertical="center" shrinkToFit="1"/>
    </xf>
    <xf numFmtId="0" fontId="241" fillId="0" borderId="180" xfId="0" applyFont="1" applyFill="1" applyBorder="1" applyAlignment="1">
      <alignment horizontal="center" vertical="center" shrinkToFit="1"/>
    </xf>
    <xf numFmtId="0" fontId="241" fillId="0" borderId="11" xfId="0" applyFont="1" applyFill="1" applyBorder="1" applyAlignment="1">
      <alignment horizontal="center" vertical="center" shrinkToFit="1"/>
    </xf>
    <xf numFmtId="0" fontId="183" fillId="0" borderId="0" xfId="0" applyFont="1" applyFill="1" applyBorder="1" applyAlignment="1">
      <alignment horizontal="left" vertical="center"/>
    </xf>
    <xf numFmtId="0" fontId="181" fillId="0" borderId="0" xfId="0" applyFont="1"/>
    <xf numFmtId="0" fontId="101" fillId="0" borderId="0" xfId="52826" applyNumberFormat="1" applyFont="1" applyBorder="1" applyAlignment="1">
      <alignment vertical="center" shrinkToFit="1"/>
    </xf>
    <xf numFmtId="0" fontId="187" fillId="0" borderId="0" xfId="52826" applyNumberFormat="1" applyFont="1" applyBorder="1" applyAlignment="1">
      <alignment vertical="center" wrapText="1"/>
    </xf>
    <xf numFmtId="0" fontId="187" fillId="0" borderId="0" xfId="52826" applyNumberFormat="1" applyFont="1" applyAlignment="1">
      <alignment vertical="center"/>
    </xf>
    <xf numFmtId="0" fontId="0" fillId="0" borderId="97" xfId="0" applyNumberFormat="1" applyFont="1" applyFill="1" applyBorder="1" applyAlignment="1">
      <alignment horizontal="center" vertical="center" shrinkToFit="1"/>
    </xf>
    <xf numFmtId="0" fontId="0" fillId="0" borderId="43" xfId="0" applyFont="1" applyFill="1" applyBorder="1" applyAlignment="1">
      <alignment horizontal="center" vertical="center" shrinkToFit="1"/>
    </xf>
    <xf numFmtId="0" fontId="0" fillId="0" borderId="44" xfId="0" applyFont="1" applyFill="1" applyBorder="1" applyAlignment="1">
      <alignment horizontal="center" vertical="center" shrinkToFit="1"/>
    </xf>
    <xf numFmtId="0" fontId="95" fillId="0" borderId="11" xfId="0" applyFont="1" applyFill="1" applyBorder="1" applyAlignment="1">
      <alignment horizontal="center" vertical="center"/>
    </xf>
    <xf numFmtId="182" fontId="239" fillId="0" borderId="0" xfId="0" applyNumberFormat="1" applyFont="1" applyFill="1" applyBorder="1"/>
    <xf numFmtId="0" fontId="0" fillId="0" borderId="0" xfId="0" applyFont="1" applyFill="1" applyAlignment="1">
      <alignment wrapText="1"/>
    </xf>
    <xf numFmtId="0" fontId="0" fillId="0" borderId="0" xfId="0" applyFont="1" applyFill="1" applyAlignment="1">
      <alignment horizontal="left" shrinkToFit="1"/>
    </xf>
    <xf numFmtId="0" fontId="78" fillId="0" borderId="13" xfId="30" applyFont="1" applyFill="1" applyBorder="1" applyAlignment="1">
      <alignment vertical="center"/>
    </xf>
    <xf numFmtId="0" fontId="59" fillId="0" borderId="13" xfId="30" applyBorder="1" applyAlignment="1">
      <alignment vertical="center"/>
    </xf>
    <xf numFmtId="0" fontId="95" fillId="0" borderId="5" xfId="30" applyFont="1" applyFill="1" applyBorder="1" applyAlignment="1">
      <alignment horizontal="center" vertical="center" wrapText="1" shrinkToFit="1"/>
    </xf>
    <xf numFmtId="0" fontId="95" fillId="0" borderId="19" xfId="30" applyFont="1" applyFill="1" applyBorder="1" applyAlignment="1">
      <alignment horizontal="center" vertical="center" wrapText="1"/>
    </xf>
    <xf numFmtId="20" fontId="0" fillId="0" borderId="40" xfId="0" applyNumberFormat="1" applyFont="1" applyFill="1" applyBorder="1" applyAlignment="1">
      <alignment horizontal="center" vertical="center" shrinkToFit="1"/>
    </xf>
    <xf numFmtId="0" fontId="59" fillId="0" borderId="13" xfId="30" applyNumberFormat="1" applyBorder="1" applyAlignment="1">
      <alignment vertical="center"/>
    </xf>
    <xf numFmtId="0" fontId="0" fillId="0" borderId="180" xfId="0" applyFont="1" applyFill="1" applyBorder="1" applyAlignment="1">
      <alignment horizontal="center"/>
    </xf>
    <xf numFmtId="0" fontId="78" fillId="0" borderId="0" xfId="0" applyFont="1" applyFill="1" applyBorder="1" applyAlignment="1">
      <alignment horizontal="left" shrinkToFit="1"/>
    </xf>
    <xf numFmtId="182" fontId="76" fillId="0" borderId="0" xfId="0" applyNumberFormat="1" applyFont="1" applyFill="1" applyBorder="1" applyAlignment="1"/>
    <xf numFmtId="178" fontId="78" fillId="0" borderId="180" xfId="5" applyNumberFormat="1" applyFont="1" applyFill="1" applyBorder="1" applyAlignment="1">
      <alignment horizontal="center" vertical="center" shrinkToFit="1"/>
    </xf>
    <xf numFmtId="178" fontId="78" fillId="0" borderId="182" xfId="5" applyNumberFormat="1" applyFont="1" applyFill="1" applyBorder="1" applyAlignment="1">
      <alignment horizontal="center" vertical="center" shrinkToFit="1"/>
    </xf>
    <xf numFmtId="0" fontId="107" fillId="0" borderId="200" xfId="0" applyFont="1" applyFill="1" applyBorder="1" applyAlignment="1">
      <alignment horizontal="left" vertical="center"/>
    </xf>
    <xf numFmtId="0" fontId="107" fillId="0" borderId="180" xfId="0" applyFont="1" applyFill="1" applyBorder="1" applyAlignment="1">
      <alignment horizontal="left" vertical="center"/>
    </xf>
    <xf numFmtId="0" fontId="251" fillId="0" borderId="7" xfId="46" applyFont="1" applyBorder="1" applyAlignment="1">
      <alignment horizontal="center" vertical="center"/>
    </xf>
    <xf numFmtId="0" fontId="251" fillId="5" borderId="7" xfId="46" applyFont="1" applyFill="1" applyBorder="1" applyAlignment="1">
      <alignment horizontal="center" vertical="center"/>
    </xf>
    <xf numFmtId="0" fontId="82" fillId="0" borderId="7" xfId="46" applyFont="1" applyFill="1" applyBorder="1" applyAlignment="1">
      <alignment horizontal="center" vertical="center"/>
    </xf>
    <xf numFmtId="0" fontId="82" fillId="0" borderId="7" xfId="46" applyFont="1" applyFill="1" applyBorder="1" applyAlignment="1">
      <alignment horizontal="center" vertical="center" shrinkToFit="1"/>
    </xf>
    <xf numFmtId="205" fontId="252" fillId="5" borderId="200" xfId="0" applyNumberFormat="1" applyFont="1" applyFill="1" applyBorder="1" applyAlignment="1">
      <alignment horizontal="center" shrinkToFit="1"/>
    </xf>
    <xf numFmtId="206" fontId="252" fillId="0" borderId="5" xfId="0" applyNumberFormat="1" applyFont="1" applyBorder="1" applyAlignment="1">
      <alignment horizontal="center" vertical="top" shrinkToFit="1"/>
    </xf>
    <xf numFmtId="0" fontId="0" fillId="14" borderId="0" xfId="0" applyFont="1" applyFill="1"/>
    <xf numFmtId="38" fontId="59" fillId="0" borderId="0" xfId="3" applyFont="1" applyFill="1">
      <alignment vertical="center"/>
    </xf>
    <xf numFmtId="205" fontId="252" fillId="5" borderId="58" xfId="0" applyNumberFormat="1" applyFont="1" applyFill="1" applyBorder="1" applyAlignment="1">
      <alignment horizontal="center" shrinkToFit="1"/>
    </xf>
    <xf numFmtId="206" fontId="252" fillId="0" borderId="73" xfId="0" applyNumberFormat="1" applyFont="1" applyBorder="1" applyAlignment="1">
      <alignment horizontal="center" vertical="top" shrinkToFit="1"/>
    </xf>
    <xf numFmtId="0" fontId="254" fillId="0" borderId="12" xfId="2" applyFont="1" applyBorder="1" applyAlignment="1" applyProtection="1">
      <alignment horizontal="left"/>
    </xf>
    <xf numFmtId="0" fontId="254" fillId="0" borderId="12" xfId="2" applyFont="1" applyBorder="1" applyAlignment="1" applyProtection="1"/>
    <xf numFmtId="0" fontId="213" fillId="0" borderId="12" xfId="2" applyFont="1" applyBorder="1" applyAlignment="1" applyProtection="1"/>
    <xf numFmtId="0" fontId="72" fillId="0" borderId="0" xfId="30" applyFont="1" applyFill="1" applyAlignment="1">
      <alignment horizontal="center" vertical="center"/>
    </xf>
    <xf numFmtId="0" fontId="76" fillId="0" borderId="0" xfId="0" applyFont="1" applyFill="1" applyAlignment="1">
      <alignment horizontal="left" vertical="center"/>
    </xf>
    <xf numFmtId="0" fontId="80" fillId="0" borderId="0" xfId="0" applyFont="1" applyFill="1" applyBorder="1" applyAlignment="1">
      <alignment vertical="center" textRotation="255"/>
    </xf>
    <xf numFmtId="0" fontId="95" fillId="0" borderId="156" xfId="30" applyFont="1" applyFill="1" applyBorder="1" applyAlignment="1">
      <alignment horizontal="center" vertical="center" wrapText="1"/>
    </xf>
    <xf numFmtId="182" fontId="101" fillId="0" borderId="0" xfId="0" applyNumberFormat="1" applyFont="1" applyFill="1" applyBorder="1" applyAlignment="1">
      <alignment horizontal="center" wrapText="1"/>
    </xf>
    <xf numFmtId="182" fontId="80" fillId="0" borderId="0" xfId="0" applyNumberFormat="1" applyFont="1" applyFill="1" applyBorder="1" applyAlignment="1">
      <alignment horizontal="center" wrapText="1"/>
    </xf>
    <xf numFmtId="182" fontId="80" fillId="0" borderId="3" xfId="0" applyNumberFormat="1" applyFont="1" applyFill="1" applyBorder="1" applyAlignment="1">
      <alignment wrapText="1"/>
    </xf>
    <xf numFmtId="0" fontId="0" fillId="0" borderId="97" xfId="45" applyNumberFormat="1" applyFont="1" applyFill="1" applyBorder="1" applyAlignment="1">
      <alignment vertical="center"/>
    </xf>
    <xf numFmtId="0" fontId="0" fillId="0" borderId="43" xfId="45" applyNumberFormat="1" applyFont="1" applyFill="1" applyBorder="1" applyAlignment="1">
      <alignment vertical="center"/>
    </xf>
    <xf numFmtId="0" fontId="0" fillId="0" borderId="203" xfId="45" applyNumberFormat="1" applyFont="1" applyFill="1" applyBorder="1" applyAlignment="1">
      <alignment vertical="center"/>
    </xf>
    <xf numFmtId="0" fontId="0" fillId="0" borderId="180" xfId="45" applyNumberFormat="1" applyFont="1" applyFill="1" applyBorder="1" applyAlignment="1">
      <alignment vertical="center"/>
    </xf>
    <xf numFmtId="0" fontId="0" fillId="0" borderId="201" xfId="45" applyNumberFormat="1" applyFont="1" applyFill="1" applyBorder="1" applyAlignment="1">
      <alignment vertical="center"/>
    </xf>
    <xf numFmtId="0" fontId="0" fillId="0" borderId="98" xfId="45" applyNumberFormat="1" applyFont="1" applyFill="1" applyBorder="1" applyAlignment="1">
      <alignment vertical="center"/>
    </xf>
    <xf numFmtId="0" fontId="0" fillId="0" borderId="38" xfId="45" applyNumberFormat="1" applyFont="1" applyFill="1" applyBorder="1" applyAlignment="1">
      <alignment vertical="center"/>
    </xf>
    <xf numFmtId="0" fontId="0" fillId="0" borderId="204" xfId="45" applyNumberFormat="1" applyFont="1" applyFill="1" applyBorder="1" applyAlignment="1">
      <alignment vertical="center"/>
    </xf>
    <xf numFmtId="0" fontId="0" fillId="0" borderId="13" xfId="45" applyNumberFormat="1" applyFont="1" applyFill="1" applyBorder="1" applyAlignment="1">
      <alignment vertical="center"/>
    </xf>
    <xf numFmtId="0" fontId="0" fillId="0" borderId="6" xfId="45" applyNumberFormat="1" applyFont="1" applyFill="1" applyBorder="1" applyAlignment="1">
      <alignment vertical="center"/>
    </xf>
    <xf numFmtId="0" fontId="0" fillId="0" borderId="40" xfId="45" applyNumberFormat="1" applyFont="1" applyFill="1" applyBorder="1" applyAlignment="1">
      <alignment vertical="center"/>
    </xf>
    <xf numFmtId="0" fontId="0" fillId="0" borderId="39" xfId="45" applyNumberFormat="1" applyFont="1" applyFill="1" applyBorder="1" applyAlignment="1">
      <alignment vertical="center"/>
    </xf>
    <xf numFmtId="0" fontId="0" fillId="0" borderId="174" xfId="45" applyNumberFormat="1" applyFont="1" applyFill="1" applyBorder="1" applyAlignment="1">
      <alignment vertical="center"/>
    </xf>
    <xf numFmtId="0" fontId="0" fillId="0" borderId="198" xfId="45" applyNumberFormat="1" applyFont="1" applyFill="1" applyBorder="1" applyAlignment="1">
      <alignment vertical="center"/>
    </xf>
    <xf numFmtId="0" fontId="0" fillId="0" borderId="27" xfId="45" applyNumberFormat="1" applyFont="1" applyFill="1" applyBorder="1" applyAlignment="1">
      <alignment vertical="center"/>
    </xf>
    <xf numFmtId="0" fontId="95" fillId="0" borderId="0" xfId="30" applyFont="1" applyFill="1" applyBorder="1" applyAlignment="1">
      <alignment horizontal="center" vertical="center" wrapText="1"/>
    </xf>
    <xf numFmtId="182" fontId="101" fillId="0" borderId="3" xfId="0" applyNumberFormat="1" applyFont="1" applyFill="1" applyBorder="1" applyAlignment="1">
      <alignment wrapText="1"/>
    </xf>
    <xf numFmtId="182" fontId="78" fillId="0" borderId="0" xfId="0" applyNumberFormat="1" applyFont="1" applyFill="1" applyBorder="1" applyAlignment="1">
      <alignment horizontal="center" vertical="center"/>
    </xf>
    <xf numFmtId="0" fontId="0" fillId="0" borderId="44" xfId="45" applyNumberFormat="1" applyFont="1" applyFill="1" applyBorder="1" applyAlignment="1">
      <alignment vertical="center"/>
    </xf>
    <xf numFmtId="0" fontId="0" fillId="0" borderId="45" xfId="45" applyNumberFormat="1" applyFont="1" applyFill="1" applyBorder="1" applyAlignment="1">
      <alignment vertical="center"/>
    </xf>
    <xf numFmtId="0" fontId="101" fillId="0" borderId="0" xfId="59" applyFont="1" applyFill="1" applyBorder="1" applyAlignment="1">
      <alignment vertical="center" wrapText="1"/>
    </xf>
    <xf numFmtId="182" fontId="0" fillId="0" borderId="0" xfId="0" applyNumberFormat="1" applyFont="1" applyFill="1"/>
    <xf numFmtId="0" fontId="77" fillId="0" borderId="73" xfId="0" applyFont="1" applyFill="1" applyBorder="1" applyAlignment="1">
      <alignment horizontal="left" vertical="center" wrapText="1"/>
    </xf>
    <xf numFmtId="0" fontId="77" fillId="0" borderId="37" xfId="0" applyFont="1" applyFill="1" applyBorder="1" applyAlignment="1">
      <alignment horizontal="left" vertical="center" wrapText="1"/>
    </xf>
    <xf numFmtId="0" fontId="77" fillId="0" borderId="105" xfId="0" applyFont="1" applyFill="1" applyBorder="1" applyAlignment="1">
      <alignment horizontal="left" vertical="center" wrapText="1"/>
    </xf>
    <xf numFmtId="0" fontId="80" fillId="0" borderId="5" xfId="0" applyFont="1" applyBorder="1" applyAlignment="1">
      <alignment vertical="center" wrapText="1"/>
    </xf>
    <xf numFmtId="0" fontId="0" fillId="0" borderId="3" xfId="0" applyFont="1" applyFill="1" applyBorder="1"/>
    <xf numFmtId="0" fontId="258" fillId="0" borderId="7" xfId="0" applyFont="1" applyFill="1" applyBorder="1" applyAlignment="1">
      <alignment horizontal="center" vertical="center"/>
    </xf>
    <xf numFmtId="0" fontId="187" fillId="0" borderId="27" xfId="52826" applyNumberFormat="1" applyFont="1" applyBorder="1" applyAlignment="1">
      <alignment horizontal="center" vertical="center"/>
    </xf>
    <xf numFmtId="0" fontId="101" fillId="0" borderId="0" xfId="52826" applyNumberFormat="1" applyFont="1" applyAlignment="1">
      <alignment vertical="center"/>
    </xf>
    <xf numFmtId="0" fontId="191" fillId="0" borderId="0" xfId="52826" applyNumberFormat="1" applyFont="1" applyFill="1" applyBorder="1" applyAlignment="1">
      <alignment horizontal="left" vertical="center" wrapText="1" indent="1"/>
    </xf>
    <xf numFmtId="0" fontId="95" fillId="0" borderId="0" xfId="52826" applyNumberFormat="1" applyFont="1" applyFill="1" applyBorder="1" applyAlignment="1">
      <alignment vertical="center"/>
    </xf>
    <xf numFmtId="0" fontId="101" fillId="0" borderId="0" xfId="52826" applyNumberFormat="1" applyFont="1" applyFill="1" applyBorder="1" applyAlignment="1">
      <alignment vertical="center"/>
    </xf>
    <xf numFmtId="0" fontId="191" fillId="0" borderId="0" xfId="52826" applyNumberFormat="1" applyFont="1" applyAlignment="1">
      <alignment vertical="center"/>
    </xf>
    <xf numFmtId="0" fontId="259" fillId="0" borderId="88" xfId="0" applyFont="1" applyFill="1" applyBorder="1" applyAlignment="1">
      <alignment vertical="center"/>
    </xf>
    <xf numFmtId="205" fontId="252" fillId="15" borderId="193" xfId="0" applyNumberFormat="1" applyFont="1" applyFill="1" applyBorder="1" applyAlignment="1">
      <alignment horizontal="center" vertical="center" shrinkToFit="1"/>
    </xf>
    <xf numFmtId="205" fontId="252" fillId="15" borderId="106" xfId="0" applyNumberFormat="1" applyFont="1" applyFill="1" applyBorder="1" applyAlignment="1">
      <alignment horizontal="center" vertical="center" shrinkToFit="1"/>
    </xf>
    <xf numFmtId="205" fontId="252" fillId="15" borderId="37" xfId="0" applyNumberFormat="1" applyFont="1" applyFill="1" applyBorder="1" applyAlignment="1">
      <alignment horizontal="center" vertical="center" shrinkToFit="1"/>
    </xf>
    <xf numFmtId="205" fontId="252" fillId="15" borderId="105" xfId="0" applyNumberFormat="1" applyFont="1" applyFill="1" applyBorder="1" applyAlignment="1">
      <alignment horizontal="center" vertical="center" shrinkToFit="1"/>
    </xf>
    <xf numFmtId="208" fontId="78" fillId="0" borderId="24" xfId="0" applyNumberFormat="1" applyFont="1" applyFill="1" applyBorder="1" applyAlignment="1">
      <alignment horizontal="center" vertical="center"/>
    </xf>
    <xf numFmtId="0" fontId="0" fillId="0" borderId="7" xfId="0" applyBorder="1" applyAlignment="1">
      <alignment shrinkToFit="1"/>
    </xf>
    <xf numFmtId="0" fontId="261" fillId="0" borderId="0" xfId="0" applyFont="1" applyAlignment="1">
      <alignment vertical="center" wrapText="1"/>
    </xf>
    <xf numFmtId="0" fontId="261" fillId="0" borderId="0" xfId="0" applyFont="1" applyBorder="1" applyAlignment="1">
      <alignment vertical="center"/>
    </xf>
    <xf numFmtId="0" fontId="80" fillId="0" borderId="0" xfId="0" applyFont="1" applyBorder="1"/>
    <xf numFmtId="0" fontId="72" fillId="0" borderId="0" xfId="0" applyFont="1" applyAlignment="1">
      <alignment horizontal="left" vertical="center"/>
    </xf>
    <xf numFmtId="0" fontId="263" fillId="11" borderId="47" xfId="0" applyFont="1" applyFill="1" applyBorder="1" applyAlignment="1">
      <alignment horizontal="center" vertical="center" wrapText="1"/>
    </xf>
    <xf numFmtId="0" fontId="263" fillId="11" borderId="151" xfId="0" applyFont="1" applyFill="1" applyBorder="1" applyAlignment="1">
      <alignment horizontal="center" vertical="center" wrapText="1"/>
    </xf>
    <xf numFmtId="0" fontId="264" fillId="0" borderId="36" xfId="0" applyFont="1" applyFill="1" applyBorder="1" applyAlignment="1">
      <alignment horizontal="center" vertical="center" wrapText="1"/>
    </xf>
    <xf numFmtId="0" fontId="266" fillId="0" borderId="37" xfId="0" applyFont="1" applyBorder="1" applyAlignment="1">
      <alignment horizontal="center" vertical="center"/>
    </xf>
    <xf numFmtId="0" fontId="72" fillId="0" borderId="0" xfId="0" applyFont="1" applyBorder="1" applyAlignment="1">
      <alignment horizontal="center" vertical="center"/>
    </xf>
    <xf numFmtId="0" fontId="269" fillId="0" borderId="0" xfId="0" applyFont="1" applyFill="1" applyBorder="1" applyAlignment="1">
      <alignment vertical="center" wrapText="1"/>
    </xf>
    <xf numFmtId="0" fontId="80" fillId="0" borderId="0" xfId="0" applyFont="1" applyFill="1" applyBorder="1"/>
    <xf numFmtId="0" fontId="269" fillId="0" borderId="0" xfId="0" applyFont="1" applyFill="1" applyBorder="1" applyAlignment="1">
      <alignment horizontal="left" vertical="center" wrapText="1" indent="1"/>
    </xf>
    <xf numFmtId="0" fontId="268" fillId="0" borderId="0" xfId="0" applyFont="1" applyBorder="1" applyAlignment="1">
      <alignment horizontal="center" vertical="center"/>
    </xf>
    <xf numFmtId="0" fontId="271" fillId="0" borderId="37" xfId="0" applyFont="1" applyBorder="1" applyAlignment="1">
      <alignment horizontal="center" vertical="center"/>
    </xf>
    <xf numFmtId="0" fontId="268" fillId="0" borderId="0" xfId="0" applyFont="1" applyFill="1" applyBorder="1" applyAlignment="1">
      <alignment horizontal="left" vertical="center" wrapText="1" indent="1"/>
    </xf>
    <xf numFmtId="0" fontId="80" fillId="0" borderId="0" xfId="0" applyFont="1" applyAlignment="1">
      <alignment horizontal="left" vertical="center"/>
    </xf>
    <xf numFmtId="0" fontId="119" fillId="0" borderId="0" xfId="0" applyFont="1" applyFill="1" applyBorder="1" applyAlignment="1">
      <alignment horizontal="center"/>
    </xf>
    <xf numFmtId="0" fontId="0" fillId="0" borderId="0" xfId="0" applyFill="1" applyBorder="1" applyAlignment="1" applyProtection="1">
      <alignment horizontal="center"/>
      <protection locked="0"/>
    </xf>
    <xf numFmtId="0" fontId="80" fillId="0" borderId="0" xfId="0" applyFont="1" applyAlignment="1">
      <alignment horizontal="center"/>
    </xf>
    <xf numFmtId="204" fontId="80" fillId="0" borderId="0" xfId="0" applyNumberFormat="1" applyFont="1" applyAlignment="1">
      <alignment horizontal="center"/>
    </xf>
    <xf numFmtId="0" fontId="101" fillId="0" borderId="51" xfId="52826" applyNumberFormat="1" applyFont="1" applyFill="1" applyBorder="1" applyAlignment="1">
      <alignment horizontal="center" vertical="center" shrinkToFit="1"/>
    </xf>
    <xf numFmtId="0" fontId="187" fillId="0" borderId="0" xfId="52826" quotePrefix="1" applyNumberFormat="1" applyFont="1" applyAlignment="1">
      <alignment vertical="center"/>
    </xf>
    <xf numFmtId="0" fontId="101" fillId="0" borderId="116" xfId="52826" applyNumberFormat="1" applyFont="1" applyFill="1" applyBorder="1" applyAlignment="1">
      <alignment horizontal="center" vertical="center" shrinkToFit="1"/>
    </xf>
    <xf numFmtId="0" fontId="181" fillId="0" borderId="0" xfId="52842" applyFont="1">
      <alignment vertical="center"/>
    </xf>
    <xf numFmtId="0" fontId="273" fillId="0" borderId="0" xfId="52842" applyFont="1">
      <alignment vertical="center"/>
    </xf>
    <xf numFmtId="0" fontId="181" fillId="0" borderId="0" xfId="52842" applyFont="1" applyAlignment="1">
      <alignment horizontal="right" vertical="center"/>
    </xf>
    <xf numFmtId="58" fontId="233" fillId="0" borderId="0" xfId="0" applyNumberFormat="1" applyFont="1" applyFill="1" applyBorder="1" applyAlignment="1">
      <alignment vertical="center" shrinkToFit="1"/>
    </xf>
    <xf numFmtId="0" fontId="181" fillId="0" borderId="0" xfId="52842" applyFont="1" applyBorder="1">
      <alignment vertical="center"/>
    </xf>
    <xf numFmtId="0" fontId="181" fillId="0" borderId="0" xfId="52842" applyFont="1" applyAlignment="1"/>
    <xf numFmtId="0" fontId="7" fillId="0" borderId="0" xfId="52842" applyFont="1">
      <alignment vertical="center"/>
    </xf>
    <xf numFmtId="0" fontId="181" fillId="0" borderId="7" xfId="52842" applyFont="1" applyBorder="1" applyAlignment="1">
      <alignment horizontal="center" vertical="center" wrapText="1"/>
    </xf>
    <xf numFmtId="0" fontId="181" fillId="0" borderId="0" xfId="52842" applyFont="1" applyAlignment="1">
      <alignment horizontal="center" vertical="center"/>
    </xf>
    <xf numFmtId="0" fontId="181" fillId="0" borderId="7" xfId="52842" applyFont="1" applyBorder="1" applyAlignment="1">
      <alignment horizontal="center" vertical="center"/>
    </xf>
    <xf numFmtId="0" fontId="181" fillId="0" borderId="200" xfId="52842" applyFont="1" applyBorder="1" applyAlignment="1">
      <alignment vertical="center"/>
    </xf>
    <xf numFmtId="0" fontId="181" fillId="0" borderId="180" xfId="52842" applyFont="1" applyBorder="1" applyAlignment="1">
      <alignment vertical="center"/>
    </xf>
    <xf numFmtId="0" fontId="181" fillId="0" borderId="180" xfId="52842" applyFont="1" applyBorder="1">
      <alignment vertical="center"/>
    </xf>
    <xf numFmtId="0" fontId="181" fillId="0" borderId="201" xfId="52842" applyFont="1" applyBorder="1">
      <alignment vertical="center"/>
    </xf>
    <xf numFmtId="0" fontId="181" fillId="0" borderId="3" xfId="52842" applyFont="1" applyBorder="1">
      <alignment vertical="center"/>
    </xf>
    <xf numFmtId="0" fontId="181" fillId="0" borderId="4" xfId="52842" applyFont="1" applyBorder="1">
      <alignment vertical="center"/>
    </xf>
    <xf numFmtId="0" fontId="181" fillId="0" borderId="3" xfId="52842" applyFont="1" applyBorder="1" applyAlignment="1">
      <alignment vertical="center"/>
    </xf>
    <xf numFmtId="0" fontId="181" fillId="0" borderId="0" xfId="52842" applyFont="1" applyBorder="1" applyAlignment="1">
      <alignment vertical="center"/>
    </xf>
    <xf numFmtId="0" fontId="181" fillId="0" borderId="5" xfId="52842" applyFont="1" applyBorder="1" applyAlignment="1">
      <alignment vertical="center"/>
    </xf>
    <xf numFmtId="0" fontId="181" fillId="0" borderId="13" xfId="52842" applyFont="1" applyBorder="1" applyAlignment="1">
      <alignment vertical="center"/>
    </xf>
    <xf numFmtId="0" fontId="181" fillId="0" borderId="13" xfId="52842" applyFont="1" applyBorder="1">
      <alignment vertical="center"/>
    </xf>
    <xf numFmtId="0" fontId="181" fillId="0" borderId="6" xfId="52842" applyFont="1" applyBorder="1">
      <alignment vertical="center"/>
    </xf>
    <xf numFmtId="0" fontId="181" fillId="0" borderId="0" xfId="52843" applyFont="1">
      <alignment vertical="center"/>
    </xf>
    <xf numFmtId="0" fontId="181" fillId="0" borderId="0" xfId="52843" applyFont="1" applyAlignment="1">
      <alignment horizontal="right" vertical="center"/>
    </xf>
    <xf numFmtId="0" fontId="181" fillId="0" borderId="0" xfId="52843" applyFont="1" applyAlignment="1"/>
    <xf numFmtId="0" fontId="181" fillId="0" borderId="7" xfId="52843" applyFont="1" applyBorder="1" applyAlignment="1">
      <alignment horizontal="center" vertical="center" wrapText="1"/>
    </xf>
    <xf numFmtId="0" fontId="181" fillId="0" borderId="0" xfId="52843" applyFont="1" applyAlignment="1">
      <alignment horizontal="center" vertical="center"/>
    </xf>
    <xf numFmtId="0" fontId="181" fillId="0" borderId="7" xfId="52843" applyFont="1" applyBorder="1" applyAlignment="1">
      <alignment horizontal="center" vertical="center"/>
    </xf>
    <xf numFmtId="0" fontId="181" fillId="0" borderId="200" xfId="52843" applyFont="1" applyBorder="1" applyAlignment="1">
      <alignment vertical="center"/>
    </xf>
    <xf numFmtId="0" fontId="181" fillId="0" borderId="180" xfId="52843" applyFont="1" applyBorder="1" applyAlignment="1">
      <alignment vertical="center"/>
    </xf>
    <xf numFmtId="0" fontId="181" fillId="0" borderId="180" xfId="52843" applyFont="1" applyBorder="1">
      <alignment vertical="center"/>
    </xf>
    <xf numFmtId="0" fontId="181" fillId="0" borderId="201" xfId="52843" applyFont="1" applyBorder="1">
      <alignment vertical="center"/>
    </xf>
    <xf numFmtId="0" fontId="181" fillId="0" borderId="3" xfId="52843" applyFont="1" applyBorder="1">
      <alignment vertical="center"/>
    </xf>
    <xf numFmtId="0" fontId="181" fillId="0" borderId="0" xfId="52843" applyFont="1" applyBorder="1">
      <alignment vertical="center"/>
    </xf>
    <xf numFmtId="0" fontId="181" fillId="0" borderId="4" xfId="52843" applyFont="1" applyBorder="1">
      <alignment vertical="center"/>
    </xf>
    <xf numFmtId="0" fontId="181" fillId="0" borderId="3" xfId="52843" applyFont="1" applyBorder="1" applyAlignment="1">
      <alignment vertical="center"/>
    </xf>
    <xf numFmtId="0" fontId="181" fillId="0" borderId="0" xfId="52843" applyFont="1" applyBorder="1" applyAlignment="1">
      <alignment vertical="center"/>
    </xf>
    <xf numFmtId="0" fontId="181" fillId="0" borderId="5" xfId="52843" applyFont="1" applyBorder="1" applyAlignment="1">
      <alignment vertical="center"/>
    </xf>
    <xf numFmtId="0" fontId="181" fillId="0" borderId="13" xfId="52843" applyFont="1" applyBorder="1" applyAlignment="1">
      <alignment vertical="center"/>
    </xf>
    <xf numFmtId="0" fontId="181" fillId="0" borderId="13" xfId="52843" applyFont="1" applyBorder="1">
      <alignment vertical="center"/>
    </xf>
    <xf numFmtId="0" fontId="181" fillId="0" borderId="6" xfId="52843" applyFont="1" applyBorder="1">
      <alignment vertical="center"/>
    </xf>
    <xf numFmtId="178" fontId="78" fillId="0" borderId="180" xfId="52" applyNumberFormat="1" applyFont="1" applyFill="1" applyBorder="1" applyAlignment="1">
      <alignment horizontal="center" vertical="center" shrinkToFit="1"/>
    </xf>
    <xf numFmtId="178" fontId="78" fillId="0" borderId="182" xfId="52" applyNumberFormat="1" applyFont="1" applyFill="1" applyBorder="1" applyAlignment="1">
      <alignment horizontal="center" vertical="center" shrinkToFit="1"/>
    </xf>
    <xf numFmtId="178" fontId="78" fillId="0" borderId="180" xfId="52" applyNumberFormat="1" applyFont="1" applyFill="1" applyBorder="1" applyAlignment="1">
      <alignment horizontal="center" vertical="center" wrapText="1" shrinkToFit="1"/>
    </xf>
    <xf numFmtId="0" fontId="59" fillId="0" borderId="88" xfId="52" applyFont="1" applyBorder="1" applyAlignment="1">
      <alignment horizontal="center" vertical="center"/>
    </xf>
    <xf numFmtId="14" fontId="59" fillId="0" borderId="89" xfId="52" applyNumberFormat="1" applyFont="1" applyBorder="1" applyAlignment="1">
      <alignment horizontal="center" vertical="center" shrinkToFit="1"/>
    </xf>
    <xf numFmtId="209" fontId="275" fillId="15" borderId="208" xfId="52844" applyNumberFormat="1" applyFont="1" applyFill="1" applyBorder="1" applyAlignment="1">
      <alignment horizontal="center" vertical="center" shrinkToFit="1"/>
    </xf>
    <xf numFmtId="209" fontId="275" fillId="15" borderId="209" xfId="52844" applyNumberFormat="1" applyFont="1" applyFill="1" applyBorder="1" applyAlignment="1">
      <alignment horizontal="center" vertical="center" shrinkToFit="1"/>
    </xf>
    <xf numFmtId="209" fontId="276" fillId="0" borderId="210" xfId="0" applyNumberFormat="1" applyFont="1" applyFill="1" applyBorder="1" applyAlignment="1">
      <alignment horizontal="center" vertical="center" wrapText="1"/>
    </xf>
    <xf numFmtId="209" fontId="276" fillId="0" borderId="211" xfId="0" applyNumberFormat="1" applyFont="1" applyFill="1" applyBorder="1" applyAlignment="1">
      <alignment horizontal="center" vertical="center" wrapText="1"/>
    </xf>
    <xf numFmtId="209" fontId="276" fillId="0" borderId="12" xfId="0" applyNumberFormat="1" applyFont="1" applyFill="1" applyBorder="1" applyAlignment="1">
      <alignment horizontal="center" vertical="center" wrapText="1"/>
    </xf>
    <xf numFmtId="209" fontId="276" fillId="0" borderId="4" xfId="0" applyNumberFormat="1" applyFont="1" applyFill="1" applyBorder="1" applyAlignment="1">
      <alignment horizontal="center" vertical="center" wrapText="1"/>
    </xf>
    <xf numFmtId="209" fontId="276" fillId="0" borderId="16" xfId="0" applyNumberFormat="1" applyFont="1" applyFill="1" applyBorder="1" applyAlignment="1">
      <alignment horizontal="center" vertical="center" wrapText="1"/>
    </xf>
    <xf numFmtId="209" fontId="276" fillId="0" borderId="6" xfId="0" applyNumberFormat="1" applyFont="1" applyFill="1" applyBorder="1" applyAlignment="1">
      <alignment horizontal="center" vertical="center" wrapText="1"/>
    </xf>
    <xf numFmtId="209" fontId="200" fillId="0" borderId="12" xfId="0" applyNumberFormat="1" applyFont="1" applyFill="1" applyBorder="1" applyAlignment="1">
      <alignment horizontal="center" vertical="center" wrapText="1"/>
    </xf>
    <xf numFmtId="209" fontId="200" fillId="0" borderId="4" xfId="0" applyNumberFormat="1" applyFont="1" applyFill="1" applyBorder="1" applyAlignment="1">
      <alignment horizontal="center" vertical="center" wrapText="1"/>
    </xf>
    <xf numFmtId="209" fontId="200" fillId="0" borderId="16" xfId="0" applyNumberFormat="1" applyFont="1" applyFill="1" applyBorder="1" applyAlignment="1">
      <alignment horizontal="center" vertical="center" wrapText="1"/>
    </xf>
    <xf numFmtId="209" fontId="200" fillId="0" borderId="6" xfId="0" applyNumberFormat="1" applyFont="1" applyFill="1" applyBorder="1" applyAlignment="1">
      <alignment horizontal="center" vertical="center" wrapText="1"/>
    </xf>
    <xf numFmtId="209" fontId="200" fillId="0" borderId="7" xfId="0" applyNumberFormat="1" applyFont="1" applyFill="1" applyBorder="1" applyAlignment="1">
      <alignment horizontal="center" vertical="center" wrapText="1"/>
    </xf>
    <xf numFmtId="209" fontId="200" fillId="0" borderId="11" xfId="0" applyNumberFormat="1" applyFont="1" applyFill="1" applyBorder="1" applyAlignment="1">
      <alignment horizontal="center" vertical="center" wrapText="1"/>
    </xf>
    <xf numFmtId="0" fontId="59" fillId="0" borderId="125" xfId="52" applyFont="1" applyBorder="1" applyAlignment="1">
      <alignment horizontal="center" vertical="center"/>
    </xf>
    <xf numFmtId="0" fontId="78" fillId="0" borderId="0" xfId="0" applyFont="1" applyBorder="1" applyAlignment="1">
      <alignment vertical="center"/>
    </xf>
    <xf numFmtId="209" fontId="200" fillId="0" borderId="27" xfId="0" applyNumberFormat="1" applyFont="1" applyFill="1" applyBorder="1" applyAlignment="1">
      <alignment horizontal="center" vertical="center" wrapText="1"/>
    </xf>
    <xf numFmtId="209" fontId="200" fillId="0" borderId="201" xfId="0" applyNumberFormat="1" applyFont="1" applyFill="1" applyBorder="1" applyAlignment="1">
      <alignment horizontal="center" vertical="center" wrapText="1"/>
    </xf>
    <xf numFmtId="0" fontId="75" fillId="0" borderId="206" xfId="0" applyFont="1" applyFill="1" applyBorder="1" applyAlignment="1">
      <alignment horizontal="center" vertical="center"/>
    </xf>
    <xf numFmtId="0" fontId="74" fillId="0" borderId="187" xfId="0" applyFont="1" applyFill="1" applyBorder="1" applyAlignment="1">
      <alignment horizontal="center" vertical="center"/>
    </xf>
    <xf numFmtId="0" fontId="75" fillId="0" borderId="188" xfId="0" applyFont="1" applyFill="1" applyBorder="1" applyAlignment="1">
      <alignment vertical="center"/>
    </xf>
    <xf numFmtId="0" fontId="74" fillId="0" borderId="221" xfId="0" applyFont="1" applyFill="1" applyBorder="1" applyAlignment="1">
      <alignment horizontal="center" vertical="center"/>
    </xf>
    <xf numFmtId="0" fontId="74" fillId="0" borderId="188" xfId="0" applyFont="1" applyFill="1" applyBorder="1" applyAlignment="1">
      <alignment horizontal="left" vertical="center"/>
    </xf>
    <xf numFmtId="0" fontId="74" fillId="0" borderId="226" xfId="0" applyFont="1" applyFill="1" applyBorder="1" applyAlignment="1">
      <alignment horizontal="center" vertical="center"/>
    </xf>
    <xf numFmtId="0" fontId="74" fillId="0" borderId="227" xfId="0" applyFont="1" applyFill="1" applyBorder="1" applyAlignment="1">
      <alignment horizontal="center" vertical="center"/>
    </xf>
    <xf numFmtId="0" fontId="74" fillId="0" borderId="228" xfId="0" applyFont="1" applyFill="1" applyBorder="1" applyAlignment="1">
      <alignment horizontal="left" vertical="center"/>
    </xf>
    <xf numFmtId="0" fontId="183" fillId="0" borderId="180" xfId="0" applyFont="1" applyFill="1" applyBorder="1" applyAlignment="1">
      <alignment horizontal="left" indent="1"/>
    </xf>
    <xf numFmtId="0" fontId="279" fillId="0" borderId="0" xfId="52845" applyFont="1" applyAlignment="1">
      <alignment horizontal="left" vertical="center"/>
    </xf>
    <xf numFmtId="0" fontId="281" fillId="0" borderId="0" xfId="52846" applyFont="1" applyAlignment="1">
      <alignment horizontal="center" vertical="center"/>
    </xf>
    <xf numFmtId="0" fontId="282" fillId="0" borderId="0" xfId="61" applyFont="1">
      <alignment vertical="center"/>
    </xf>
    <xf numFmtId="0" fontId="212" fillId="0" borderId="0" xfId="52846"/>
    <xf numFmtId="0" fontId="283" fillId="9" borderId="14" xfId="52846" applyFont="1" applyFill="1" applyBorder="1" applyAlignment="1">
      <alignment horizontal="center" vertical="center" wrapText="1"/>
    </xf>
    <xf numFmtId="0" fontId="283" fillId="9" borderId="116" xfId="52846" applyFont="1" applyFill="1" applyBorder="1" applyAlignment="1">
      <alignment horizontal="center" vertical="center" wrapText="1"/>
    </xf>
    <xf numFmtId="0" fontId="283" fillId="9" borderId="53" xfId="52846" applyFont="1" applyFill="1" applyBorder="1" applyAlignment="1">
      <alignment horizontal="center" vertical="center" wrapText="1"/>
    </xf>
    <xf numFmtId="0" fontId="284" fillId="9" borderId="126" xfId="52846" applyFont="1" applyFill="1" applyBorder="1" applyAlignment="1">
      <alignment horizontal="center" vertical="center" wrapText="1"/>
    </xf>
    <xf numFmtId="0" fontId="285" fillId="9" borderId="104" xfId="52846" applyFont="1" applyFill="1" applyBorder="1" applyAlignment="1">
      <alignment horizontal="center" vertical="center" wrapText="1"/>
    </xf>
    <xf numFmtId="0" fontId="286" fillId="0" borderId="3" xfId="52846" applyFont="1" applyBorder="1" applyAlignment="1">
      <alignment horizontal="left" vertical="center" wrapText="1"/>
    </xf>
    <xf numFmtId="0" fontId="286" fillId="0" borderId="28" xfId="52846" applyFont="1" applyBorder="1" applyAlignment="1">
      <alignment horizontal="left" vertical="center" wrapText="1"/>
    </xf>
    <xf numFmtId="0" fontId="286" fillId="0" borderId="59" xfId="52846" applyFont="1" applyBorder="1" applyAlignment="1">
      <alignment horizontal="center" vertical="center" wrapText="1"/>
    </xf>
    <xf numFmtId="0" fontId="286" fillId="0" borderId="32" xfId="52846" applyFont="1" applyBorder="1" applyAlignment="1">
      <alignment horizontal="left" vertical="center" wrapText="1"/>
    </xf>
    <xf numFmtId="0" fontId="286" fillId="0" borderId="229" xfId="52846" applyFont="1" applyBorder="1" applyAlignment="1">
      <alignment horizontal="left" vertical="center" wrapText="1"/>
    </xf>
    <xf numFmtId="0" fontId="286" fillId="0" borderId="175" xfId="52846" applyFont="1" applyBorder="1" applyAlignment="1">
      <alignment horizontal="center" vertical="center" wrapText="1"/>
    </xf>
    <xf numFmtId="0" fontId="286" fillId="0" borderId="200" xfId="52846" applyFont="1" applyBorder="1" applyAlignment="1">
      <alignment horizontal="left" vertical="center" wrapText="1"/>
    </xf>
    <xf numFmtId="0" fontId="286" fillId="0" borderId="184" xfId="52846" applyFont="1" applyBorder="1" applyAlignment="1">
      <alignment horizontal="left" vertical="center" wrapText="1"/>
    </xf>
    <xf numFmtId="0" fontId="286" fillId="0" borderId="58" xfId="52846" applyFont="1" applyBorder="1" applyAlignment="1">
      <alignment horizontal="center" vertical="center" wrapText="1"/>
    </xf>
    <xf numFmtId="0" fontId="286" fillId="0" borderId="42" xfId="52846" applyFont="1" applyBorder="1" applyAlignment="1">
      <alignment horizontal="left" vertical="center" wrapText="1"/>
    </xf>
    <xf numFmtId="0" fontId="286" fillId="0" borderId="21" xfId="52846" applyFont="1" applyBorder="1" applyAlignment="1">
      <alignment horizontal="left" vertical="center" wrapText="1"/>
    </xf>
    <xf numFmtId="0" fontId="286" fillId="0" borderId="139" xfId="52846" applyFont="1" applyBorder="1" applyAlignment="1">
      <alignment horizontal="center" vertical="center" wrapText="1"/>
    </xf>
    <xf numFmtId="0" fontId="286" fillId="0" borderId="230" xfId="52846" applyFont="1" applyBorder="1" applyAlignment="1">
      <alignment horizontal="left" vertical="center" wrapText="1"/>
    </xf>
    <xf numFmtId="0" fontId="286" fillId="0" borderId="231" xfId="52846" applyFont="1" applyBorder="1" applyAlignment="1">
      <alignment horizontal="left" vertical="center" wrapText="1"/>
    </xf>
    <xf numFmtId="0" fontId="286" fillId="0" borderId="232" xfId="52846" applyFont="1" applyBorder="1" applyAlignment="1">
      <alignment horizontal="center" vertical="center" wrapText="1"/>
    </xf>
    <xf numFmtId="0" fontId="286" fillId="0" borderId="0" xfId="52846" applyFont="1" applyBorder="1" applyAlignment="1">
      <alignment horizontal="center" vertical="center"/>
    </xf>
    <xf numFmtId="0" fontId="286" fillId="0" borderId="0" xfId="52846" applyFont="1" applyBorder="1" applyAlignment="1">
      <alignment horizontal="left" vertical="center" wrapText="1"/>
    </xf>
    <xf numFmtId="0" fontId="287" fillId="0" borderId="0" xfId="52846" applyFont="1" applyBorder="1" applyAlignment="1">
      <alignment horizontal="left" vertical="center" wrapText="1"/>
    </xf>
    <xf numFmtId="0" fontId="212" fillId="0" borderId="0" xfId="52846" applyFont="1" applyAlignment="1">
      <alignment wrapText="1"/>
    </xf>
    <xf numFmtId="0" fontId="80" fillId="0" borderId="233" xfId="0" applyFont="1" applyFill="1" applyBorder="1" applyAlignment="1" applyProtection="1">
      <alignment horizontal="center" vertical="center" shrinkToFit="1"/>
      <protection locked="0"/>
    </xf>
    <xf numFmtId="0" fontId="233" fillId="0" borderId="0" xfId="31" applyFont="1" applyBorder="1">
      <alignment vertical="center"/>
    </xf>
    <xf numFmtId="0" fontId="233" fillId="0" borderId="0" xfId="31" applyFont="1">
      <alignment vertical="center"/>
    </xf>
    <xf numFmtId="0" fontId="292" fillId="0" borderId="0" xfId="31" applyFont="1" applyBorder="1" applyAlignment="1">
      <alignment vertical="center" wrapText="1"/>
    </xf>
    <xf numFmtId="0" fontId="233" fillId="0" borderId="0" xfId="31" applyFont="1" applyBorder="1" applyAlignment="1">
      <alignment vertical="center" wrapText="1"/>
    </xf>
    <xf numFmtId="0" fontId="233" fillId="0" borderId="0" xfId="31" applyFont="1" applyAlignment="1">
      <alignment vertical="center" wrapText="1"/>
    </xf>
    <xf numFmtId="0" fontId="233" fillId="0" borderId="0" xfId="31" applyFont="1" applyBorder="1" applyAlignment="1">
      <alignment horizontal="left" vertical="center"/>
    </xf>
    <xf numFmtId="0" fontId="275" fillId="0" borderId="0" xfId="31" applyFont="1">
      <alignment vertical="center"/>
    </xf>
    <xf numFmtId="0" fontId="293" fillId="0" borderId="0" xfId="31" applyFont="1">
      <alignment vertical="center"/>
    </xf>
    <xf numFmtId="0" fontId="80" fillId="15" borderId="47" xfId="0" applyFont="1" applyFill="1" applyBorder="1" applyAlignment="1">
      <alignment horizontal="center" vertical="center"/>
    </xf>
    <xf numFmtId="0" fontId="80" fillId="15" borderId="151" xfId="0" applyFont="1" applyFill="1" applyBorder="1" applyAlignment="1">
      <alignment horizontal="center" vertical="center"/>
    </xf>
    <xf numFmtId="0" fontId="80" fillId="0" borderId="36" xfId="0" applyFont="1" applyBorder="1" applyAlignment="1">
      <alignment horizontal="left" vertical="center" wrapText="1"/>
    </xf>
    <xf numFmtId="0" fontId="95" fillId="0" borderId="37" xfId="0" applyFont="1" applyBorder="1" applyAlignment="1">
      <alignment horizontal="left" vertical="center" wrapText="1"/>
    </xf>
    <xf numFmtId="0" fontId="80" fillId="0" borderId="37" xfId="0" applyFont="1" applyBorder="1" applyAlignment="1">
      <alignment horizontal="left" vertical="center" wrapText="1"/>
    </xf>
    <xf numFmtId="0" fontId="101" fillId="0" borderId="36" xfId="0" applyFont="1" applyBorder="1" applyAlignment="1">
      <alignment horizontal="left" vertical="center" wrapText="1"/>
    </xf>
    <xf numFmtId="0" fontId="95" fillId="0" borderId="65" xfId="0" applyFont="1" applyBorder="1" applyAlignment="1">
      <alignment horizontal="left" vertical="center" wrapText="1"/>
    </xf>
    <xf numFmtId="0" fontId="80" fillId="0" borderId="59" xfId="0" applyFont="1" applyBorder="1" applyAlignment="1">
      <alignment horizontal="left" vertical="center" wrapText="1"/>
    </xf>
    <xf numFmtId="0" fontId="80" fillId="0" borderId="58" xfId="0" applyFont="1" applyBorder="1" applyAlignment="1">
      <alignment horizontal="left" vertical="center" wrapText="1"/>
    </xf>
    <xf numFmtId="0" fontId="288" fillId="0" borderId="0" xfId="52850" applyFont="1">
      <alignment vertical="center"/>
    </xf>
    <xf numFmtId="0" fontId="3" fillId="0" borderId="0" xfId="52850">
      <alignment vertical="center"/>
    </xf>
    <xf numFmtId="0" fontId="3" fillId="0" borderId="7" xfId="52850" applyBorder="1">
      <alignment vertical="center"/>
    </xf>
    <xf numFmtId="0" fontId="3" fillId="0" borderId="0" xfId="52850" applyFill="1">
      <alignment vertical="center"/>
    </xf>
    <xf numFmtId="0" fontId="95" fillId="0" borderId="0" xfId="0" applyFont="1" applyFill="1" applyBorder="1" applyAlignment="1">
      <alignment horizontal="left" vertical="center" wrapText="1"/>
    </xf>
    <xf numFmtId="0" fontId="158" fillId="0" borderId="0" xfId="2" applyFont="1" applyBorder="1" applyAlignment="1" applyProtection="1">
      <alignment vertical="center"/>
    </xf>
    <xf numFmtId="0" fontId="70" fillId="0" borderId="0" xfId="0" applyFont="1" applyFill="1" applyBorder="1" applyAlignment="1">
      <alignment vertical="center"/>
    </xf>
    <xf numFmtId="0" fontId="133" fillId="0" borderId="0" xfId="0" applyFont="1" applyBorder="1" applyAlignment="1">
      <alignment horizontal="left" vertical="center"/>
    </xf>
    <xf numFmtId="0" fontId="295" fillId="0" borderId="7" xfId="0" applyFont="1" applyFill="1" applyBorder="1" applyAlignment="1">
      <alignment horizontal="center" vertical="center" shrinkToFit="1"/>
    </xf>
    <xf numFmtId="0" fontId="183" fillId="0" borderId="180" xfId="0" applyFont="1" applyFill="1" applyBorder="1" applyAlignment="1">
      <alignment horizontal="left" vertical="center" indent="1"/>
    </xf>
    <xf numFmtId="0" fontId="183" fillId="0" borderId="201" xfId="0" applyFont="1" applyFill="1" applyBorder="1" applyAlignment="1">
      <alignment horizontal="left" vertical="center"/>
    </xf>
    <xf numFmtId="0" fontId="196" fillId="0" borderId="15" xfId="0" applyFont="1" applyFill="1" applyBorder="1" applyAlignment="1">
      <alignment horizontal="left" vertical="center"/>
    </xf>
    <xf numFmtId="0" fontId="197" fillId="0" borderId="15" xfId="0" applyFont="1" applyFill="1" applyBorder="1" applyAlignment="1">
      <alignment vertical="center"/>
    </xf>
    <xf numFmtId="0" fontId="196" fillId="0" borderId="15" xfId="0" applyFont="1" applyFill="1" applyBorder="1" applyAlignment="1">
      <alignment horizontal="left" vertical="center" wrapText="1"/>
    </xf>
    <xf numFmtId="0" fontId="196" fillId="0" borderId="15" xfId="0" applyFont="1" applyFill="1" applyBorder="1" applyAlignment="1">
      <alignment horizontal="center" vertical="center" textRotation="255"/>
    </xf>
    <xf numFmtId="0" fontId="259" fillId="0" borderId="28" xfId="0" applyFont="1" applyFill="1" applyBorder="1" applyAlignment="1">
      <alignment vertical="center"/>
    </xf>
    <xf numFmtId="0" fontId="197" fillId="0" borderId="64" xfId="0" applyFont="1" applyFill="1" applyBorder="1" applyAlignment="1">
      <alignment vertical="center"/>
    </xf>
    <xf numFmtId="0" fontId="259" fillId="0" borderId="109" xfId="0" applyFont="1" applyFill="1" applyBorder="1" applyAlignment="1">
      <alignment vertical="center"/>
    </xf>
    <xf numFmtId="0" fontId="197" fillId="0" borderId="60" xfId="0" applyFont="1" applyFill="1" applyBorder="1" applyAlignment="1">
      <alignment vertical="center"/>
    </xf>
    <xf numFmtId="0" fontId="82" fillId="11" borderId="7" xfId="46" applyFont="1" applyFill="1" applyBorder="1" applyAlignment="1">
      <alignment horizontal="center" vertical="center"/>
    </xf>
    <xf numFmtId="0" fontId="82" fillId="11" borderId="7" xfId="46" applyFont="1" applyFill="1" applyBorder="1" applyAlignment="1">
      <alignment horizontal="center" vertical="center" shrinkToFit="1"/>
    </xf>
    <xf numFmtId="0" fontId="86" fillId="0" borderId="0" xfId="0" applyFont="1" applyAlignment="1">
      <alignment vertical="center"/>
    </xf>
    <xf numFmtId="0" fontId="86" fillId="0" borderId="0" xfId="0" applyFont="1" applyAlignment="1">
      <alignment horizontal="center" vertical="center"/>
    </xf>
    <xf numFmtId="0" fontId="297" fillId="0" borderId="0" xfId="0" applyFont="1" applyAlignment="1">
      <alignment horizontal="justify" vertical="center"/>
    </xf>
    <xf numFmtId="0" fontId="163" fillId="0" borderId="0" xfId="0" applyFont="1" applyAlignment="1">
      <alignment horizontal="center" vertical="center"/>
    </xf>
    <xf numFmtId="0" fontId="163" fillId="0" borderId="0" xfId="0" applyFont="1" applyAlignment="1">
      <alignment vertical="center"/>
    </xf>
    <xf numFmtId="0" fontId="298" fillId="0" borderId="0" xfId="0" applyFont="1" applyAlignment="1">
      <alignment vertical="center"/>
    </xf>
    <xf numFmtId="0" fontId="163" fillId="0" borderId="0" xfId="0" applyFont="1" applyAlignment="1">
      <alignment vertical="center" wrapText="1"/>
    </xf>
    <xf numFmtId="0" fontId="298" fillId="0" borderId="0" xfId="0" applyFont="1" applyAlignment="1">
      <alignment horizontal="center" vertical="center"/>
    </xf>
    <xf numFmtId="0" fontId="163" fillId="0" borderId="0" xfId="0" applyFont="1" applyAlignment="1">
      <alignment horizontal="left" vertical="center" wrapText="1"/>
    </xf>
    <xf numFmtId="0" fontId="163" fillId="0" borderId="13" xfId="0" applyFont="1" applyBorder="1" applyAlignment="1">
      <alignment horizontal="centerContinuous" vertical="center"/>
    </xf>
    <xf numFmtId="0" fontId="163" fillId="0" borderId="6" xfId="0" applyFont="1" applyBorder="1" applyAlignment="1">
      <alignment horizontal="centerContinuous" vertical="center"/>
    </xf>
    <xf numFmtId="0" fontId="163" fillId="0" borderId="13" xfId="0" applyFont="1" applyBorder="1" applyAlignment="1">
      <alignment horizontal="centerContinuous" vertical="center" wrapText="1"/>
    </xf>
    <xf numFmtId="0" fontId="163" fillId="0" borderId="4" xfId="0" applyFont="1" applyBorder="1" applyAlignment="1">
      <alignment vertical="center"/>
    </xf>
    <xf numFmtId="0" fontId="163" fillId="0" borderId="0" xfId="0" applyFont="1" applyAlignment="1">
      <alignment horizontal="left" vertical="center"/>
    </xf>
    <xf numFmtId="178" fontId="163" fillId="0" borderId="0" xfId="0" applyNumberFormat="1" applyFont="1" applyAlignment="1">
      <alignment horizontal="centerContinuous" vertical="center"/>
    </xf>
    <xf numFmtId="178" fontId="163" fillId="0" borderId="0" xfId="0" applyNumberFormat="1" applyFont="1" applyAlignment="1">
      <alignment horizontal="center" vertical="center" wrapText="1"/>
    </xf>
    <xf numFmtId="193" fontId="163" fillId="0" borderId="0" xfId="0" applyNumberFormat="1" applyFont="1" applyAlignment="1">
      <alignment horizontal="center" vertical="center"/>
    </xf>
    <xf numFmtId="193" fontId="163" fillId="0" borderId="0" xfId="0" applyNumberFormat="1" applyFont="1" applyAlignment="1">
      <alignment horizontal="center"/>
    </xf>
    <xf numFmtId="0" fontId="298" fillId="0" borderId="0" xfId="0" applyFont="1" applyAlignment="1">
      <alignment horizontal="left" vertical="center"/>
    </xf>
    <xf numFmtId="0" fontId="298" fillId="0" borderId="0" xfId="0" applyFont="1" applyAlignment="1">
      <alignment horizontal="justify" vertical="center"/>
    </xf>
    <xf numFmtId="0" fontId="300" fillId="0" borderId="0" xfId="0" applyFont="1" applyAlignment="1">
      <alignment horizontal="center" vertical="center"/>
    </xf>
    <xf numFmtId="0" fontId="85" fillId="0" borderId="0" xfId="0" applyFont="1" applyFill="1" applyBorder="1" applyAlignment="1">
      <alignment horizontal="center" vertical="center"/>
    </xf>
    <xf numFmtId="0" fontId="163" fillId="0" borderId="0" xfId="0" applyFont="1" applyAlignment="1">
      <alignment horizontal="left"/>
    </xf>
    <xf numFmtId="0" fontId="300" fillId="0" borderId="0" xfId="0" applyFont="1" applyAlignment="1">
      <alignment horizontal="left" vertical="center"/>
    </xf>
    <xf numFmtId="0" fontId="300" fillId="0" borderId="0" xfId="0" applyFont="1" applyAlignment="1">
      <alignment horizontal="justify" vertical="center"/>
    </xf>
    <xf numFmtId="0" fontId="300" fillId="0" borderId="0" xfId="0" applyFont="1" applyAlignment="1">
      <alignment vertical="center"/>
    </xf>
    <xf numFmtId="193" fontId="163" fillId="0" borderId="13" xfId="0" applyNumberFormat="1" applyFont="1" applyBorder="1" applyAlignment="1">
      <alignment horizontal="centerContinuous" vertical="center"/>
    </xf>
    <xf numFmtId="0" fontId="163" fillId="0" borderId="7" xfId="0" applyFont="1" applyBorder="1" applyAlignment="1">
      <alignment vertical="center"/>
    </xf>
    <xf numFmtId="0" fontId="179" fillId="18" borderId="13" xfId="2" applyFill="1" applyBorder="1" applyAlignment="1" applyProtection="1">
      <alignment horizontal="centerContinuous" vertical="center"/>
    </xf>
    <xf numFmtId="193" fontId="163" fillId="18" borderId="13" xfId="0" applyNumberFormat="1" applyFont="1" applyFill="1" applyBorder="1" applyAlignment="1">
      <alignment horizontal="centerContinuous" vertical="center"/>
    </xf>
    <xf numFmtId="0" fontId="163" fillId="18" borderId="13" xfId="0" applyFont="1" applyFill="1" applyBorder="1" applyAlignment="1">
      <alignment horizontal="centerContinuous" vertical="center"/>
    </xf>
    <xf numFmtId="0" fontId="163" fillId="0" borderId="236" xfId="0" applyFont="1" applyBorder="1" applyAlignment="1">
      <alignment vertical="center" wrapText="1"/>
    </xf>
    <xf numFmtId="0" fontId="201" fillId="0" borderId="7" xfId="0" applyFont="1" applyFill="1" applyBorder="1" applyAlignment="1">
      <alignment horizontal="left" vertical="center" wrapText="1"/>
    </xf>
    <xf numFmtId="0" fontId="178" fillId="0" borderId="0" xfId="52850" applyFont="1">
      <alignment vertical="center"/>
    </xf>
    <xf numFmtId="0" fontId="190" fillId="0" borderId="0" xfId="0" applyFont="1" applyFill="1" applyBorder="1" applyAlignment="1">
      <alignment horizontal="left" vertical="center"/>
    </xf>
    <xf numFmtId="0" fontId="70" fillId="0" borderId="1" xfId="0" quotePrefix="1" applyFont="1" applyFill="1" applyBorder="1" applyAlignment="1">
      <alignment horizontal="center" vertical="center"/>
    </xf>
    <xf numFmtId="0" fontId="72" fillId="0" borderId="8" xfId="0" applyFont="1" applyFill="1" applyBorder="1" applyAlignment="1">
      <alignment horizontal="center" vertical="center" shrinkToFit="1"/>
    </xf>
    <xf numFmtId="49" fontId="72" fillId="0" borderId="27" xfId="0" applyNumberFormat="1" applyFont="1" applyFill="1" applyBorder="1" applyAlignment="1">
      <alignment horizontal="left" vertical="center" shrinkToFit="1"/>
    </xf>
    <xf numFmtId="0" fontId="90" fillId="0" borderId="7" xfId="0" applyFont="1" applyFill="1" applyBorder="1" applyAlignment="1">
      <alignment horizontal="center" vertical="center" shrinkToFit="1"/>
    </xf>
    <xf numFmtId="0" fontId="101" fillId="0" borderId="64" xfId="52826" applyNumberFormat="1" applyFont="1" applyFill="1" applyBorder="1" applyAlignment="1">
      <alignment horizontal="center" vertical="center" shrinkToFit="1"/>
    </xf>
    <xf numFmtId="0" fontId="107" fillId="0" borderId="0" xfId="0" applyFont="1" applyFill="1" applyBorder="1" applyAlignment="1">
      <alignment horizontal="left" vertical="center"/>
    </xf>
    <xf numFmtId="0" fontId="101" fillId="0" borderId="0" xfId="52826" applyNumberFormat="1" applyFont="1" applyBorder="1" applyAlignment="1">
      <alignment vertical="center" wrapText="1"/>
    </xf>
    <xf numFmtId="0" fontId="0" fillId="0" borderId="36" xfId="0" applyFont="1" applyFill="1" applyBorder="1" applyAlignment="1">
      <alignment vertical="top"/>
    </xf>
    <xf numFmtId="0" fontId="0" fillId="0" borderId="37" xfId="0" applyFont="1" applyFill="1" applyBorder="1" applyAlignment="1">
      <alignment vertical="top"/>
    </xf>
    <xf numFmtId="0" fontId="273" fillId="0" borderId="36" xfId="0" applyFont="1" applyBorder="1" applyAlignment="1">
      <alignment horizontal="left" vertical="center" wrapText="1"/>
    </xf>
    <xf numFmtId="0" fontId="302" fillId="0" borderId="37" xfId="0" applyFont="1" applyBorder="1" applyAlignment="1">
      <alignment horizontal="left" vertical="center" wrapText="1"/>
    </xf>
    <xf numFmtId="0" fontId="76" fillId="0" borderId="0" xfId="0" applyFont="1" applyFill="1" applyBorder="1" applyAlignment="1">
      <alignment horizontal="center"/>
    </xf>
    <xf numFmtId="0" fontId="76" fillId="0" borderId="15" xfId="0" applyFont="1" applyFill="1" applyBorder="1" applyAlignment="1">
      <alignment horizontal="center"/>
    </xf>
    <xf numFmtId="14" fontId="181" fillId="0" borderId="0" xfId="0" applyNumberFormat="1" applyFont="1" applyFill="1"/>
    <xf numFmtId="0" fontId="181" fillId="0" borderId="0" xfId="0" applyFont="1" applyFill="1"/>
    <xf numFmtId="0" fontId="80" fillId="0" borderId="0" xfId="0" applyFont="1" applyFill="1" applyBorder="1" applyAlignment="1">
      <alignment vertical="center" textRotation="255"/>
    </xf>
    <xf numFmtId="0" fontId="95" fillId="0" borderId="0" xfId="0" applyFont="1" applyFill="1" applyBorder="1" applyAlignment="1">
      <alignment horizontal="left" vertical="center" wrapText="1"/>
    </xf>
    <xf numFmtId="0" fontId="0" fillId="0" borderId="28" xfId="0" applyFont="1" applyFill="1" applyBorder="1" applyAlignment="1">
      <alignment vertical="center"/>
    </xf>
    <xf numFmtId="0" fontId="0" fillId="0" borderId="0" xfId="0" applyFont="1" applyFill="1" applyBorder="1" applyAlignment="1">
      <alignment vertical="center"/>
    </xf>
    <xf numFmtId="0" fontId="183" fillId="0" borderId="180" xfId="0" applyFont="1" applyFill="1" applyBorder="1" applyAlignment="1" applyProtection="1">
      <alignment horizontal="center" vertical="center" shrinkToFit="1"/>
      <protection locked="0"/>
    </xf>
    <xf numFmtId="0" fontId="183" fillId="0" borderId="180" xfId="0" applyFont="1" applyFill="1" applyBorder="1" applyAlignment="1">
      <alignment horizontal="left"/>
    </xf>
    <xf numFmtId="0" fontId="183" fillId="0" borderId="201" xfId="0" applyFont="1" applyFill="1" applyBorder="1" applyAlignment="1">
      <alignment horizontal="left"/>
    </xf>
    <xf numFmtId="0" fontId="183" fillId="0" borderId="0" xfId="0" applyFont="1" applyFill="1" applyBorder="1" applyAlignment="1" applyProtection="1">
      <alignment horizontal="center" vertical="center" shrinkToFit="1"/>
      <protection locked="0"/>
    </xf>
    <xf numFmtId="0" fontId="183" fillId="0" borderId="0" xfId="0" applyFont="1" applyFill="1" applyBorder="1" applyAlignment="1">
      <alignment horizontal="left"/>
    </xf>
    <xf numFmtId="0" fontId="183" fillId="0" borderId="4" xfId="0" applyFont="1" applyFill="1" applyBorder="1" applyAlignment="1">
      <alignment horizontal="left"/>
    </xf>
    <xf numFmtId="0" fontId="183" fillId="0" borderId="13" xfId="0" applyFont="1" applyFill="1" applyBorder="1" applyAlignment="1" applyProtection="1">
      <alignment horizontal="center" vertical="center" shrinkToFit="1"/>
      <protection locked="0"/>
    </xf>
    <xf numFmtId="0" fontId="183" fillId="0" borderId="13" xfId="0" applyFont="1" applyFill="1" applyBorder="1" applyAlignment="1">
      <alignment horizontal="left"/>
    </xf>
    <xf numFmtId="0" fontId="183" fillId="0" borderId="6" xfId="0" applyFont="1" applyFill="1" applyBorder="1" applyAlignment="1">
      <alignment horizontal="left"/>
    </xf>
    <xf numFmtId="0" fontId="241" fillId="0" borderId="7" xfId="0" applyFont="1" applyFill="1" applyBorder="1" applyAlignment="1" applyProtection="1">
      <alignment horizontal="center" vertical="center" shrinkToFit="1"/>
      <protection locked="0"/>
    </xf>
    <xf numFmtId="0" fontId="191" fillId="0" borderId="0" xfId="52826" applyNumberFormat="1" applyFont="1" applyBorder="1" applyAlignment="1">
      <alignment vertical="center"/>
    </xf>
    <xf numFmtId="0" fontId="191" fillId="0" borderId="28" xfId="52826" applyNumberFormat="1" applyFont="1" applyBorder="1" applyAlignment="1">
      <alignment horizontal="right" vertical="center" indent="1"/>
    </xf>
    <xf numFmtId="0" fontId="212" fillId="0" borderId="0" xfId="52846" applyFill="1"/>
    <xf numFmtId="0" fontId="305" fillId="0" borderId="0" xfId="52846" applyFont="1" applyFill="1"/>
    <xf numFmtId="0" fontId="212" fillId="0" borderId="0" xfId="52846" applyFill="1" applyAlignment="1">
      <alignment wrapText="1"/>
    </xf>
    <xf numFmtId="0" fontId="78" fillId="5" borderId="0" xfId="0" applyFont="1" applyFill="1"/>
    <xf numFmtId="0" fontId="0" fillId="5" borderId="0" xfId="0" applyFill="1"/>
    <xf numFmtId="0" fontId="0" fillId="17" borderId="0" xfId="0" applyFill="1"/>
    <xf numFmtId="0" fontId="74" fillId="0" borderId="0" xfId="60" applyFont="1" applyBorder="1" applyAlignment="1">
      <alignment vertical="center"/>
    </xf>
    <xf numFmtId="0" fontId="74" fillId="0" borderId="0" xfId="60" applyFont="1" applyAlignment="1">
      <alignment vertical="center"/>
    </xf>
    <xf numFmtId="0" fontId="138" fillId="0" borderId="0" xfId="60" applyFont="1" applyBorder="1" applyAlignment="1">
      <alignment horizontal="left" vertical="center"/>
    </xf>
    <xf numFmtId="0" fontId="138" fillId="0" borderId="0" xfId="60" applyFont="1" applyBorder="1">
      <alignment vertical="center"/>
    </xf>
    <xf numFmtId="0" fontId="138" fillId="0" borderId="0" xfId="60" applyFont="1" applyBorder="1" applyAlignment="1">
      <alignment horizontal="center" vertical="center"/>
    </xf>
    <xf numFmtId="0" fontId="138" fillId="0" borderId="0" xfId="60" applyFont="1" applyBorder="1" applyAlignment="1">
      <alignment vertical="center"/>
    </xf>
    <xf numFmtId="10" fontId="138" fillId="0" borderId="0" xfId="60" applyNumberFormat="1" applyFont="1" applyBorder="1" applyAlignment="1">
      <alignment vertical="center"/>
    </xf>
    <xf numFmtId="10" fontId="138" fillId="0" borderId="0" xfId="60" applyNumberFormat="1" applyFont="1" applyBorder="1" applyAlignment="1">
      <alignment horizontal="center" vertical="center"/>
    </xf>
    <xf numFmtId="10" fontId="308" fillId="0" borderId="0" xfId="60" applyNumberFormat="1" applyFont="1" applyBorder="1" applyAlignment="1">
      <alignment horizontal="center" vertical="center"/>
    </xf>
    <xf numFmtId="0" fontId="308" fillId="0" borderId="0" xfId="60" applyFont="1" applyBorder="1">
      <alignment vertical="center"/>
    </xf>
    <xf numFmtId="0" fontId="308" fillId="0" borderId="0" xfId="60" applyFont="1">
      <alignment vertical="center"/>
    </xf>
    <xf numFmtId="0" fontId="306" fillId="0" borderId="0" xfId="60" applyFont="1">
      <alignment vertical="center"/>
    </xf>
    <xf numFmtId="0" fontId="306" fillId="0" borderId="3" xfId="60" applyFont="1" applyBorder="1" applyAlignment="1">
      <alignment vertical="center" wrapText="1"/>
    </xf>
    <xf numFmtId="0" fontId="306" fillId="0" borderId="0" xfId="60" applyFont="1" applyBorder="1">
      <alignment vertical="center"/>
    </xf>
    <xf numFmtId="0" fontId="307" fillId="0" borderId="0" xfId="60" applyFont="1" applyBorder="1" applyAlignment="1">
      <alignment vertical="center" wrapText="1"/>
    </xf>
    <xf numFmtId="0" fontId="234" fillId="0" borderId="0" xfId="31" applyFont="1">
      <alignment vertical="center"/>
    </xf>
    <xf numFmtId="0" fontId="309" fillId="0" borderId="0" xfId="52848" applyFont="1" applyBorder="1" applyAlignment="1">
      <alignment vertical="center" shrinkToFit="1"/>
    </xf>
    <xf numFmtId="0" fontId="0" fillId="0" borderId="28" xfId="0" applyFont="1" applyFill="1" applyBorder="1" applyAlignment="1">
      <alignment vertical="top"/>
    </xf>
    <xf numFmtId="0" fontId="183" fillId="0" borderId="27" xfId="0" applyFont="1" applyFill="1" applyBorder="1" applyAlignment="1">
      <alignment horizontal="center" vertical="center"/>
    </xf>
    <xf numFmtId="0" fontId="290" fillId="5" borderId="0" xfId="31" applyFont="1" applyFill="1" applyBorder="1">
      <alignment vertical="center"/>
    </xf>
    <xf numFmtId="0" fontId="233" fillId="5" borderId="0" xfId="31" applyFont="1" applyFill="1" applyBorder="1">
      <alignment vertical="center"/>
    </xf>
    <xf numFmtId="0" fontId="233" fillId="5" borderId="0" xfId="31" applyFont="1" applyFill="1">
      <alignment vertical="center"/>
    </xf>
    <xf numFmtId="0" fontId="178" fillId="5" borderId="0" xfId="31" applyFont="1" applyFill="1">
      <alignment vertical="center"/>
    </xf>
    <xf numFmtId="0" fontId="178" fillId="5" borderId="0" xfId="31" applyFont="1" applyFill="1" applyAlignment="1">
      <alignment horizontal="center" vertical="center" wrapText="1"/>
    </xf>
    <xf numFmtId="0" fontId="178" fillId="5" borderId="0" xfId="31" applyFont="1" applyFill="1" applyAlignment="1">
      <alignment horizontal="left" vertical="center" wrapText="1"/>
    </xf>
    <xf numFmtId="0" fontId="312" fillId="5" borderId="0" xfId="31" applyFont="1" applyFill="1" applyAlignment="1">
      <alignment vertical="center"/>
    </xf>
    <xf numFmtId="0" fontId="178" fillId="5" borderId="0" xfId="31" applyFont="1" applyFill="1" applyAlignment="1">
      <alignment vertical="center" wrapText="1"/>
    </xf>
    <xf numFmtId="0" fontId="313" fillId="5" borderId="0" xfId="31" applyFont="1" applyFill="1" applyAlignment="1">
      <alignment vertical="center" wrapText="1"/>
    </xf>
    <xf numFmtId="0" fontId="178" fillId="5" borderId="0" xfId="31" applyFont="1" applyFill="1" applyBorder="1">
      <alignment vertical="center"/>
    </xf>
    <xf numFmtId="0" fontId="313" fillId="5" borderId="0" xfId="31" applyFont="1" applyFill="1" applyBorder="1" applyAlignment="1">
      <alignment vertical="center" wrapText="1"/>
    </xf>
    <xf numFmtId="0" fontId="178" fillId="5" borderId="0" xfId="31" applyFont="1" applyFill="1" applyBorder="1" applyAlignment="1">
      <alignment vertical="center" wrapText="1"/>
    </xf>
    <xf numFmtId="0" fontId="178" fillId="5" borderId="7" xfId="31" applyFont="1" applyFill="1" applyBorder="1" applyAlignment="1">
      <alignment horizontal="center" vertical="center" wrapText="1"/>
    </xf>
    <xf numFmtId="0" fontId="178" fillId="5" borderId="7" xfId="31" applyFont="1" applyFill="1" applyBorder="1">
      <alignment vertical="center"/>
    </xf>
    <xf numFmtId="0" fontId="178" fillId="5" borderId="7" xfId="31" applyFont="1" applyFill="1" applyBorder="1" applyAlignment="1">
      <alignment horizontal="center" vertical="center"/>
    </xf>
    <xf numFmtId="0" fontId="0" fillId="0" borderId="13" xfId="0" applyFill="1" applyBorder="1" applyAlignment="1"/>
    <xf numFmtId="0" fontId="196" fillId="0" borderId="15" xfId="0" applyFont="1" applyFill="1" applyBorder="1" applyAlignment="1">
      <alignment horizontal="left" vertical="center"/>
    </xf>
    <xf numFmtId="0" fontId="201" fillId="0" borderId="7" xfId="0" applyFont="1" applyFill="1" applyBorder="1" applyAlignment="1">
      <alignment horizontal="left" vertical="center"/>
    </xf>
    <xf numFmtId="0" fontId="181" fillId="0" borderId="7" xfId="0" applyFont="1" applyFill="1" applyBorder="1" applyAlignment="1">
      <alignment horizontal="left" vertical="center" wrapText="1"/>
    </xf>
    <xf numFmtId="0" fontId="181" fillId="0" borderId="7" xfId="0" applyFont="1" applyFill="1" applyBorder="1" applyAlignment="1">
      <alignment horizontal="left" vertical="center"/>
    </xf>
    <xf numFmtId="0" fontId="181" fillId="0" borderId="201" xfId="0" applyFont="1" applyFill="1" applyBorder="1" applyAlignment="1">
      <alignment horizontal="left" vertical="center" indent="1"/>
    </xf>
    <xf numFmtId="0" fontId="181" fillId="0" borderId="27" xfId="0" applyFont="1" applyFill="1" applyBorder="1" applyAlignment="1">
      <alignment horizontal="left" vertical="center" wrapText="1" indent="1"/>
    </xf>
    <xf numFmtId="197" fontId="187" fillId="0" borderId="4" xfId="52826" applyNumberFormat="1" applyFont="1" applyFill="1" applyBorder="1" applyAlignment="1">
      <alignment horizontal="center" vertical="center" shrinkToFit="1"/>
    </xf>
    <xf numFmtId="0" fontId="315" fillId="0" borderId="0" xfId="0" applyFont="1" applyFill="1" applyAlignment="1">
      <alignment horizontal="center"/>
    </xf>
    <xf numFmtId="0" fontId="315" fillId="0" borderId="13" xfId="0" applyFont="1" applyFill="1" applyBorder="1" applyAlignment="1">
      <alignment horizontal="left"/>
    </xf>
    <xf numFmtId="0" fontId="315" fillId="0" borderId="0" xfId="0" applyFont="1" applyFill="1" applyBorder="1" applyAlignment="1">
      <alignment horizontal="center"/>
    </xf>
    <xf numFmtId="0" fontId="302" fillId="0" borderId="0" xfId="0" applyFont="1" applyFill="1" applyBorder="1" applyAlignment="1">
      <alignment horizontal="left" vertical="center"/>
    </xf>
    <xf numFmtId="0" fontId="181" fillId="0" borderId="0" xfId="0" applyFont="1" applyFill="1" applyBorder="1" applyAlignment="1">
      <alignment horizontal="center" wrapText="1"/>
    </xf>
    <xf numFmtId="0" fontId="181" fillId="0" borderId="198" xfId="0" applyFont="1" applyFill="1" applyBorder="1" applyAlignment="1">
      <alignment horizontal="center" vertical="center"/>
    </xf>
    <xf numFmtId="0" fontId="315" fillId="0" borderId="0" xfId="0" applyFont="1" applyFill="1" applyAlignment="1">
      <alignment horizontal="left"/>
    </xf>
    <xf numFmtId="0" fontId="181" fillId="0" borderId="0" xfId="59" applyFont="1" applyFill="1" applyBorder="1" applyAlignment="1">
      <alignment horizontal="center" vertical="center"/>
    </xf>
    <xf numFmtId="0" fontId="315" fillId="0" borderId="0" xfId="0" applyNumberFormat="1" applyFont="1" applyFill="1" applyBorder="1" applyAlignment="1">
      <alignment horizontal="center" vertical="center"/>
    </xf>
    <xf numFmtId="0" fontId="181" fillId="0" borderId="0" xfId="59" applyFont="1" applyFill="1" applyBorder="1" applyAlignment="1">
      <alignment vertical="center"/>
    </xf>
    <xf numFmtId="0" fontId="181" fillId="0" borderId="0" xfId="59" applyFont="1" applyFill="1" applyAlignment="1">
      <alignment horizontal="center"/>
    </xf>
    <xf numFmtId="0" fontId="181" fillId="0" borderId="0" xfId="59" applyFont="1" applyFill="1" applyBorder="1" applyAlignment="1">
      <alignment vertical="center" shrinkToFit="1"/>
    </xf>
    <xf numFmtId="0" fontId="315" fillId="0" borderId="0" xfId="0" applyNumberFormat="1" applyFont="1" applyFill="1" applyBorder="1" applyAlignment="1">
      <alignment vertical="center"/>
    </xf>
    <xf numFmtId="0" fontId="315" fillId="0" borderId="0" xfId="0" applyFont="1" applyFill="1" applyBorder="1" applyAlignment="1"/>
    <xf numFmtId="0" fontId="59" fillId="18" borderId="7" xfId="52848" applyFill="1" applyBorder="1" applyAlignment="1">
      <alignment vertical="center"/>
    </xf>
    <xf numFmtId="0" fontId="178" fillId="0" borderId="0" xfId="44" applyFill="1">
      <alignment vertical="center"/>
    </xf>
    <xf numFmtId="0" fontId="2" fillId="18" borderId="11" xfId="44" applyFont="1" applyFill="1" applyBorder="1" applyAlignment="1">
      <alignment vertical="center" wrapText="1"/>
    </xf>
    <xf numFmtId="0" fontId="178" fillId="18" borderId="11" xfId="44" applyFill="1" applyBorder="1">
      <alignment vertical="center"/>
    </xf>
    <xf numFmtId="0" fontId="178" fillId="0" borderId="14" xfId="44" applyFill="1" applyBorder="1" applyAlignment="1">
      <alignment vertical="center" wrapText="1"/>
    </xf>
    <xf numFmtId="0" fontId="178" fillId="0" borderId="116" xfId="44" applyBorder="1">
      <alignment vertical="center"/>
    </xf>
    <xf numFmtId="0" fontId="178" fillId="0" borderId="0" xfId="44">
      <alignment vertical="center"/>
    </xf>
    <xf numFmtId="0" fontId="316" fillId="0" borderId="193" xfId="31" applyFont="1" applyFill="1" applyBorder="1" applyAlignment="1">
      <alignment horizontal="center" vertical="center" wrapText="1"/>
    </xf>
    <xf numFmtId="0" fontId="196" fillId="0" borderId="16" xfId="60" applyFont="1" applyBorder="1">
      <alignment vertical="center"/>
    </xf>
    <xf numFmtId="0" fontId="196" fillId="0" borderId="7" xfId="60" applyFont="1" applyBorder="1" applyAlignment="1" applyProtection="1">
      <alignment horizontal="center" vertical="center"/>
      <protection locked="0"/>
    </xf>
    <xf numFmtId="0" fontId="196" fillId="0" borderId="0" xfId="60" applyFont="1" applyBorder="1" applyAlignment="1">
      <alignment vertical="center"/>
    </xf>
    <xf numFmtId="0" fontId="196" fillId="0" borderId="0" xfId="60" applyFont="1" applyAlignment="1">
      <alignment vertical="center"/>
    </xf>
    <xf numFmtId="0" fontId="259" fillId="0" borderId="21" xfId="0" applyFont="1" applyFill="1" applyBorder="1" applyAlignment="1">
      <alignment vertical="center"/>
    </xf>
    <xf numFmtId="0" fontId="178" fillId="0" borderId="0" xfId="31" applyFont="1">
      <alignment vertical="center"/>
    </xf>
    <xf numFmtId="0" fontId="318" fillId="0" borderId="0" xfId="31" applyFont="1">
      <alignment vertical="center"/>
    </xf>
    <xf numFmtId="0" fontId="313" fillId="0" borderId="0" xfId="31" applyFont="1" applyAlignment="1">
      <alignment horizontal="left" vertical="center" wrapText="1"/>
    </xf>
    <xf numFmtId="0" fontId="178" fillId="0" borderId="0" xfId="31" applyFont="1" applyAlignment="1">
      <alignment horizontal="left" vertical="center" wrapText="1"/>
    </xf>
    <xf numFmtId="0" fontId="164" fillId="0" borderId="13" xfId="0" applyFont="1" applyBorder="1" applyAlignment="1">
      <alignment horizontal="centerContinuous" vertical="center" wrapText="1"/>
    </xf>
    <xf numFmtId="0" fontId="314" fillId="0" borderId="7" xfId="46" applyFont="1" applyFill="1" applyBorder="1" applyAlignment="1">
      <alignment horizontal="left" vertical="center"/>
    </xf>
    <xf numFmtId="0" fontId="251" fillId="13" borderId="7" xfId="46" applyFont="1" applyFill="1" applyBorder="1" applyAlignment="1">
      <alignment horizontal="left" vertical="center" wrapText="1"/>
    </xf>
    <xf numFmtId="0" fontId="314" fillId="13" borderId="7" xfId="46" applyFont="1" applyFill="1" applyBorder="1" applyAlignment="1">
      <alignment horizontal="left" vertical="center" wrapText="1"/>
    </xf>
    <xf numFmtId="0" fontId="314" fillId="0" borderId="27" xfId="46" applyFont="1" applyFill="1" applyBorder="1" applyAlignment="1">
      <alignment horizontal="left" vertical="center"/>
    </xf>
    <xf numFmtId="0" fontId="314" fillId="0" borderId="27" xfId="46" applyFont="1" applyFill="1" applyBorder="1" applyAlignment="1">
      <alignment horizontal="left" vertical="center" wrapText="1"/>
    </xf>
    <xf numFmtId="0" fontId="251" fillId="0" borderId="193" xfId="46" applyFont="1" applyFill="1" applyBorder="1" applyAlignment="1">
      <alignment horizontal="left" vertical="center"/>
    </xf>
    <xf numFmtId="0" fontId="251" fillId="0" borderId="198" xfId="46" applyFont="1" applyFill="1" applyBorder="1" applyAlignment="1">
      <alignment horizontal="left" vertical="center"/>
    </xf>
    <xf numFmtId="0" fontId="314" fillId="0" borderId="7" xfId="46" applyFont="1" applyFill="1" applyBorder="1" applyAlignment="1">
      <alignment horizontal="left" vertical="center" wrapText="1"/>
    </xf>
    <xf numFmtId="38" fontId="241" fillId="0" borderId="7" xfId="3" applyFont="1" applyFill="1" applyBorder="1" applyAlignment="1">
      <alignment vertical="center" shrinkToFit="1"/>
    </xf>
    <xf numFmtId="0" fontId="251" fillId="0" borderId="180" xfId="46" applyFont="1" applyFill="1" applyBorder="1" applyAlignment="1">
      <alignment horizontal="left" vertical="center"/>
    </xf>
    <xf numFmtId="0" fontId="251" fillId="0" borderId="11" xfId="46" applyFont="1" applyFill="1" applyBorder="1" applyAlignment="1">
      <alignment horizontal="left" vertical="center" wrapText="1"/>
    </xf>
    <xf numFmtId="0" fontId="251" fillId="11" borderId="180" xfId="46" applyFont="1" applyFill="1" applyBorder="1" applyAlignment="1">
      <alignment horizontal="left" vertical="center"/>
    </xf>
    <xf numFmtId="0" fontId="314" fillId="11" borderId="7" xfId="46" applyFont="1" applyFill="1" applyBorder="1" applyAlignment="1">
      <alignment horizontal="left" vertical="center" wrapText="1"/>
    </xf>
    <xf numFmtId="38" fontId="241" fillId="11" borderId="7" xfId="3" applyFont="1" applyFill="1" applyBorder="1" applyAlignment="1">
      <alignment vertical="center" shrinkToFit="1"/>
    </xf>
    <xf numFmtId="0" fontId="181" fillId="0" borderId="6" xfId="0" applyFont="1" applyFill="1" applyBorder="1" applyAlignment="1">
      <alignment horizontal="left" vertical="center" indent="1"/>
    </xf>
    <xf numFmtId="0" fontId="183" fillId="0" borderId="193" xfId="0" applyFont="1" applyFill="1" applyBorder="1" applyAlignment="1">
      <alignment vertical="center" shrinkToFit="1"/>
    </xf>
    <xf numFmtId="0" fontId="183" fillId="0" borderId="198" xfId="0" applyFont="1" applyFill="1" applyBorder="1" applyAlignment="1">
      <alignment vertical="center" shrinkToFit="1"/>
    </xf>
    <xf numFmtId="0" fontId="320" fillId="0" borderId="27" xfId="0" applyFont="1" applyFill="1" applyBorder="1" applyAlignment="1">
      <alignment horizontal="left" vertical="center" shrinkToFit="1"/>
    </xf>
    <xf numFmtId="0" fontId="302" fillId="0" borderId="66" xfId="0" applyFont="1" applyBorder="1" applyAlignment="1">
      <alignment horizontal="left" vertical="center" wrapText="1"/>
    </xf>
    <xf numFmtId="0" fontId="302" fillId="0" borderId="0" xfId="0" applyFont="1" applyFill="1" applyBorder="1" applyAlignment="1">
      <alignment vertical="center"/>
    </xf>
    <xf numFmtId="0" fontId="181" fillId="0" borderId="0" xfId="52848" applyFont="1"/>
    <xf numFmtId="0" fontId="273" fillId="0" borderId="0" xfId="52848" applyFont="1" applyAlignment="1">
      <alignment horizontal="right"/>
    </xf>
    <xf numFmtId="0" fontId="197" fillId="0" borderId="25" xfId="52848" applyFont="1" applyBorder="1" applyAlignment="1">
      <alignment horizontal="center" vertical="center" wrapText="1"/>
    </xf>
    <xf numFmtId="0" fontId="196" fillId="0" borderId="88" xfId="52848" applyFont="1" applyBorder="1" applyAlignment="1">
      <alignment horizontal="center" vertical="center" wrapText="1"/>
    </xf>
    <xf numFmtId="0" fontId="196" fillId="0" borderId="54" xfId="52848" applyFont="1" applyBorder="1" applyAlignment="1">
      <alignment horizontal="center" vertical="center" wrapText="1"/>
    </xf>
    <xf numFmtId="0" fontId="196" fillId="0" borderId="88" xfId="52848" applyFont="1" applyBorder="1" applyAlignment="1">
      <alignment horizontal="left" vertical="top" wrapText="1"/>
    </xf>
    <xf numFmtId="0" fontId="196" fillId="0" borderId="127" xfId="52848" applyFont="1" applyBorder="1" applyAlignment="1">
      <alignment horizontal="left" vertical="top" wrapText="1" indent="1"/>
    </xf>
    <xf numFmtId="0" fontId="196" fillId="0" borderId="88" xfId="52848" applyFont="1" applyBorder="1" applyAlignment="1">
      <alignment vertical="top" wrapText="1"/>
    </xf>
    <xf numFmtId="0" fontId="196" fillId="0" borderId="127" xfId="52848" applyFont="1" applyBorder="1" applyAlignment="1">
      <alignment vertical="top" wrapText="1"/>
    </xf>
    <xf numFmtId="0" fontId="321" fillId="0" borderId="0" xfId="52845" applyFont="1" applyFill="1" applyAlignment="1">
      <alignment horizontal="left" vertical="center"/>
    </xf>
    <xf numFmtId="0" fontId="322" fillId="0" borderId="0" xfId="52846" applyFont="1" applyAlignment="1">
      <alignment horizontal="center" vertical="center"/>
    </xf>
    <xf numFmtId="0" fontId="196" fillId="0" borderId="0" xfId="61" applyFont="1">
      <alignment vertical="center"/>
    </xf>
    <xf numFmtId="0" fontId="304" fillId="0" borderId="14" xfId="52846" applyFont="1" applyBorder="1" applyAlignment="1">
      <alignment horizontal="center" vertical="center" wrapText="1"/>
    </xf>
    <xf numFmtId="0" fontId="304" fillId="0" borderId="116" xfId="52846" applyFont="1" applyBorder="1" applyAlignment="1">
      <alignment horizontal="center" vertical="center" wrapText="1"/>
    </xf>
    <xf numFmtId="0" fontId="284" fillId="0" borderId="53" xfId="52846" applyFont="1" applyBorder="1" applyAlignment="1">
      <alignment horizontal="center" vertical="center" wrapText="1"/>
    </xf>
    <xf numFmtId="0" fontId="304" fillId="0" borderId="53" xfId="52846" applyFont="1" applyBorder="1" applyAlignment="1">
      <alignment horizontal="center" vertical="center" wrapText="1"/>
    </xf>
    <xf numFmtId="0" fontId="304" fillId="0" borderId="25" xfId="52846" applyFont="1" applyBorder="1" applyAlignment="1">
      <alignment horizontal="center" vertical="center" wrapText="1"/>
    </xf>
    <xf numFmtId="0" fontId="304" fillId="0" borderId="42" xfId="52846" applyFont="1" applyBorder="1" applyAlignment="1">
      <alignment horizontal="left" vertical="center" wrapText="1"/>
    </xf>
    <xf numFmtId="0" fontId="304" fillId="0" borderId="88" xfId="52846" applyFont="1" applyBorder="1" applyAlignment="1">
      <alignment horizontal="left" vertical="center" wrapText="1"/>
    </xf>
    <xf numFmtId="0" fontId="304" fillId="0" borderId="32" xfId="52846" applyFont="1" applyBorder="1" applyAlignment="1">
      <alignment horizontal="left" vertical="center" wrapText="1"/>
    </xf>
    <xf numFmtId="0" fontId="304" fillId="0" borderId="239" xfId="52846" applyFont="1" applyBorder="1" applyAlignment="1">
      <alignment horizontal="left" vertical="center" wrapText="1"/>
    </xf>
    <xf numFmtId="0" fontId="304" fillId="0" borderId="200" xfId="52846" applyFont="1" applyBorder="1" applyAlignment="1">
      <alignment horizontal="left" vertical="center" wrapText="1"/>
    </xf>
    <xf numFmtId="0" fontId="304" fillId="0" borderId="91" xfId="52846" applyFont="1" applyBorder="1" applyAlignment="1">
      <alignment horizontal="left" vertical="center" wrapText="1"/>
    </xf>
    <xf numFmtId="0" fontId="304" fillId="0" borderId="11" xfId="52846" applyFont="1" applyBorder="1" applyAlignment="1">
      <alignment horizontal="center" vertical="center" wrapText="1"/>
    </xf>
    <xf numFmtId="0" fontId="304" fillId="0" borderId="11" xfId="52846" applyFont="1" applyBorder="1" applyAlignment="1">
      <alignment horizontal="left" vertical="center" wrapText="1"/>
    </xf>
    <xf numFmtId="0" fontId="284" fillId="0" borderId="200" xfId="52846" applyFont="1" applyBorder="1" applyAlignment="1">
      <alignment horizontal="center" vertical="center" wrapText="1"/>
    </xf>
    <xf numFmtId="0" fontId="304" fillId="0" borderId="17" xfId="52846" applyFont="1" applyBorder="1" applyAlignment="1">
      <alignment horizontal="left" vertical="center" wrapText="1"/>
    </xf>
    <xf numFmtId="0" fontId="304" fillId="0" borderId="240" xfId="52846" applyFont="1" applyBorder="1" applyAlignment="1">
      <alignment horizontal="left" vertical="center" wrapText="1"/>
    </xf>
    <xf numFmtId="0" fontId="304" fillId="0" borderId="133" xfId="52846" applyFont="1" applyBorder="1" applyAlignment="1">
      <alignment horizontal="left" vertical="center" wrapText="1"/>
    </xf>
    <xf numFmtId="0" fontId="304" fillId="0" borderId="241" xfId="52846" applyFont="1" applyBorder="1" applyAlignment="1">
      <alignment horizontal="left" vertical="center" wrapText="1"/>
    </xf>
    <xf numFmtId="0" fontId="304" fillId="0" borderId="242" xfId="52846" applyFont="1" applyBorder="1" applyAlignment="1">
      <alignment horizontal="left" vertical="center" wrapText="1"/>
    </xf>
    <xf numFmtId="0" fontId="304" fillId="0" borderId="243" xfId="52846" applyFont="1" applyBorder="1" applyAlignment="1">
      <alignment horizontal="left" vertical="center" wrapText="1"/>
    </xf>
    <xf numFmtId="0" fontId="304" fillId="0" borderId="56" xfId="52846" applyFont="1" applyBorder="1" applyAlignment="1">
      <alignment horizontal="left" vertical="center" wrapText="1"/>
    </xf>
    <xf numFmtId="0" fontId="304" fillId="0" borderId="127" xfId="52846" applyFont="1" applyBorder="1" applyAlignment="1">
      <alignment horizontal="left" vertical="center" wrapText="1"/>
    </xf>
    <xf numFmtId="0" fontId="304" fillId="0" borderId="3" xfId="52846" applyFont="1" applyBorder="1" applyAlignment="1">
      <alignment horizontal="left" vertical="center" wrapText="1"/>
    </xf>
    <xf numFmtId="0" fontId="304" fillId="0" borderId="125" xfId="52846" applyFont="1" applyBorder="1" applyAlignment="1">
      <alignment horizontal="left" vertical="center" wrapText="1"/>
    </xf>
    <xf numFmtId="0" fontId="304" fillId="0" borderId="19" xfId="52846" applyFont="1" applyBorder="1" applyAlignment="1">
      <alignment horizontal="left" vertical="center" wrapText="1"/>
    </xf>
    <xf numFmtId="0" fontId="304" fillId="0" borderId="244" xfId="52846" applyFont="1" applyBorder="1" applyAlignment="1">
      <alignment horizontal="left" vertical="center" wrapText="1"/>
    </xf>
    <xf numFmtId="0" fontId="304" fillId="0" borderId="230" xfId="52846" applyFont="1" applyBorder="1" applyAlignment="1">
      <alignment horizontal="left" vertical="center" wrapText="1"/>
    </xf>
    <xf numFmtId="0" fontId="304" fillId="0" borderId="245" xfId="52846" applyFont="1" applyBorder="1" applyAlignment="1">
      <alignment horizontal="left" vertical="center" wrapText="1"/>
    </xf>
    <xf numFmtId="0" fontId="304" fillId="0" borderId="0" xfId="52846" applyFont="1" applyAlignment="1">
      <alignment horizontal="center" vertical="center"/>
    </xf>
    <xf numFmtId="0" fontId="212" fillId="0" borderId="0" xfId="52846" applyFont="1"/>
    <xf numFmtId="0" fontId="323" fillId="0" borderId="0" xfId="52846" applyFont="1"/>
    <xf numFmtId="0" fontId="212" fillId="0" borderId="0" xfId="52846" applyBorder="1" applyAlignment="1">
      <alignment wrapText="1"/>
    </xf>
    <xf numFmtId="0" fontId="1" fillId="0" borderId="7" xfId="44" applyFont="1" applyFill="1" applyBorder="1" applyAlignment="1">
      <alignment vertical="center" wrapText="1"/>
    </xf>
    <xf numFmtId="0" fontId="178" fillId="0" borderId="7" xfId="52850" applyFont="1" applyBorder="1" applyAlignment="1">
      <alignment vertical="center" wrapText="1"/>
    </xf>
    <xf numFmtId="0" fontId="324" fillId="18" borderId="7" xfId="44" applyFont="1" applyFill="1" applyBorder="1" applyAlignment="1">
      <alignment vertical="center" wrapText="1"/>
    </xf>
    <xf numFmtId="0" fontId="325" fillId="0" borderId="0" xfId="2" applyFont="1" applyAlignment="1" applyProtection="1">
      <alignment shrinkToFit="1"/>
    </xf>
    <xf numFmtId="0" fontId="234" fillId="5" borderId="198" xfId="105" applyFont="1" applyFill="1" applyBorder="1" applyAlignment="1">
      <alignment vertical="center"/>
    </xf>
    <xf numFmtId="210" fontId="178" fillId="0" borderId="102" xfId="3" applyNumberFormat="1" applyFont="1" applyBorder="1" applyAlignment="1">
      <alignment horizontal="left" vertical="center" shrinkToFit="1"/>
    </xf>
    <xf numFmtId="210" fontId="178" fillId="5" borderId="198" xfId="105" applyNumberFormat="1" applyFont="1" applyFill="1" applyBorder="1" applyAlignment="1">
      <alignment vertical="center" wrapText="1"/>
    </xf>
    <xf numFmtId="0" fontId="253" fillId="5" borderId="36" xfId="105" applyFont="1" applyFill="1" applyBorder="1" applyAlignment="1">
      <alignment vertical="center"/>
    </xf>
    <xf numFmtId="210" fontId="234" fillId="5" borderId="198" xfId="105" applyNumberFormat="1" applyFont="1" applyFill="1" applyBorder="1" applyAlignment="1">
      <alignment horizontal="left" vertical="center"/>
    </xf>
    <xf numFmtId="0" fontId="0" fillId="0" borderId="3" xfId="0" applyFont="1" applyFill="1" applyBorder="1" applyAlignment="1"/>
    <xf numFmtId="0" fontId="0" fillId="0" borderId="42" xfId="0" applyFont="1" applyFill="1" applyBorder="1" applyAlignment="1"/>
    <xf numFmtId="0" fontId="0" fillId="0" borderId="15" xfId="0" applyFont="1" applyFill="1" applyBorder="1" applyAlignment="1"/>
    <xf numFmtId="0" fontId="251" fillId="0" borderId="7" xfId="46" applyFont="1" applyFill="1" applyBorder="1" applyAlignment="1">
      <alignment horizontal="center" vertical="center"/>
    </xf>
    <xf numFmtId="38" fontId="241" fillId="0" borderId="11" xfId="3" applyFont="1" applyFill="1" applyBorder="1" applyAlignment="1">
      <alignment vertical="center" shrinkToFit="1"/>
    </xf>
    <xf numFmtId="0" fontId="183" fillId="0" borderId="193" xfId="0" applyFont="1" applyFill="1" applyBorder="1" applyAlignment="1">
      <alignment horizontal="left" vertical="center"/>
    </xf>
    <xf numFmtId="0" fontId="183" fillId="0" borderId="198" xfId="0" applyFont="1" applyFill="1" applyBorder="1" applyAlignment="1">
      <alignment horizontal="left" vertical="center"/>
    </xf>
    <xf numFmtId="0" fontId="183" fillId="0" borderId="27" xfId="0" applyFont="1" applyFill="1" applyBorder="1" applyAlignment="1">
      <alignment horizontal="left" vertical="center"/>
    </xf>
    <xf numFmtId="0" fontId="183" fillId="0" borderId="193" xfId="0" applyFont="1" applyFill="1" applyBorder="1" applyAlignment="1">
      <alignment horizontal="left" vertical="center" indent="1"/>
    </xf>
    <xf numFmtId="0" fontId="181" fillId="0" borderId="27" xfId="0" applyFont="1" applyFill="1" applyBorder="1" applyAlignment="1">
      <alignment horizontal="left" vertical="center" indent="1"/>
    </xf>
    <xf numFmtId="0" fontId="183" fillId="0" borderId="7" xfId="0" applyFont="1" applyFill="1" applyBorder="1" applyAlignment="1">
      <alignment horizontal="center" vertical="center"/>
    </xf>
    <xf numFmtId="0" fontId="201" fillId="0" borderId="193" xfId="0" applyFont="1" applyFill="1" applyBorder="1" applyAlignment="1">
      <alignment horizontal="left" vertical="center" indent="1"/>
    </xf>
    <xf numFmtId="0" fontId="183" fillId="0" borderId="180" xfId="0" applyFont="1" applyFill="1" applyBorder="1" applyAlignment="1">
      <alignment horizontal="left" vertical="center" shrinkToFit="1"/>
    </xf>
    <xf numFmtId="0" fontId="183" fillId="0" borderId="0" xfId="0" applyFont="1" applyFill="1" applyBorder="1" applyAlignment="1">
      <alignment horizontal="left" vertical="center" shrinkToFit="1"/>
    </xf>
    <xf numFmtId="0" fontId="181" fillId="0" borderId="180" xfId="0" applyFont="1" applyFill="1" applyBorder="1" applyAlignment="1">
      <alignment horizontal="left" vertical="center"/>
    </xf>
    <xf numFmtId="0" fontId="181" fillId="0" borderId="0" xfId="0" applyFont="1" applyFill="1" applyBorder="1" applyAlignment="1">
      <alignment horizontal="left" vertical="center"/>
    </xf>
    <xf numFmtId="0" fontId="183" fillId="0" borderId="198" xfId="0" applyFont="1" applyFill="1" applyBorder="1" applyAlignment="1">
      <alignment horizontal="left" vertical="center" shrinkToFit="1"/>
    </xf>
    <xf numFmtId="0" fontId="78" fillId="0" borderId="7" xfId="0" applyFont="1" applyFill="1" applyBorder="1" applyAlignment="1">
      <alignment horizontal="center" vertical="center"/>
    </xf>
    <xf numFmtId="0" fontId="183" fillId="0" borderId="180" xfId="0" applyFont="1" applyFill="1" applyBorder="1" applyAlignment="1">
      <alignment horizontal="left" vertical="center"/>
    </xf>
    <xf numFmtId="0" fontId="183" fillId="0" borderId="5" xfId="0" applyFont="1" applyFill="1" applyBorder="1" applyAlignment="1">
      <alignment horizontal="left" vertical="center"/>
    </xf>
    <xf numFmtId="0" fontId="183" fillId="0" borderId="13" xfId="0" applyFont="1" applyFill="1" applyBorder="1" applyAlignment="1">
      <alignment horizontal="left" vertical="center"/>
    </xf>
    <xf numFmtId="0" fontId="201" fillId="0" borderId="5" xfId="0" applyFont="1" applyFill="1" applyBorder="1" applyAlignment="1">
      <alignment vertical="center"/>
    </xf>
    <xf numFmtId="0" fontId="76" fillId="0" borderId="13" xfId="0" applyFont="1" applyFill="1" applyBorder="1" applyAlignment="1">
      <alignment horizontal="left" shrinkToFit="1"/>
    </xf>
    <xf numFmtId="0" fontId="183" fillId="0" borderId="198" xfId="0" applyFont="1" applyFill="1" applyBorder="1" applyAlignment="1">
      <alignment horizontal="center" vertical="center"/>
    </xf>
    <xf numFmtId="0" fontId="181" fillId="0" borderId="27" xfId="0" applyFont="1" applyBorder="1"/>
    <xf numFmtId="0" fontId="0" fillId="0" borderId="198" xfId="0" applyFont="1" applyFill="1" applyBorder="1" applyAlignment="1">
      <alignment horizontal="left" vertical="center" indent="1"/>
    </xf>
    <xf numFmtId="0" fontId="181" fillId="0" borderId="13" xfId="0" applyFont="1" applyFill="1" applyBorder="1" applyAlignment="1">
      <alignment horizontal="left" vertical="center"/>
    </xf>
    <xf numFmtId="0" fontId="183" fillId="0" borderId="27" xfId="0" applyFont="1" applyFill="1" applyBorder="1" applyAlignment="1">
      <alignment horizontal="left" vertical="center" wrapText="1"/>
    </xf>
    <xf numFmtId="0" fontId="183" fillId="0" borderId="7" xfId="0" applyFont="1" applyFill="1" applyBorder="1" applyAlignment="1">
      <alignment horizontal="center" vertical="center" wrapText="1"/>
    </xf>
    <xf numFmtId="0" fontId="183" fillId="0" borderId="193" xfId="0" applyFont="1" applyFill="1" applyBorder="1" applyAlignment="1">
      <alignment vertical="center"/>
    </xf>
    <xf numFmtId="0" fontId="183" fillId="0" borderId="198" xfId="0" applyFont="1" applyFill="1" applyBorder="1" applyAlignment="1">
      <alignment vertical="center"/>
    </xf>
    <xf numFmtId="0" fontId="183" fillId="0" borderId="27" xfId="0" applyFont="1" applyFill="1" applyBorder="1" applyAlignment="1">
      <alignment vertical="center"/>
    </xf>
    <xf numFmtId="0" fontId="201" fillId="0" borderId="0" xfId="0" applyFont="1" applyFill="1" applyBorder="1" applyAlignment="1">
      <alignment horizontal="left" vertical="center"/>
    </xf>
    <xf numFmtId="0" fontId="0" fillId="0" borderId="27" xfId="0" applyFont="1" applyFill="1" applyBorder="1" applyAlignment="1">
      <alignment horizontal="left" vertical="center"/>
    </xf>
    <xf numFmtId="0" fontId="73" fillId="0" borderId="27" xfId="0" applyFont="1" applyFill="1" applyBorder="1" applyAlignment="1">
      <alignment horizontal="left" vertical="center" wrapText="1" shrinkToFit="1"/>
    </xf>
    <xf numFmtId="0" fontId="0" fillId="0" borderId="13" xfId="0" applyFont="1" applyFill="1" applyBorder="1" applyAlignment="1">
      <alignment horizontal="center"/>
    </xf>
    <xf numFmtId="0" fontId="0" fillId="0" borderId="0" xfId="0" applyFont="1" applyFill="1" applyBorder="1" applyAlignment="1">
      <alignment horizontal="center" vertical="center"/>
    </xf>
    <xf numFmtId="0" fontId="80" fillId="0" borderId="0" xfId="0" applyFont="1" applyFill="1" applyAlignment="1">
      <alignment vertical="top" wrapText="1"/>
    </xf>
    <xf numFmtId="0" fontId="0" fillId="0" borderId="11"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7" xfId="0" applyFont="1" applyFill="1" applyBorder="1" applyAlignment="1">
      <alignment horizontal="center" vertical="center" shrinkToFit="1"/>
    </xf>
    <xf numFmtId="0" fontId="101" fillId="0" borderId="147" xfId="52826" applyNumberFormat="1" applyFont="1" applyFill="1" applyBorder="1" applyAlignment="1">
      <alignment horizontal="center" vertical="center"/>
    </xf>
    <xf numFmtId="0" fontId="76" fillId="0" borderId="0" xfId="0" applyFont="1" applyFill="1" applyAlignment="1">
      <alignment horizontal="left"/>
    </xf>
    <xf numFmtId="0" fontId="76" fillId="0" borderId="27" xfId="0" applyFont="1" applyFill="1" applyBorder="1" applyAlignment="1">
      <alignment horizontal="center" vertical="center"/>
    </xf>
    <xf numFmtId="0" fontId="77" fillId="0" borderId="147" xfId="0" applyFont="1" applyFill="1" applyBorder="1" applyAlignment="1">
      <alignment horizontal="center" vertical="center"/>
    </xf>
    <xf numFmtId="0" fontId="77" fillId="0" borderId="24" xfId="0" applyFont="1" applyFill="1" applyBorder="1" applyAlignment="1">
      <alignment horizontal="center" vertical="center"/>
    </xf>
    <xf numFmtId="0" fontId="77" fillId="0" borderId="0" xfId="0" applyFont="1" applyFill="1" applyBorder="1" applyAlignment="1">
      <alignment horizontal="center" vertical="center" wrapText="1"/>
    </xf>
    <xf numFmtId="0" fontId="77" fillId="0" borderId="0" xfId="0" applyFont="1" applyFill="1" applyBorder="1" applyAlignment="1">
      <alignment horizontal="left" vertical="center" wrapText="1"/>
    </xf>
    <xf numFmtId="0" fontId="77" fillId="0" borderId="55" xfId="0" applyFont="1" applyFill="1" applyBorder="1" applyAlignment="1">
      <alignment horizontal="left" vertical="center" wrapText="1"/>
    </xf>
    <xf numFmtId="0" fontId="77" fillId="0" borderId="0" xfId="0" applyFont="1" applyFill="1" applyBorder="1" applyAlignment="1">
      <alignment horizontal="left" vertical="center"/>
    </xf>
    <xf numFmtId="0" fontId="77" fillId="0" borderId="0" xfId="0" applyFont="1" applyFill="1" applyBorder="1" applyAlignment="1">
      <alignment vertical="center" shrinkToFit="1"/>
    </xf>
    <xf numFmtId="0" fontId="77" fillId="0" borderId="0" xfId="0" applyFont="1" applyFill="1" applyBorder="1" applyAlignment="1">
      <alignment horizontal="center"/>
    </xf>
    <xf numFmtId="0" fontId="77" fillId="0" borderId="147" xfId="0" applyFont="1" applyFill="1" applyBorder="1" applyAlignment="1">
      <alignment horizontal="center"/>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197" fillId="0" borderId="0" xfId="31" applyFont="1" applyFill="1" applyAlignment="1">
      <alignment horizontal="center" vertical="center"/>
    </xf>
    <xf numFmtId="0" fontId="197" fillId="0" borderId="0" xfId="31" applyFont="1" applyFill="1" applyAlignment="1">
      <alignment vertical="center"/>
    </xf>
    <xf numFmtId="0" fontId="196" fillId="0" borderId="0" xfId="31" applyFont="1" applyFill="1">
      <alignment vertical="center"/>
    </xf>
    <xf numFmtId="0" fontId="196" fillId="0" borderId="0" xfId="31" applyFont="1" applyFill="1" applyAlignment="1">
      <alignment horizontal="center" vertical="center"/>
    </xf>
    <xf numFmtId="0" fontId="197" fillId="0" borderId="13" xfId="31" applyFont="1" applyFill="1" applyBorder="1" applyAlignment="1">
      <alignment vertical="center"/>
    </xf>
    <xf numFmtId="0" fontId="196" fillId="0" borderId="13" xfId="31" applyFont="1" applyFill="1" applyBorder="1">
      <alignment vertical="center"/>
    </xf>
    <xf numFmtId="0" fontId="196" fillId="0" borderId="0" xfId="31" applyFont="1" applyFill="1" applyBorder="1" applyAlignment="1">
      <alignment horizontal="left" vertical="center"/>
    </xf>
    <xf numFmtId="58" fontId="196" fillId="0" borderId="0" xfId="31" applyNumberFormat="1" applyFont="1" applyFill="1" applyBorder="1" applyAlignment="1">
      <alignment horizontal="left" vertical="center"/>
    </xf>
    <xf numFmtId="0" fontId="251" fillId="3" borderId="7" xfId="46" applyFont="1" applyFill="1" applyBorder="1" applyAlignment="1">
      <alignment horizontal="center" vertical="center"/>
    </xf>
    <xf numFmtId="0" fontId="251" fillId="3" borderId="7" xfId="46" applyFont="1" applyFill="1" applyBorder="1" applyAlignment="1">
      <alignment horizontal="center" vertical="center" wrapText="1"/>
    </xf>
    <xf numFmtId="0" fontId="181" fillId="0" borderId="0" xfId="46" applyFont="1">
      <alignment vertical="center"/>
    </xf>
    <xf numFmtId="0" fontId="251" fillId="0" borderId="7" xfId="46" applyFont="1" applyFill="1" applyBorder="1" applyAlignment="1">
      <alignment vertical="center"/>
    </xf>
    <xf numFmtId="0" fontId="251" fillId="0" borderId="7" xfId="46" applyFont="1" applyFill="1" applyBorder="1" applyAlignment="1">
      <alignment vertical="center" wrapText="1"/>
    </xf>
    <xf numFmtId="0" fontId="251" fillId="0" borderId="7" xfId="46" applyFont="1" applyBorder="1" applyAlignment="1">
      <alignment horizontal="center" vertical="center" wrapText="1"/>
    </xf>
    <xf numFmtId="0" fontId="251" fillId="0" borderId="7" xfId="46" applyFont="1" applyFill="1" applyBorder="1" applyAlignment="1">
      <alignment horizontal="center" vertical="center" wrapText="1"/>
    </xf>
    <xf numFmtId="0" fontId="181" fillId="0" borderId="0" xfId="46" applyFont="1" applyFill="1">
      <alignment vertical="center"/>
    </xf>
    <xf numFmtId="0" fontId="251" fillId="13" borderId="7" xfId="46" applyFont="1" applyFill="1" applyBorder="1" applyAlignment="1">
      <alignment horizontal="center" vertical="center"/>
    </xf>
    <xf numFmtId="0" fontId="181" fillId="13" borderId="0" xfId="46" applyFont="1" applyFill="1">
      <alignment vertical="center"/>
    </xf>
    <xf numFmtId="0" fontId="251" fillId="0" borderId="7" xfId="46" applyFont="1" applyFill="1" applyBorder="1" applyAlignment="1">
      <alignment vertical="center" shrinkToFit="1"/>
    </xf>
    <xf numFmtId="0" fontId="251" fillId="0" borderId="7" xfId="46" applyFont="1" applyBorder="1" applyAlignment="1">
      <alignment horizontal="center" vertical="center" shrinkToFit="1"/>
    </xf>
    <xf numFmtId="38" fontId="251" fillId="0" borderId="7" xfId="3" applyFont="1" applyFill="1" applyBorder="1" applyAlignment="1">
      <alignment horizontal="center" vertical="center" shrinkToFit="1"/>
    </xf>
    <xf numFmtId="38" fontId="251" fillId="0" borderId="7" xfId="3" applyFont="1" applyFill="1" applyBorder="1" applyAlignment="1">
      <alignment vertical="center" shrinkToFit="1"/>
    </xf>
    <xf numFmtId="38" fontId="181" fillId="0" borderId="0" xfId="3" applyFont="1">
      <alignment vertical="center"/>
    </xf>
    <xf numFmtId="0" fontId="251" fillId="13" borderId="7" xfId="46" applyFont="1" applyFill="1" applyBorder="1" applyAlignment="1">
      <alignment horizontal="center" vertical="center" shrinkToFit="1"/>
    </xf>
    <xf numFmtId="38" fontId="181" fillId="13" borderId="0" xfId="3" applyFont="1" applyFill="1">
      <alignment vertical="center"/>
    </xf>
    <xf numFmtId="0" fontId="251" fillId="0" borderId="7" xfId="46" applyFont="1" applyFill="1" applyBorder="1" applyAlignment="1">
      <alignment horizontal="center" vertical="center" shrinkToFit="1"/>
    </xf>
    <xf numFmtId="0" fontId="201" fillId="0" borderId="0" xfId="46" applyFont="1">
      <alignment vertical="center"/>
    </xf>
    <xf numFmtId="0" fontId="315" fillId="0" borderId="7" xfId="0" applyFont="1" applyFill="1" applyBorder="1" applyAlignment="1">
      <alignment horizontal="center" vertical="center"/>
    </xf>
    <xf numFmtId="0" fontId="181" fillId="0" borderId="6" xfId="0" applyFont="1" applyFill="1" applyBorder="1" applyAlignment="1">
      <alignment horizontal="left" vertical="center"/>
    </xf>
    <xf numFmtId="0" fontId="181" fillId="0" borderId="4" xfId="0" applyFont="1" applyFill="1" applyBorder="1" applyAlignment="1">
      <alignment horizontal="left" vertical="center"/>
    </xf>
    <xf numFmtId="0" fontId="181" fillId="0" borderId="180" xfId="0" applyFont="1" applyFill="1" applyBorder="1" applyAlignment="1">
      <alignment horizontal="left" shrinkToFit="1"/>
    </xf>
    <xf numFmtId="0" fontId="181" fillId="0" borderId="201" xfId="0" applyFont="1" applyFill="1" applyBorder="1" applyAlignment="1">
      <alignment horizontal="left" shrinkToFit="1"/>
    </xf>
    <xf numFmtId="0" fontId="183" fillId="0" borderId="3" xfId="0" applyFont="1" applyFill="1" applyBorder="1" applyAlignment="1">
      <alignment horizontal="left" vertical="center" indent="1"/>
    </xf>
    <xf numFmtId="0" fontId="181" fillId="0" borderId="0" xfId="0" applyFont="1" applyFill="1" applyBorder="1" applyAlignment="1">
      <alignment horizontal="left" shrinkToFit="1"/>
    </xf>
    <xf numFmtId="0" fontId="181" fillId="0" borderId="4" xfId="0" applyFont="1" applyFill="1" applyBorder="1" applyAlignment="1">
      <alignment horizontal="left" shrinkToFit="1"/>
    </xf>
    <xf numFmtId="0" fontId="181" fillId="0" borderId="3" xfId="0" applyFont="1" applyFill="1" applyBorder="1" applyAlignment="1">
      <alignment horizontal="left" vertical="center" indent="1"/>
    </xf>
    <xf numFmtId="0" fontId="181" fillId="0" borderId="0" xfId="0" applyFont="1" applyFill="1" applyBorder="1" applyAlignment="1">
      <alignment horizontal="left" indent="1"/>
    </xf>
    <xf numFmtId="0" fontId="181" fillId="0" borderId="0" xfId="0" applyFont="1" applyFill="1" applyBorder="1" applyAlignment="1">
      <alignment horizontal="left" vertical="center" indent="1"/>
    </xf>
    <xf numFmtId="0" fontId="273" fillId="0" borderId="0" xfId="0" applyFont="1" applyFill="1" applyBorder="1" applyAlignment="1">
      <alignment horizontal="left"/>
    </xf>
    <xf numFmtId="0" fontId="181" fillId="0" borderId="6" xfId="0" applyFont="1" applyFill="1" applyBorder="1" applyAlignment="1">
      <alignment horizontal="left" shrinkToFit="1"/>
    </xf>
    <xf numFmtId="0" fontId="183" fillId="0" borderId="201" xfId="0" applyFont="1" applyFill="1" applyBorder="1" applyAlignment="1">
      <alignment horizontal="left" vertical="center" wrapText="1"/>
    </xf>
    <xf numFmtId="0" fontId="183" fillId="0" borderId="5" xfId="0" applyFont="1" applyFill="1" applyBorder="1" applyAlignment="1">
      <alignment horizontal="left" vertical="center" wrapText="1" indent="1"/>
    </xf>
    <xf numFmtId="0" fontId="183" fillId="0" borderId="13" xfId="0" applyFont="1" applyFill="1" applyBorder="1" applyAlignment="1">
      <alignment horizontal="left" vertical="center" indent="1"/>
    </xf>
    <xf numFmtId="0" fontId="183" fillId="0" borderId="13" xfId="0" applyFont="1" applyFill="1" applyBorder="1" applyAlignment="1">
      <alignment horizontal="left" vertical="center" wrapText="1" indent="1"/>
    </xf>
    <xf numFmtId="0" fontId="183" fillId="0" borderId="6" xfId="0" applyFont="1" applyFill="1" applyBorder="1" applyAlignment="1">
      <alignment horizontal="left" vertical="center" wrapText="1" indent="1"/>
    </xf>
    <xf numFmtId="0" fontId="181" fillId="0" borderId="198" xfId="0" applyFont="1" applyFill="1" applyBorder="1" applyAlignment="1">
      <alignment horizontal="left"/>
    </xf>
    <xf numFmtId="0" fontId="181" fillId="0" borderId="27" xfId="0" applyFont="1" applyFill="1" applyBorder="1" applyAlignment="1">
      <alignment horizontal="left"/>
    </xf>
    <xf numFmtId="0" fontId="183" fillId="0" borderId="13" xfId="0" applyFont="1" applyFill="1" applyBorder="1" applyAlignment="1">
      <alignment vertical="center" shrinkToFit="1"/>
    </xf>
    <xf numFmtId="0" fontId="183" fillId="0" borderId="27" xfId="0" applyFont="1" applyFill="1" applyBorder="1" applyAlignment="1">
      <alignment vertical="center" shrinkToFit="1"/>
    </xf>
    <xf numFmtId="0" fontId="183" fillId="0" borderId="198" xfId="0" applyFont="1" applyFill="1" applyBorder="1" applyAlignment="1">
      <alignment horizontal="left" vertical="center" indent="1"/>
    </xf>
    <xf numFmtId="0" fontId="181" fillId="0" borderId="198" xfId="0" applyFont="1" applyFill="1" applyBorder="1" applyAlignment="1">
      <alignment horizontal="left" indent="1"/>
    </xf>
    <xf numFmtId="0" fontId="183" fillId="0" borderId="198" xfId="0" applyFont="1" applyFill="1" applyBorder="1" applyAlignment="1">
      <alignment horizontal="left" indent="1"/>
    </xf>
    <xf numFmtId="0" fontId="183" fillId="0" borderId="27" xfId="0" applyFont="1" applyFill="1" applyBorder="1" applyAlignment="1">
      <alignment horizontal="left" indent="1"/>
    </xf>
    <xf numFmtId="0" fontId="181" fillId="0" borderId="0" xfId="0" applyFont="1" applyFill="1" applyBorder="1" applyAlignment="1">
      <alignment vertical="center"/>
    </xf>
    <xf numFmtId="0" fontId="183" fillId="0" borderId="0" xfId="0" applyFont="1" applyFill="1" applyBorder="1" applyAlignment="1">
      <alignment horizontal="center" vertical="center"/>
    </xf>
    <xf numFmtId="0" fontId="241" fillId="0" borderId="180" xfId="0" applyFont="1" applyFill="1" applyBorder="1" applyAlignment="1">
      <alignment vertical="center" shrinkToFit="1"/>
    </xf>
    <xf numFmtId="0" fontId="181" fillId="0" borderId="180" xfId="0" applyFont="1" applyFill="1" applyBorder="1" applyAlignment="1">
      <alignment vertical="center"/>
    </xf>
    <xf numFmtId="0" fontId="183" fillId="0" borderId="201" xfId="0" applyFont="1" applyFill="1" applyBorder="1" applyAlignment="1">
      <alignment horizontal="left" indent="1"/>
    </xf>
    <xf numFmtId="0" fontId="183" fillId="0" borderId="6" xfId="0" applyFont="1" applyFill="1" applyBorder="1" applyAlignment="1">
      <alignment horizontal="left" indent="1"/>
    </xf>
    <xf numFmtId="0" fontId="183" fillId="0" borderId="27" xfId="0" applyFont="1" applyFill="1" applyBorder="1" applyAlignment="1">
      <alignment horizontal="left" vertical="center" indent="1"/>
    </xf>
    <xf numFmtId="0" fontId="183" fillId="0" borderId="4" xfId="0" applyFont="1" applyFill="1" applyBorder="1" applyAlignment="1">
      <alignment horizontal="left" indent="1"/>
    </xf>
    <xf numFmtId="0" fontId="181" fillId="0" borderId="198" xfId="0" applyFont="1" applyFill="1" applyBorder="1"/>
    <xf numFmtId="0" fontId="183" fillId="0" borderId="198" xfId="0" applyFont="1" applyFill="1" applyBorder="1" applyAlignment="1">
      <alignment vertical="center" wrapText="1"/>
    </xf>
    <xf numFmtId="0" fontId="181" fillId="0" borderId="27" xfId="0" applyFont="1" applyFill="1" applyBorder="1"/>
    <xf numFmtId="0" fontId="181" fillId="0" borderId="180" xfId="0" applyFont="1" applyFill="1" applyBorder="1" applyAlignment="1">
      <alignment horizontal="center" vertical="center"/>
    </xf>
    <xf numFmtId="0" fontId="181" fillId="0" borderId="180" xfId="0" applyFont="1" applyFill="1" applyBorder="1" applyAlignment="1">
      <alignment horizontal="center" vertical="center" textRotation="255"/>
    </xf>
    <xf numFmtId="0" fontId="181" fillId="0" borderId="0" xfId="0" applyFont="1" applyFill="1" applyBorder="1" applyAlignment="1"/>
    <xf numFmtId="0" fontId="181" fillId="0" borderId="0" xfId="0" applyFont="1" applyFill="1" applyBorder="1" applyAlignment="1">
      <alignment horizontal="center" vertical="center"/>
    </xf>
    <xf numFmtId="0" fontId="181" fillId="0" borderId="0" xfId="0" applyFont="1" applyFill="1" applyBorder="1" applyAlignment="1">
      <alignment horizontal="center" vertical="center" textRotation="255"/>
    </xf>
    <xf numFmtId="0" fontId="183" fillId="0" borderId="0" xfId="0" applyFont="1" applyFill="1"/>
    <xf numFmtId="0" fontId="183" fillId="0" borderId="0" xfId="0" applyFont="1" applyFill="1" applyAlignment="1">
      <alignment horizontal="left" indent="1"/>
    </xf>
    <xf numFmtId="0" fontId="183" fillId="0" borderId="0" xfId="0" applyFont="1" applyFill="1" applyAlignment="1">
      <alignment horizontal="left" vertical="center" indent="1"/>
    </xf>
    <xf numFmtId="0" fontId="181" fillId="0" borderId="201" xfId="0" applyFont="1" applyFill="1" applyBorder="1" applyAlignment="1">
      <alignment horizontal="left" vertical="top" wrapText="1"/>
    </xf>
    <xf numFmtId="0" fontId="181" fillId="0" borderId="4" xfId="0" applyFont="1" applyFill="1" applyBorder="1" applyAlignment="1">
      <alignment horizontal="left" vertical="top" wrapText="1"/>
    </xf>
    <xf numFmtId="0" fontId="181" fillId="0" borderId="6" xfId="0" applyFont="1" applyFill="1" applyBorder="1" applyAlignment="1">
      <alignment horizontal="left" vertical="top" wrapText="1"/>
    </xf>
    <xf numFmtId="0" fontId="183" fillId="0" borderId="0" xfId="0" applyFont="1" applyFill="1" applyBorder="1" applyAlignment="1">
      <alignment horizontal="center" shrinkToFit="1"/>
    </xf>
    <xf numFmtId="0" fontId="0" fillId="0" borderId="0" xfId="0" applyFill="1" applyAlignment="1">
      <alignment horizontal="right" vertical="top"/>
    </xf>
    <xf numFmtId="0" fontId="72" fillId="0" borderId="7" xfId="0" applyFont="1" applyFill="1" applyBorder="1" applyAlignment="1" applyProtection="1">
      <alignment horizontal="center" vertical="center"/>
    </xf>
    <xf numFmtId="49" fontId="0" fillId="0" borderId="198" xfId="0" applyNumberFormat="1" applyFont="1" applyFill="1" applyBorder="1" applyAlignment="1">
      <alignment horizontal="center" vertical="center"/>
    </xf>
    <xf numFmtId="0" fontId="0" fillId="0" borderId="200" xfId="0" applyFont="1" applyFill="1" applyBorder="1" applyAlignment="1">
      <alignment horizontal="center" vertical="center"/>
    </xf>
    <xf numFmtId="0" fontId="0" fillId="0" borderId="200" xfId="0" applyFont="1" applyFill="1" applyBorder="1" applyAlignment="1">
      <alignment horizontal="center" vertical="center" shrinkToFit="1"/>
    </xf>
    <xf numFmtId="0" fontId="0" fillId="0" borderId="198" xfId="0" applyFont="1" applyBorder="1" applyAlignment="1">
      <alignment horizontal="center" vertical="center"/>
    </xf>
    <xf numFmtId="57" fontId="0" fillId="0" borderId="7" xfId="0" applyNumberFormat="1" applyFont="1" applyFill="1" applyBorder="1" applyAlignment="1">
      <alignment horizontal="center" vertical="center" shrinkToFit="1"/>
    </xf>
    <xf numFmtId="211" fontId="0" fillId="0" borderId="7" xfId="0" applyNumberFormat="1" applyFont="1" applyFill="1" applyBorder="1" applyAlignment="1">
      <alignment horizontal="center" vertical="center"/>
    </xf>
    <xf numFmtId="0" fontId="335" fillId="0" borderId="0" xfId="0" applyFont="1" applyFill="1" applyBorder="1" applyAlignment="1">
      <alignment vertical="center" shrinkToFit="1"/>
    </xf>
    <xf numFmtId="0" fontId="0" fillId="0" borderId="193" xfId="0" applyFont="1" applyFill="1" applyBorder="1" applyAlignment="1">
      <alignment horizontal="center" vertical="center"/>
    </xf>
    <xf numFmtId="0" fontId="0" fillId="0" borderId="193" xfId="0" applyFont="1" applyFill="1" applyBorder="1" applyAlignment="1">
      <alignment horizontal="centerContinuous" vertical="center"/>
    </xf>
    <xf numFmtId="0" fontId="0" fillId="0" borderId="198" xfId="0" applyFont="1" applyFill="1" applyBorder="1" applyAlignment="1">
      <alignment horizontal="centerContinuous" vertical="center"/>
    </xf>
    <xf numFmtId="0" fontId="0" fillId="0" borderId="198" xfId="0" applyFont="1" applyFill="1" applyBorder="1" applyAlignment="1">
      <alignment horizontal="left" vertical="center"/>
    </xf>
    <xf numFmtId="0" fontId="0" fillId="0" borderId="198" xfId="0" applyFont="1" applyFill="1" applyBorder="1"/>
    <xf numFmtId="0" fontId="101" fillId="0" borderId="147" xfId="7" applyNumberFormat="1" applyFont="1" applyFill="1" applyBorder="1" applyAlignment="1">
      <alignment vertical="center"/>
    </xf>
    <xf numFmtId="0" fontId="101" fillId="0" borderId="136" xfId="7" applyNumberFormat="1" applyFont="1" applyFill="1" applyBorder="1" applyAlignment="1">
      <alignment vertical="center"/>
    </xf>
    <xf numFmtId="0" fontId="101" fillId="0" borderId="147" xfId="52826" applyNumberFormat="1" applyFont="1" applyFill="1" applyBorder="1" applyAlignment="1">
      <alignment vertical="center"/>
    </xf>
    <xf numFmtId="0" fontId="101" fillId="0" borderId="147" xfId="52826" applyNumberFormat="1" applyFont="1" applyFill="1" applyBorder="1" applyAlignment="1" applyProtection="1">
      <alignment horizontal="center" vertical="center" wrapText="1"/>
      <protection locked="0"/>
    </xf>
    <xf numFmtId="0" fontId="101" fillId="0" borderId="147" xfId="52826" applyNumberFormat="1" applyFont="1" applyFill="1" applyBorder="1" applyAlignment="1">
      <alignment horizontal="center" vertical="center" wrapText="1"/>
    </xf>
    <xf numFmtId="212" fontId="101" fillId="0" borderId="147" xfId="52826" applyNumberFormat="1" applyFont="1" applyFill="1" applyBorder="1" applyAlignment="1" applyProtection="1">
      <alignment horizontal="center" vertical="center" wrapText="1"/>
      <protection locked="0"/>
    </xf>
    <xf numFmtId="0" fontId="187" fillId="0" borderId="0" xfId="7" applyNumberFormat="1" applyFont="1" applyAlignment="1">
      <alignment horizontal="right" vertical="center"/>
    </xf>
    <xf numFmtId="0" fontId="74" fillId="0" borderId="127" xfId="52848" applyFont="1" applyFill="1" applyBorder="1" applyAlignment="1">
      <alignment horizontal="left" vertical="top" wrapText="1" indent="1"/>
    </xf>
    <xf numFmtId="0" fontId="74" fillId="0" borderId="88" xfId="52848" applyFont="1" applyFill="1" applyBorder="1" applyAlignment="1">
      <alignment horizontal="left" vertical="top" wrapText="1"/>
    </xf>
    <xf numFmtId="0" fontId="338" fillId="0" borderId="0" xfId="52846" applyFont="1" applyAlignment="1">
      <alignment horizontal="right" vertical="top" wrapText="1"/>
    </xf>
    <xf numFmtId="0" fontId="316" fillId="0" borderId="0" xfId="31" applyFont="1" applyFill="1" applyAlignment="1"/>
    <xf numFmtId="0" fontId="339" fillId="0" borderId="0" xfId="0" applyFont="1" applyFill="1" applyAlignment="1">
      <alignment horizontal="right" vertical="top"/>
    </xf>
    <xf numFmtId="0" fontId="316" fillId="0" borderId="0" xfId="0" applyFont="1" applyFill="1" applyAlignment="1">
      <alignment vertical="center"/>
    </xf>
    <xf numFmtId="0" fontId="316" fillId="0" borderId="0" xfId="31" applyFont="1" applyFill="1" applyBorder="1" applyAlignment="1">
      <alignment vertical="center"/>
    </xf>
    <xf numFmtId="0" fontId="316" fillId="0" borderId="0" xfId="0" applyFont="1" applyFill="1" applyAlignment="1" applyProtection="1">
      <alignment horizontal="right" vertical="center"/>
      <protection locked="0"/>
    </xf>
    <xf numFmtId="0" fontId="316" fillId="0" borderId="200" xfId="31" applyFont="1" applyFill="1" applyBorder="1" applyAlignment="1">
      <alignment vertical="center"/>
    </xf>
    <xf numFmtId="0" fontId="316" fillId="0" borderId="180" xfId="31" applyFont="1" applyFill="1" applyBorder="1" applyAlignment="1">
      <alignment vertical="center"/>
    </xf>
    <xf numFmtId="0" fontId="316" fillId="0" borderId="99" xfId="31" applyFont="1" applyFill="1" applyBorder="1" applyAlignment="1">
      <alignment vertical="center"/>
    </xf>
    <xf numFmtId="0" fontId="316" fillId="0" borderId="201" xfId="0" applyFont="1" applyFill="1" applyBorder="1" applyAlignment="1">
      <alignment vertical="center"/>
    </xf>
    <xf numFmtId="0" fontId="316" fillId="0" borderId="200" xfId="0" applyFont="1" applyFill="1" applyBorder="1" applyAlignment="1">
      <alignment vertical="center"/>
    </xf>
    <xf numFmtId="0" fontId="316" fillId="0" borderId="180" xfId="0" applyFont="1" applyFill="1" applyBorder="1" applyAlignment="1">
      <alignment vertical="center"/>
    </xf>
    <xf numFmtId="0" fontId="316" fillId="0" borderId="3" xfId="0" applyFont="1" applyFill="1" applyBorder="1" applyAlignment="1">
      <alignment vertical="center"/>
    </xf>
    <xf numFmtId="0" fontId="316" fillId="0" borderId="0" xfId="0" applyFont="1" applyFill="1" applyBorder="1" applyAlignment="1">
      <alignment vertical="center"/>
    </xf>
    <xf numFmtId="0" fontId="316" fillId="0" borderId="4" xfId="0" applyFont="1" applyFill="1" applyBorder="1" applyAlignment="1">
      <alignment vertical="center"/>
    </xf>
    <xf numFmtId="0" fontId="316" fillId="0" borderId="5" xfId="31" applyFont="1" applyFill="1" applyBorder="1" applyAlignment="1">
      <alignment vertical="center"/>
    </xf>
    <xf numFmtId="0" fontId="316" fillId="0" borderId="13" xfId="31" applyFont="1" applyFill="1" applyBorder="1" applyAlignment="1">
      <alignment vertical="center"/>
    </xf>
    <xf numFmtId="0" fontId="316" fillId="0" borderId="100" xfId="31" applyFont="1" applyFill="1" applyBorder="1" applyAlignment="1">
      <alignment vertical="center"/>
    </xf>
    <xf numFmtId="0" fontId="316" fillId="0" borderId="6" xfId="0" applyFont="1" applyFill="1" applyBorder="1" applyAlignment="1">
      <alignment vertical="center"/>
    </xf>
    <xf numFmtId="0" fontId="316" fillId="0" borderId="5" xfId="0" applyFont="1" applyFill="1" applyBorder="1" applyAlignment="1">
      <alignment vertical="center"/>
    </xf>
    <xf numFmtId="0" fontId="316" fillId="0" borderId="13" xfId="0" applyFont="1" applyFill="1" applyBorder="1" applyAlignment="1">
      <alignment vertical="center"/>
    </xf>
    <xf numFmtId="0" fontId="316" fillId="0" borderId="200" xfId="31" applyFont="1" applyFill="1" applyBorder="1" applyAlignment="1">
      <alignment horizontal="left" vertical="center"/>
    </xf>
    <xf numFmtId="0" fontId="316" fillId="0" borderId="198" xfId="31" applyFont="1" applyFill="1" applyBorder="1" applyAlignment="1">
      <alignment horizontal="center" vertical="center"/>
    </xf>
    <xf numFmtId="0" fontId="316" fillId="0" borderId="198" xfId="31" applyFont="1" applyFill="1" applyBorder="1" applyAlignment="1">
      <alignment vertical="center" wrapText="1"/>
    </xf>
    <xf numFmtId="0" fontId="316" fillId="0" borderId="198" xfId="31" applyFont="1" applyFill="1" applyBorder="1" applyAlignment="1">
      <alignment vertical="center"/>
    </xf>
    <xf numFmtId="0" fontId="316" fillId="0" borderId="27" xfId="31" applyFont="1" applyFill="1" applyBorder="1" applyAlignment="1">
      <alignment vertical="center"/>
    </xf>
    <xf numFmtId="0" fontId="316" fillId="0" borderId="3" xfId="31" applyFont="1" applyFill="1" applyBorder="1" applyAlignment="1">
      <alignment horizontal="center" vertical="center"/>
    </xf>
    <xf numFmtId="0" fontId="342" fillId="0" borderId="7" xfId="31" applyFont="1" applyFill="1" applyBorder="1" applyAlignment="1">
      <alignment horizontal="center" vertical="center"/>
    </xf>
    <xf numFmtId="0" fontId="316" fillId="0" borderId="198" xfId="31" applyFont="1" applyFill="1" applyBorder="1" applyAlignment="1">
      <alignment horizontal="center" vertical="center" wrapText="1"/>
    </xf>
    <xf numFmtId="0" fontId="316" fillId="0" borderId="7" xfId="31" applyFont="1" applyFill="1" applyBorder="1" applyAlignment="1" applyProtection="1">
      <alignment horizontal="left" vertical="center" wrapText="1"/>
      <protection locked="0"/>
    </xf>
    <xf numFmtId="0" fontId="316" fillId="0" borderId="198" xfId="31" applyFont="1" applyFill="1" applyBorder="1" applyAlignment="1" applyProtection="1">
      <alignment horizontal="left" vertical="center" wrapText="1"/>
      <protection locked="0"/>
    </xf>
    <xf numFmtId="0" fontId="316" fillId="0" borderId="193" xfId="31" applyFont="1" applyFill="1" applyBorder="1" applyAlignment="1" applyProtection="1">
      <alignment horizontal="left" vertical="center" wrapText="1"/>
      <protection locked="0"/>
    </xf>
    <xf numFmtId="0" fontId="316" fillId="0" borderId="101" xfId="31" applyFont="1" applyFill="1" applyBorder="1" applyAlignment="1" applyProtection="1">
      <alignment horizontal="center" vertical="center" wrapText="1"/>
      <protection locked="0"/>
    </xf>
    <xf numFmtId="0" fontId="316" fillId="0" borderId="198" xfId="31" applyFont="1" applyFill="1" applyBorder="1" applyAlignment="1" applyProtection="1">
      <alignment horizontal="center" vertical="center" shrinkToFit="1"/>
      <protection locked="0"/>
    </xf>
    <xf numFmtId="0" fontId="316" fillId="0" borderId="198" xfId="31" applyFont="1" applyFill="1" applyBorder="1" applyAlignment="1">
      <alignment horizontal="center" vertical="center" shrinkToFit="1"/>
    </xf>
    <xf numFmtId="0" fontId="316" fillId="0" borderId="102" xfId="31" applyFont="1" applyFill="1" applyBorder="1" applyAlignment="1">
      <alignment horizontal="center" vertical="center" shrinkToFit="1"/>
    </xf>
    <xf numFmtId="0" fontId="343" fillId="0" borderId="103" xfId="31" applyFont="1" applyFill="1" applyBorder="1" applyAlignment="1">
      <alignment horizontal="center" vertical="center" shrinkToFit="1"/>
    </xf>
    <xf numFmtId="0" fontId="316" fillId="0" borderId="27" xfId="31" applyFont="1" applyFill="1" applyBorder="1" applyAlignment="1">
      <alignment horizontal="center" vertical="center" shrinkToFit="1"/>
    </xf>
    <xf numFmtId="0" fontId="316" fillId="0" borderId="27" xfId="31" applyFont="1" applyFill="1" applyBorder="1" applyAlignment="1">
      <alignment horizontal="center" vertical="center"/>
    </xf>
    <xf numFmtId="0" fontId="316" fillId="0" borderId="180" xfId="31" applyFont="1" applyFill="1" applyBorder="1" applyAlignment="1">
      <alignment horizontal="center" vertical="center"/>
    </xf>
    <xf numFmtId="0" fontId="316" fillId="0" borderId="180" xfId="31" applyFont="1" applyFill="1" applyBorder="1" applyAlignment="1">
      <alignment vertical="center" shrinkToFit="1"/>
    </xf>
    <xf numFmtId="0" fontId="316" fillId="0" borderId="0" xfId="31" applyFont="1" applyFill="1" applyBorder="1" applyAlignment="1">
      <alignment horizontal="left" vertical="center"/>
    </xf>
    <xf numFmtId="0" fontId="316" fillId="0" borderId="0" xfId="31" applyFont="1" applyFill="1" applyBorder="1" applyAlignment="1">
      <alignment horizontal="center" vertical="center"/>
    </xf>
    <xf numFmtId="0" fontId="344" fillId="0" borderId="0" xfId="31" applyFont="1" applyFill="1" applyBorder="1" applyAlignment="1">
      <alignment vertical="center"/>
    </xf>
    <xf numFmtId="0" fontId="316" fillId="0" borderId="0" xfId="31" applyFont="1" applyFill="1" applyAlignment="1">
      <alignment vertical="center"/>
    </xf>
    <xf numFmtId="0" fontId="344" fillId="0" borderId="0" xfId="31" applyFont="1" applyFill="1" applyAlignment="1">
      <alignment vertical="center"/>
    </xf>
    <xf numFmtId="0" fontId="342" fillId="0" borderId="0" xfId="0" applyFont="1" applyFill="1" applyAlignment="1">
      <alignment vertical="center"/>
    </xf>
    <xf numFmtId="0" fontId="88" fillId="0" borderId="0" xfId="0" applyFont="1" applyFill="1" applyAlignment="1">
      <alignment horizontal="right" vertical="top"/>
    </xf>
    <xf numFmtId="0" fontId="77" fillId="0" borderId="0" xfId="0" applyFont="1" applyFill="1"/>
    <xf numFmtId="0" fontId="77" fillId="0" borderId="0" xfId="0" applyFont="1" applyFill="1" applyAlignment="1">
      <alignment horizontal="center"/>
    </xf>
    <xf numFmtId="0" fontId="77" fillId="0" borderId="15" xfId="0" applyFont="1" applyFill="1" applyBorder="1"/>
    <xf numFmtId="0" fontId="77" fillId="0" borderId="28" xfId="0" applyFont="1" applyFill="1" applyBorder="1"/>
    <xf numFmtId="0" fontId="231" fillId="0" borderId="0" xfId="0" applyFont="1" applyFill="1" applyBorder="1" applyAlignment="1">
      <alignment vertical="center"/>
    </xf>
    <xf numFmtId="179" fontId="114" fillId="0" borderId="252" xfId="31" quotePrefix="1" applyNumberFormat="1" applyFont="1" applyFill="1" applyBorder="1" applyAlignment="1">
      <alignment horizontal="center" vertical="center"/>
    </xf>
    <xf numFmtId="179" fontId="114" fillId="0" borderId="193" xfId="31" quotePrefix="1" applyNumberFormat="1" applyFont="1" applyFill="1" applyBorder="1" applyAlignment="1">
      <alignment horizontal="center" vertical="center"/>
    </xf>
    <xf numFmtId="179" fontId="114" fillId="0" borderId="77" xfId="31" quotePrefix="1" applyNumberFormat="1" applyFont="1" applyFill="1" applyBorder="1" applyAlignment="1">
      <alignment horizontal="center" vertical="center"/>
    </xf>
    <xf numFmtId="179" fontId="114" fillId="0" borderId="79" xfId="31" quotePrefix="1" applyNumberFormat="1" applyFont="1" applyFill="1" applyBorder="1" applyAlignment="1">
      <alignment horizontal="center" vertical="center"/>
    </xf>
    <xf numFmtId="179" fontId="114" fillId="0" borderId="253" xfId="31" quotePrefix="1" applyNumberFormat="1" applyFont="1" applyFill="1" applyBorder="1" applyAlignment="1">
      <alignment horizontal="center" vertical="center"/>
    </xf>
    <xf numFmtId="49" fontId="222" fillId="0" borderId="0" xfId="0" applyNumberFormat="1" applyFont="1" applyAlignment="1">
      <alignment horizontal="center" vertical="center"/>
    </xf>
    <xf numFmtId="0" fontId="251" fillId="0" borderId="193" xfId="46" applyFont="1" applyBorder="1" applyAlignment="1">
      <alignment horizontal="left" vertical="center"/>
    </xf>
    <xf numFmtId="0" fontId="251" fillId="0" borderId="198" xfId="46" applyFont="1" applyBorder="1" applyAlignment="1">
      <alignment horizontal="left" vertical="center"/>
    </xf>
    <xf numFmtId="0" fontId="327" fillId="0" borderId="0" xfId="31" applyFont="1" applyFill="1" applyAlignment="1">
      <alignment horizontal="center" vertical="center"/>
    </xf>
    <xf numFmtId="0" fontId="196" fillId="0" borderId="13" xfId="31" applyFont="1" applyFill="1" applyBorder="1" applyAlignment="1">
      <alignment horizontal="left" vertical="center"/>
    </xf>
    <xf numFmtId="58" fontId="196" fillId="0" borderId="13" xfId="31" applyNumberFormat="1" applyFont="1" applyFill="1" applyBorder="1" applyAlignment="1">
      <alignment horizontal="left" vertical="center"/>
    </xf>
    <xf numFmtId="0" fontId="251" fillId="3" borderId="193" xfId="46" applyFont="1" applyFill="1" applyBorder="1" applyAlignment="1">
      <alignment horizontal="center" vertical="center"/>
    </xf>
    <xf numFmtId="0" fontId="251" fillId="3" borderId="198" xfId="46" applyFont="1" applyFill="1" applyBorder="1" applyAlignment="1">
      <alignment horizontal="center" vertical="center"/>
    </xf>
    <xf numFmtId="0" fontId="251" fillId="0" borderId="193" xfId="46" applyFont="1" applyBorder="1" applyAlignment="1">
      <alignment horizontal="left" vertical="center" wrapText="1"/>
    </xf>
    <xf numFmtId="0" fontId="251" fillId="0" borderId="198" xfId="46" applyFont="1" applyBorder="1" applyAlignment="1">
      <alignment horizontal="left" vertical="center" wrapText="1"/>
    </xf>
    <xf numFmtId="0" fontId="251" fillId="0" borderId="193" xfId="46" applyFont="1" applyFill="1" applyBorder="1" applyAlignment="1">
      <alignment horizontal="left" vertical="center" wrapText="1"/>
    </xf>
    <xf numFmtId="0" fontId="251" fillId="0" borderId="198" xfId="46" applyFont="1" applyFill="1" applyBorder="1" applyAlignment="1">
      <alignment horizontal="left" vertical="center" wrapText="1"/>
    </xf>
    <xf numFmtId="0" fontId="251" fillId="0" borderId="27" xfId="46" applyFont="1" applyFill="1" applyBorder="1" applyAlignment="1">
      <alignment horizontal="left" vertical="center" wrapText="1"/>
    </xf>
    <xf numFmtId="0" fontId="251" fillId="13" borderId="193" xfId="46" applyFont="1" applyFill="1" applyBorder="1" applyAlignment="1">
      <alignment horizontal="left" vertical="center"/>
    </xf>
    <xf numFmtId="0" fontId="251" fillId="13" borderId="198" xfId="46" applyFont="1" applyFill="1" applyBorder="1" applyAlignment="1">
      <alignment horizontal="left" vertical="center"/>
    </xf>
    <xf numFmtId="0" fontId="251" fillId="0" borderId="27" xfId="46" applyFont="1" applyBorder="1" applyAlignment="1">
      <alignment horizontal="left" vertical="center" wrapText="1"/>
    </xf>
    <xf numFmtId="0" fontId="251" fillId="13" borderId="193" xfId="46" applyFont="1" applyFill="1" applyBorder="1" applyAlignment="1">
      <alignment horizontal="left" vertical="center" wrapText="1"/>
    </xf>
    <xf numFmtId="0" fontId="332" fillId="0" borderId="180" xfId="46" applyFont="1" applyBorder="1" applyAlignment="1">
      <alignment horizontal="left" vertical="center"/>
    </xf>
    <xf numFmtId="0" fontId="332" fillId="0" borderId="0" xfId="46" applyFont="1" applyBorder="1" applyAlignment="1">
      <alignment horizontal="left" vertical="center"/>
    </xf>
    <xf numFmtId="38" fontId="251" fillId="0" borderId="193" xfId="3" applyFont="1" applyFill="1" applyBorder="1" applyAlignment="1">
      <alignment horizontal="left" vertical="center"/>
    </xf>
    <xf numFmtId="38" fontId="251" fillId="0" borderId="198" xfId="3" applyFont="1" applyFill="1" applyBorder="1" applyAlignment="1">
      <alignment horizontal="left" vertical="center"/>
    </xf>
    <xf numFmtId="0" fontId="251" fillId="0" borderId="27" xfId="46" applyFont="1" applyFill="1" applyBorder="1" applyAlignment="1">
      <alignment horizontal="left" vertical="center"/>
    </xf>
    <xf numFmtId="0" fontId="251" fillId="13" borderId="198" xfId="46" applyFont="1" applyFill="1" applyBorder="1" applyAlignment="1">
      <alignment horizontal="left" vertical="center" wrapText="1"/>
    </xf>
    <xf numFmtId="0" fontId="59" fillId="0" borderId="91" xfId="52" applyFont="1" applyBorder="1" applyAlignment="1">
      <alignment horizontal="center" vertical="center" wrapText="1"/>
    </xf>
    <xf numFmtId="0" fontId="59" fillId="0" borderId="125" xfId="52" applyFont="1" applyBorder="1" applyAlignment="1">
      <alignment horizontal="center" vertical="center" wrapText="1"/>
    </xf>
    <xf numFmtId="14" fontId="59" fillId="0" borderId="91" xfId="52" applyNumberFormat="1" applyFont="1" applyBorder="1" applyAlignment="1">
      <alignment horizontal="center" vertical="center" wrapText="1" shrinkToFit="1"/>
    </xf>
    <xf numFmtId="14" fontId="59" fillId="0" borderId="125" xfId="52" applyNumberFormat="1" applyFont="1" applyBorder="1" applyAlignment="1">
      <alignment horizontal="center" vertical="center" wrapText="1" shrinkToFit="1"/>
    </xf>
    <xf numFmtId="14" fontId="59" fillId="0" borderId="91" xfId="52" applyNumberFormat="1" applyFont="1" applyBorder="1" applyAlignment="1">
      <alignment horizontal="center" vertical="center" shrinkToFit="1"/>
    </xf>
    <xf numFmtId="14" fontId="59" fillId="0" borderId="125" xfId="52" applyNumberFormat="1" applyFont="1" applyBorder="1" applyAlignment="1">
      <alignment horizontal="center" vertical="center" shrinkToFit="1"/>
    </xf>
    <xf numFmtId="0" fontId="59" fillId="0" borderId="88" xfId="52" applyFont="1" applyBorder="1" applyAlignment="1">
      <alignment horizontal="center" vertical="center"/>
    </xf>
    <xf numFmtId="0" fontId="59" fillId="0" borderId="127" xfId="52" applyFont="1" applyBorder="1" applyAlignment="1">
      <alignment horizontal="center" vertical="center"/>
    </xf>
    <xf numFmtId="14" fontId="59" fillId="0" borderId="88" xfId="52" applyNumberFormat="1" applyFont="1" applyBorder="1" applyAlignment="1">
      <alignment horizontal="center" vertical="center" shrinkToFit="1"/>
    </xf>
    <xf numFmtId="14" fontId="59" fillId="0" borderId="89" xfId="52" applyNumberFormat="1" applyFont="1" applyBorder="1" applyAlignment="1">
      <alignment horizontal="center" vertical="center" shrinkToFit="1"/>
    </xf>
    <xf numFmtId="178" fontId="78" fillId="0" borderId="198" xfId="52" applyNumberFormat="1" applyFont="1" applyFill="1" applyBorder="1" applyAlignment="1">
      <alignment horizontal="center" vertical="center" wrapText="1" shrinkToFit="1"/>
    </xf>
    <xf numFmtId="178" fontId="78" fillId="0" borderId="194" xfId="52" applyNumberFormat="1" applyFont="1" applyFill="1" applyBorder="1" applyAlignment="1">
      <alignment horizontal="center" vertical="center" wrapText="1" shrinkToFit="1"/>
    </xf>
    <xf numFmtId="178" fontId="78" fillId="0" borderId="87" xfId="52" applyNumberFormat="1" applyFont="1" applyFill="1" applyBorder="1" applyAlignment="1">
      <alignment horizontal="center" vertical="center" shrinkToFit="1"/>
    </xf>
    <xf numFmtId="178" fontId="78" fillId="0" borderId="86" xfId="52" applyNumberFormat="1" applyFont="1" applyFill="1" applyBorder="1" applyAlignment="1">
      <alignment horizontal="center" vertical="center" shrinkToFit="1"/>
    </xf>
    <xf numFmtId="178" fontId="80" fillId="6" borderId="13" xfId="52" applyNumberFormat="1" applyFont="1" applyFill="1" applyBorder="1" applyAlignment="1">
      <alignment horizontal="left" vertical="center" wrapText="1" shrinkToFit="1"/>
    </xf>
    <xf numFmtId="178" fontId="80" fillId="6" borderId="114" xfId="52" applyNumberFormat="1" applyFont="1" applyFill="1" applyBorder="1" applyAlignment="1">
      <alignment horizontal="left" vertical="center" wrapText="1" shrinkToFit="1"/>
    </xf>
    <xf numFmtId="178" fontId="78" fillId="0" borderId="198" xfId="52" applyNumberFormat="1" applyFont="1" applyFill="1" applyBorder="1" applyAlignment="1">
      <alignment horizontal="center" vertical="center" shrinkToFit="1"/>
    </xf>
    <xf numFmtId="178" fontId="78" fillId="0" borderId="194" xfId="52" applyNumberFormat="1" applyFont="1" applyFill="1" applyBorder="1" applyAlignment="1">
      <alignment horizontal="center" vertical="center" shrinkToFit="1"/>
    </xf>
    <xf numFmtId="178" fontId="78" fillId="0" borderId="180" xfId="52" applyNumberFormat="1" applyFont="1" applyFill="1" applyBorder="1" applyAlignment="1">
      <alignment horizontal="center" vertical="center" shrinkToFit="1"/>
    </xf>
    <xf numFmtId="178" fontId="78" fillId="0" borderId="182" xfId="52" applyNumberFormat="1" applyFont="1" applyFill="1" applyBorder="1" applyAlignment="1">
      <alignment horizontal="center" vertical="center" shrinkToFit="1"/>
    </xf>
    <xf numFmtId="14" fontId="111" fillId="0" borderId="147" xfId="52" applyNumberFormat="1" applyFont="1" applyFill="1" applyBorder="1" applyAlignment="1">
      <alignment horizontal="center" vertical="center" wrapText="1" shrinkToFit="1"/>
    </xf>
    <xf numFmtId="14" fontId="111" fillId="0" borderId="24" xfId="52" applyNumberFormat="1" applyFont="1" applyFill="1" applyBorder="1" applyAlignment="1">
      <alignment horizontal="center" vertical="center" wrapText="1" shrinkToFit="1"/>
    </xf>
    <xf numFmtId="0" fontId="199" fillId="0" borderId="15" xfId="52" applyFont="1" applyFill="1" applyBorder="1" applyAlignment="1">
      <alignment horizontal="center" vertical="center" shrinkToFit="1"/>
    </xf>
    <xf numFmtId="0" fontId="199" fillId="0" borderId="54" xfId="52" applyFont="1" applyFill="1" applyBorder="1" applyAlignment="1">
      <alignment horizontal="center" vertical="center" shrinkToFit="1"/>
    </xf>
    <xf numFmtId="0" fontId="199" fillId="0" borderId="179" xfId="52" applyFont="1" applyFill="1" applyBorder="1" applyAlignment="1">
      <alignment horizontal="center" vertical="center" shrinkToFit="1"/>
    </xf>
    <xf numFmtId="0" fontId="199" fillId="0" borderId="26" xfId="52" applyFont="1" applyFill="1" applyBorder="1" applyAlignment="1">
      <alignment horizontal="center" vertical="center" shrinkToFit="1"/>
    </xf>
    <xf numFmtId="202" fontId="78" fillId="0" borderId="185" xfId="52" applyNumberFormat="1" applyFont="1" applyFill="1" applyBorder="1" applyAlignment="1">
      <alignment horizontal="center" vertical="center" wrapText="1" shrinkToFit="1"/>
    </xf>
    <xf numFmtId="202" fontId="78" fillId="0" borderId="186" xfId="52" applyNumberFormat="1" applyFont="1" applyFill="1" applyBorder="1" applyAlignment="1">
      <alignment horizontal="center" vertical="center" wrapText="1" shrinkToFit="1"/>
    </xf>
    <xf numFmtId="185" fontId="80" fillId="6" borderId="187" xfId="52" applyNumberFormat="1" applyFont="1" applyFill="1" applyBorder="1" applyAlignment="1">
      <alignment horizontal="center" vertical="center" wrapText="1" shrinkToFit="1"/>
    </xf>
    <xf numFmtId="185" fontId="80" fillId="6" borderId="188" xfId="52" applyNumberFormat="1" applyFont="1" applyFill="1" applyBorder="1" applyAlignment="1">
      <alignment horizontal="center" vertical="center" wrapText="1" shrinkToFit="1"/>
    </xf>
    <xf numFmtId="178" fontId="78" fillId="0" borderId="0" xfId="52" applyNumberFormat="1" applyFont="1" applyFill="1" applyBorder="1" applyAlignment="1">
      <alignment horizontal="center" vertical="center" shrinkToFit="1"/>
    </xf>
    <xf numFmtId="178" fontId="78" fillId="0" borderId="55" xfId="52" applyNumberFormat="1" applyFont="1" applyFill="1" applyBorder="1" applyAlignment="1">
      <alignment horizontal="center" vertical="center" shrinkToFit="1"/>
    </xf>
    <xf numFmtId="178" fontId="78" fillId="0" borderId="180" xfId="52" applyNumberFormat="1" applyFont="1" applyFill="1" applyBorder="1" applyAlignment="1">
      <alignment horizontal="center" vertical="center" wrapText="1" shrinkToFit="1"/>
    </xf>
    <xf numFmtId="178" fontId="78" fillId="0" borderId="182" xfId="52" applyNumberFormat="1" applyFont="1" applyFill="1" applyBorder="1" applyAlignment="1">
      <alignment horizontal="center" vertical="center" wrapText="1" shrinkToFit="1"/>
    </xf>
    <xf numFmtId="178" fontId="78" fillId="0" borderId="0" xfId="52" applyNumberFormat="1" applyFont="1" applyFill="1" applyBorder="1" applyAlignment="1">
      <alignment horizontal="center" vertical="center" wrapText="1" shrinkToFit="1"/>
    </xf>
    <xf numFmtId="178" fontId="78" fillId="0" borderId="55" xfId="52" applyNumberFormat="1" applyFont="1" applyFill="1" applyBorder="1" applyAlignment="1">
      <alignment horizontal="center" vertical="center" wrapText="1" shrinkToFit="1"/>
    </xf>
    <xf numFmtId="0" fontId="61" fillId="0" borderId="0" xfId="0" applyFont="1" applyFill="1" applyAlignment="1">
      <alignment vertical="top" wrapText="1"/>
    </xf>
    <xf numFmtId="0" fontId="61" fillId="0" borderId="0" xfId="0" applyFont="1" applyFill="1" applyAlignment="1">
      <alignment vertical="top"/>
    </xf>
    <xf numFmtId="0" fontId="0" fillId="0" borderId="0" xfId="0" applyFont="1" applyAlignment="1">
      <alignment vertical="top"/>
    </xf>
    <xf numFmtId="0" fontId="61" fillId="0" borderId="0" xfId="0" applyFont="1" applyFill="1" applyAlignment="1">
      <alignment vertical="center"/>
    </xf>
    <xf numFmtId="0" fontId="63" fillId="0" borderId="0" xfId="0" applyFont="1" applyAlignment="1">
      <alignment vertical="center"/>
    </xf>
    <xf numFmtId="178" fontId="67" fillId="0" borderId="13" xfId="0" applyNumberFormat="1" applyFont="1" applyFill="1" applyBorder="1" applyAlignment="1" applyProtection="1">
      <alignment horizontal="center" vertical="center"/>
      <protection locked="0"/>
    </xf>
    <xf numFmtId="0" fontId="61" fillId="0" borderId="13" xfId="0" applyFont="1" applyFill="1" applyBorder="1" applyAlignment="1">
      <alignment horizontal="center" vertical="center" shrinkToFit="1"/>
    </xf>
    <xf numFmtId="0" fontId="67" fillId="0" borderId="9" xfId="0" applyFont="1" applyFill="1" applyBorder="1" applyAlignment="1">
      <alignment horizontal="center" vertical="center" wrapText="1"/>
    </xf>
    <xf numFmtId="0" fontId="67" fillId="0" borderId="8" xfId="0" applyFont="1" applyFill="1" applyBorder="1" applyAlignment="1">
      <alignment horizontal="center" vertical="center" wrapText="1"/>
    </xf>
    <xf numFmtId="0" fontId="67" fillId="0" borderId="27" xfId="0" applyFont="1" applyFill="1" applyBorder="1" applyAlignment="1">
      <alignment horizontal="center" vertical="center" wrapText="1"/>
    </xf>
    <xf numFmtId="0" fontId="67" fillId="0" borderId="9" xfId="0" applyFont="1" applyFill="1" applyBorder="1" applyAlignment="1">
      <alignment horizontal="right" vertical="center"/>
    </xf>
    <xf numFmtId="0" fontId="67" fillId="0" borderId="8" xfId="0" applyFont="1" applyFill="1" applyBorder="1" applyAlignment="1">
      <alignment horizontal="right" vertical="center"/>
    </xf>
    <xf numFmtId="0" fontId="67" fillId="0" borderId="27" xfId="0" applyFont="1" applyFill="1" applyBorder="1" applyAlignment="1">
      <alignment horizontal="right" vertical="center"/>
    </xf>
    <xf numFmtId="0" fontId="155" fillId="0" borderId="0" xfId="0" applyNumberFormat="1" applyFont="1" applyFill="1" applyBorder="1" applyAlignment="1">
      <alignment vertical="center" shrinkToFit="1"/>
    </xf>
    <xf numFmtId="0" fontId="141" fillId="0" borderId="0" xfId="0" applyFont="1" applyAlignment="1">
      <alignment vertical="center" shrinkToFit="1"/>
    </xf>
    <xf numFmtId="0" fontId="61" fillId="0" borderId="9" xfId="0" applyFont="1" applyFill="1" applyBorder="1" applyAlignment="1">
      <alignment horizontal="left" vertical="center"/>
    </xf>
    <xf numFmtId="0" fontId="61"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61" fillId="0" borderId="1" xfId="0" applyNumberFormat="1" applyFont="1" applyFill="1" applyBorder="1" applyAlignment="1">
      <alignment horizontal="left" vertical="center" shrinkToFit="1"/>
    </xf>
    <xf numFmtId="0" fontId="61" fillId="0" borderId="1" xfId="0" applyFont="1" applyFill="1" applyBorder="1" applyAlignment="1">
      <alignment horizontal="left" vertical="center" shrinkToFit="1"/>
    </xf>
    <xf numFmtId="0" fontId="67" fillId="0" borderId="2" xfId="0" applyFont="1" applyFill="1" applyBorder="1" applyAlignment="1">
      <alignment horizontal="distributed" vertical="center" wrapText="1"/>
    </xf>
    <xf numFmtId="0" fontId="72" fillId="0" borderId="10" xfId="0" applyFont="1" applyFill="1" applyBorder="1" applyAlignment="1">
      <alignment horizontal="distributed" vertical="center"/>
    </xf>
    <xf numFmtId="0" fontId="72" fillId="0" borderId="5" xfId="0" applyFont="1" applyFill="1" applyBorder="1" applyAlignment="1">
      <alignment horizontal="distributed" vertical="center"/>
    </xf>
    <xf numFmtId="0" fontId="72" fillId="0" borderId="6" xfId="0" applyFont="1" applyFill="1" applyBorder="1" applyAlignment="1">
      <alignment horizontal="distributed" vertical="center"/>
    </xf>
    <xf numFmtId="0" fontId="67" fillId="0" borderId="1" xfId="0" applyFont="1" applyFill="1" applyBorder="1" applyAlignment="1">
      <alignment horizontal="center" vertical="center"/>
    </xf>
    <xf numFmtId="0" fontId="82" fillId="0" borderId="180" xfId="0" applyFont="1" applyBorder="1" applyAlignment="1">
      <alignment horizontal="left" vertical="center"/>
    </xf>
    <xf numFmtId="0" fontId="82" fillId="0" borderId="201" xfId="0" applyFont="1" applyBorder="1" applyAlignment="1">
      <alignment horizontal="left" vertical="center"/>
    </xf>
    <xf numFmtId="0" fontId="63" fillId="0" borderId="0" xfId="0" applyFont="1" applyFill="1" applyAlignment="1">
      <alignment horizontal="right" vertical="center"/>
    </xf>
    <xf numFmtId="14" fontId="61" fillId="0" borderId="13" xfId="0" applyNumberFormat="1" applyFont="1" applyFill="1" applyBorder="1" applyAlignment="1">
      <alignment horizontal="left" vertical="center" shrinkToFit="1"/>
    </xf>
    <xf numFmtId="0" fontId="61" fillId="0" borderId="13" xfId="0" applyFont="1" applyFill="1" applyBorder="1" applyAlignment="1">
      <alignment horizontal="left" vertical="center" shrinkToFit="1"/>
    </xf>
    <xf numFmtId="0" fontId="72" fillId="0" borderId="9" xfId="0" applyFont="1" applyFill="1" applyBorder="1" applyAlignment="1">
      <alignment horizontal="left" vertical="center"/>
    </xf>
    <xf numFmtId="0" fontId="72" fillId="0" borderId="8" xfId="0" applyFont="1" applyFill="1" applyBorder="1" applyAlignment="1">
      <alignment horizontal="left" vertical="center"/>
    </xf>
    <xf numFmtId="0" fontId="72" fillId="0" borderId="27" xfId="0" applyFont="1" applyFill="1" applyBorder="1" applyAlignment="1">
      <alignment horizontal="left" vertical="center"/>
    </xf>
    <xf numFmtId="0" fontId="61" fillId="0" borderId="1" xfId="0" applyFont="1" applyFill="1" applyBorder="1" applyAlignment="1">
      <alignment vertical="center" shrinkToFit="1"/>
    </xf>
    <xf numFmtId="0" fontId="0" fillId="0" borderId="13" xfId="0" applyBorder="1" applyAlignment="1">
      <alignment vertical="center" shrinkToFit="1"/>
    </xf>
    <xf numFmtId="0" fontId="61" fillId="0" borderId="9" xfId="0" applyFont="1" applyFill="1" applyBorder="1" applyAlignment="1">
      <alignment horizontal="center" vertical="center" wrapText="1"/>
    </xf>
    <xf numFmtId="0" fontId="61" fillId="0" borderId="8" xfId="0" applyFont="1" applyFill="1" applyBorder="1" applyAlignment="1">
      <alignment horizontal="center" vertical="center" wrapText="1"/>
    </xf>
    <xf numFmtId="0" fontId="61" fillId="0" borderId="27" xfId="0" applyFont="1" applyFill="1" applyBorder="1" applyAlignment="1">
      <alignment horizontal="center" vertical="center" wrapText="1"/>
    </xf>
    <xf numFmtId="178" fontId="67" fillId="0" borderId="13" xfId="0" applyNumberFormat="1" applyFont="1" applyFill="1" applyBorder="1" applyAlignment="1">
      <alignment horizontal="right" vertical="center"/>
    </xf>
    <xf numFmtId="0" fontId="67" fillId="0" borderId="13" xfId="0" applyFont="1" applyFill="1" applyBorder="1" applyAlignment="1">
      <alignment horizontal="left" vertical="center" shrinkToFit="1"/>
    </xf>
    <xf numFmtId="0" fontId="61" fillId="0" borderId="8" xfId="0" applyFont="1" applyFill="1" applyBorder="1" applyAlignment="1">
      <alignment horizontal="left" vertical="center" shrinkToFit="1"/>
    </xf>
    <xf numFmtId="0" fontId="67" fillId="0" borderId="0" xfId="0" applyFont="1" applyFill="1" applyAlignment="1">
      <alignment horizontal="left" vertical="center" shrinkToFit="1"/>
    </xf>
    <xf numFmtId="0" fontId="295" fillId="0" borderId="0" xfId="0" applyFont="1" applyFill="1" applyAlignment="1">
      <alignment horizontal="left" vertical="top" wrapText="1"/>
    </xf>
    <xf numFmtId="176" fontId="61" fillId="0" borderId="13" xfId="0" applyNumberFormat="1" applyFont="1" applyFill="1" applyBorder="1" applyAlignment="1">
      <alignment horizontal="center" vertical="center" shrinkToFit="1"/>
    </xf>
    <xf numFmtId="0" fontId="68" fillId="0" borderId="3" xfId="0" applyFont="1" applyFill="1" applyBorder="1" applyAlignment="1">
      <alignment horizontal="left" vertical="center" shrinkToFit="1"/>
    </xf>
    <xf numFmtId="0" fontId="68" fillId="0" borderId="0" xfId="0" applyFont="1" applyFill="1" applyAlignment="1">
      <alignment horizontal="left" vertical="center" shrinkToFit="1"/>
    </xf>
    <xf numFmtId="0" fontId="68" fillId="0" borderId="0" xfId="0" applyFont="1" applyFill="1" applyBorder="1" applyAlignment="1">
      <alignment horizontal="left" vertical="center" shrinkToFit="1"/>
    </xf>
    <xf numFmtId="0" fontId="64" fillId="0" borderId="0" xfId="0" applyFont="1" applyFill="1" applyAlignment="1">
      <alignment horizontal="left" vertical="center"/>
    </xf>
    <xf numFmtId="0" fontId="68" fillId="0" borderId="4" xfId="0" applyFont="1" applyFill="1" applyBorder="1" applyAlignment="1">
      <alignment horizontal="left" vertical="center" shrinkToFit="1"/>
    </xf>
    <xf numFmtId="0" fontId="144" fillId="0" borderId="0" xfId="0" quotePrefix="1" applyFont="1" applyFill="1" applyAlignment="1">
      <alignment horizontal="left" vertical="center" shrinkToFit="1"/>
    </xf>
    <xf numFmtId="0" fontId="144" fillId="0" borderId="0" xfId="0" applyFont="1" applyFill="1" applyAlignment="1">
      <alignment horizontal="left" vertical="center" shrinkToFit="1"/>
    </xf>
    <xf numFmtId="0" fontId="68" fillId="0" borderId="3" xfId="0" applyFont="1" applyFill="1" applyBorder="1" applyAlignment="1">
      <alignment horizontal="left" vertical="center"/>
    </xf>
    <xf numFmtId="0" fontId="68" fillId="0" borderId="0" xfId="0" applyFont="1" applyFill="1" applyAlignment="1">
      <alignment horizontal="left" vertical="center"/>
    </xf>
    <xf numFmtId="0" fontId="67" fillId="0" borderId="0" xfId="0" applyFont="1" applyFill="1" applyAlignment="1">
      <alignment vertical="center" wrapText="1"/>
    </xf>
    <xf numFmtId="0" fontId="67" fillId="0" borderId="0" xfId="0" applyFont="1" applyAlignment="1">
      <alignment vertical="center" wrapText="1"/>
    </xf>
    <xf numFmtId="0" fontId="67" fillId="0" borderId="0" xfId="0" applyFont="1" applyFill="1" applyAlignment="1">
      <alignment vertical="center"/>
    </xf>
    <xf numFmtId="0" fontId="0" fillId="0" borderId="0" xfId="0" applyFont="1" applyAlignment="1">
      <alignment vertical="center"/>
    </xf>
    <xf numFmtId="0" fontId="68" fillId="0" borderId="3" xfId="0" applyFont="1" applyFill="1" applyBorder="1" applyAlignment="1">
      <alignment horizontal="left" vertical="center" wrapText="1"/>
    </xf>
    <xf numFmtId="0" fontId="68" fillId="0" borderId="0" xfId="0" applyFont="1" applyFill="1" applyAlignment="1">
      <alignment horizontal="left" vertical="center" wrapText="1"/>
    </xf>
    <xf numFmtId="0" fontId="66" fillId="0" borderId="0" xfId="0" applyFont="1" applyFill="1" applyAlignment="1">
      <alignment horizontal="center" vertical="center"/>
    </xf>
    <xf numFmtId="0" fontId="66" fillId="0" borderId="0" xfId="0" applyFont="1" applyFill="1" applyAlignment="1">
      <alignment horizontal="center" vertical="center" wrapText="1"/>
    </xf>
    <xf numFmtId="0" fontId="67" fillId="0" borderId="0" xfId="0" applyFont="1" applyFill="1" applyAlignment="1">
      <alignment horizontal="center" vertical="center"/>
    </xf>
    <xf numFmtId="0" fontId="63" fillId="0" borderId="3" xfId="0" applyFont="1" applyFill="1" applyBorder="1" applyAlignment="1">
      <alignment horizontal="left" vertical="center" wrapText="1"/>
    </xf>
    <xf numFmtId="0" fontId="63" fillId="0" borderId="0" xfId="0" applyFont="1" applyFill="1" applyAlignment="1">
      <alignment horizontal="left" vertical="center" wrapText="1"/>
    </xf>
    <xf numFmtId="0" fontId="61" fillId="0" borderId="0" xfId="0" quotePrefix="1" applyFont="1" applyFill="1" applyAlignment="1">
      <alignment horizontal="left" vertical="center" shrinkToFit="1"/>
    </xf>
    <xf numFmtId="0" fontId="0" fillId="0" borderId="0" xfId="0" applyAlignment="1">
      <alignment vertical="center"/>
    </xf>
    <xf numFmtId="0" fontId="61" fillId="0" borderId="0" xfId="0" applyFont="1" applyFill="1" applyAlignment="1">
      <alignment horizontal="left" vertical="center" shrinkToFit="1"/>
    </xf>
    <xf numFmtId="0" fontId="145" fillId="0" borderId="0" xfId="0" applyFont="1" applyFill="1" applyAlignment="1">
      <alignment horizontal="left" vertical="center" shrinkToFit="1"/>
    </xf>
    <xf numFmtId="0" fontId="144" fillId="0" borderId="0" xfId="0" quotePrefix="1" applyFont="1" applyFill="1" applyAlignment="1">
      <alignment horizontal="right" vertical="center" shrinkToFit="1"/>
    </xf>
    <xf numFmtId="0" fontId="144" fillId="0" borderId="0" xfId="0" applyFont="1" applyFill="1" applyAlignment="1">
      <alignment horizontal="right" vertical="center" shrinkToFit="1"/>
    </xf>
    <xf numFmtId="0" fontId="61" fillId="0" borderId="0" xfId="0" applyFont="1" applyFill="1" applyAlignment="1">
      <alignment horizontal="center" vertical="center" shrinkToFit="1"/>
    </xf>
    <xf numFmtId="0" fontId="133" fillId="0" borderId="0" xfId="0" applyFont="1" applyBorder="1" applyAlignment="1">
      <alignment horizontal="left" wrapText="1"/>
    </xf>
    <xf numFmtId="0" fontId="0" fillId="0" borderId="0" xfId="0" applyBorder="1" applyAlignment="1">
      <alignment wrapText="1"/>
    </xf>
    <xf numFmtId="178" fontId="67"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70" fillId="0" borderId="0" xfId="0" applyFont="1" applyFill="1" applyAlignment="1">
      <alignment vertical="center"/>
    </xf>
    <xf numFmtId="0" fontId="70" fillId="0" borderId="0" xfId="0" applyFont="1" applyAlignment="1">
      <alignment vertical="center"/>
    </xf>
    <xf numFmtId="0" fontId="251" fillId="0" borderId="0" xfId="0" applyFont="1" applyAlignment="1">
      <alignment vertical="top" wrapText="1"/>
    </xf>
    <xf numFmtId="0" fontId="251" fillId="0" borderId="0" xfId="0" applyFont="1" applyAlignment="1">
      <alignment vertical="top"/>
    </xf>
    <xf numFmtId="0" fontId="135" fillId="0" borderId="13" xfId="0" applyFont="1" applyBorder="1" applyAlignment="1">
      <alignment horizontal="center"/>
    </xf>
    <xf numFmtId="178" fontId="135" fillId="0" borderId="0" xfId="0" applyNumberFormat="1" applyFont="1" applyAlignment="1">
      <alignment horizontal="center"/>
    </xf>
    <xf numFmtId="178" fontId="135" fillId="0" borderId="0" xfId="0" applyNumberFormat="1" applyFont="1" applyAlignment="1"/>
    <xf numFmtId="0" fontId="140" fillId="0" borderId="0" xfId="0" applyFont="1" applyAlignment="1"/>
    <xf numFmtId="0" fontId="82" fillId="0" borderId="0" xfId="0" applyFont="1" applyAlignment="1">
      <alignment horizontal="left" wrapText="1"/>
    </xf>
    <xf numFmtId="0" fontId="198" fillId="0" borderId="0" xfId="0" applyFont="1" applyAlignment="1">
      <alignment horizontal="center" vertical="center" wrapText="1"/>
    </xf>
    <xf numFmtId="0" fontId="198" fillId="0" borderId="0" xfId="0" applyFont="1" applyAlignment="1">
      <alignment horizontal="center" vertical="center"/>
    </xf>
    <xf numFmtId="49" fontId="74" fillId="0" borderId="0" xfId="0" applyNumberFormat="1" applyFont="1" applyFill="1" applyBorder="1" applyAlignment="1">
      <alignment vertical="center"/>
    </xf>
    <xf numFmtId="49" fontId="74" fillId="2" borderId="0" xfId="0" applyNumberFormat="1" applyFont="1" applyFill="1" applyBorder="1" applyAlignment="1">
      <alignment vertical="center"/>
    </xf>
    <xf numFmtId="0" fontId="75" fillId="0" borderId="0" xfId="0" applyFont="1" applyFill="1" applyBorder="1" applyAlignment="1">
      <alignment horizontal="left" vertical="center"/>
    </xf>
    <xf numFmtId="0" fontId="177" fillId="0" borderId="117" xfId="0" applyFont="1" applyFill="1" applyBorder="1" applyAlignment="1">
      <alignment horizontal="left" vertical="center"/>
    </xf>
    <xf numFmtId="0" fontId="177" fillId="0" borderId="33" xfId="0" applyFont="1" applyFill="1" applyBorder="1" applyAlignment="1">
      <alignment horizontal="left" vertical="center"/>
    </xf>
    <xf numFmtId="0" fontId="177" fillId="0" borderId="93" xfId="0" applyFont="1" applyFill="1" applyBorder="1" applyAlignment="1">
      <alignment horizontal="left" vertical="center"/>
    </xf>
    <xf numFmtId="178" fontId="75" fillId="0" borderId="0" xfId="0" applyNumberFormat="1" applyFont="1" applyFill="1" applyBorder="1" applyAlignment="1">
      <alignment horizontal="center" vertical="center" shrinkToFit="1"/>
    </xf>
    <xf numFmtId="0" fontId="75" fillId="0" borderId="0" xfId="0" applyFont="1" applyFill="1" applyBorder="1" applyAlignment="1">
      <alignment horizontal="left" vertical="center" wrapText="1"/>
    </xf>
    <xf numFmtId="0" fontId="75" fillId="0" borderId="0" xfId="0" applyFont="1" applyFill="1" applyBorder="1" applyAlignment="1">
      <alignment horizontal="center" vertical="center"/>
    </xf>
    <xf numFmtId="0" fontId="76" fillId="0" borderId="13" xfId="0" applyFont="1" applyFill="1" applyBorder="1" applyAlignment="1">
      <alignment horizontal="center" vertical="center" shrinkToFit="1"/>
    </xf>
    <xf numFmtId="0" fontId="197" fillId="0" borderId="0" xfId="0" applyFont="1" applyFill="1" applyBorder="1" applyAlignment="1">
      <alignment horizontal="left" vertical="center"/>
    </xf>
    <xf numFmtId="0" fontId="197" fillId="0" borderId="0" xfId="0" applyFont="1" applyFill="1" applyBorder="1" applyAlignment="1">
      <alignment horizontal="left" vertical="center" wrapText="1"/>
    </xf>
    <xf numFmtId="178" fontId="75" fillId="0" borderId="13" xfId="0" applyNumberFormat="1" applyFont="1" applyFill="1" applyBorder="1" applyAlignment="1">
      <alignment horizontal="center" vertical="center" shrinkToFit="1"/>
    </xf>
    <xf numFmtId="0" fontId="78" fillId="0" borderId="0" xfId="0" applyFont="1" applyFill="1" applyBorder="1" applyAlignment="1">
      <alignment horizontal="left" vertical="center" shrinkToFit="1"/>
    </xf>
    <xf numFmtId="0" fontId="78" fillId="0" borderId="0" xfId="0" applyFont="1" applyFill="1" applyBorder="1" applyAlignment="1">
      <alignment horizontal="center" vertical="center"/>
    </xf>
    <xf numFmtId="0" fontId="77" fillId="0" borderId="0" xfId="0" applyFont="1" applyFill="1" applyBorder="1" applyAlignment="1">
      <alignment horizontal="left" vertical="center" shrinkToFit="1"/>
    </xf>
    <xf numFmtId="0" fontId="78" fillId="0" borderId="0" xfId="0" applyFont="1" applyAlignment="1">
      <alignment vertical="center" shrinkToFit="1"/>
    </xf>
    <xf numFmtId="0" fontId="76" fillId="0" borderId="0" xfId="0" applyFont="1" applyFill="1" applyBorder="1" applyAlignment="1">
      <alignment horizontal="right" vertical="top"/>
    </xf>
    <xf numFmtId="0" fontId="82" fillId="0" borderId="0" xfId="0" applyFont="1" applyFill="1" applyAlignment="1">
      <alignment horizontal="center"/>
    </xf>
    <xf numFmtId="0" fontId="76" fillId="0" borderId="13" xfId="0" applyFont="1" applyFill="1" applyBorder="1" applyAlignment="1">
      <alignment horizontal="right"/>
    </xf>
    <xf numFmtId="0" fontId="76" fillId="0" borderId="13" xfId="0" applyFont="1" applyFill="1" applyBorder="1" applyAlignment="1">
      <alignment horizontal="left" shrinkToFit="1"/>
    </xf>
    <xf numFmtId="0" fontId="76" fillId="0" borderId="13" xfId="0" applyFont="1" applyFill="1" applyBorder="1" applyAlignment="1">
      <alignment horizontal="left"/>
    </xf>
    <xf numFmtId="0" fontId="76" fillId="0" borderId="13" xfId="0" applyFont="1" applyFill="1" applyBorder="1" applyAlignment="1">
      <alignment horizontal="center"/>
    </xf>
    <xf numFmtId="0" fontId="183" fillId="0" borderId="5" xfId="0" applyFont="1" applyFill="1" applyBorder="1" applyAlignment="1">
      <alignment horizontal="left" vertical="center"/>
    </xf>
    <xf numFmtId="0" fontId="183" fillId="0" borderId="13" xfId="0" applyFont="1" applyFill="1" applyBorder="1" applyAlignment="1">
      <alignment horizontal="left" vertical="center"/>
    </xf>
    <xf numFmtId="0" fontId="201" fillId="0" borderId="3" xfId="0" applyFont="1" applyFill="1" applyBorder="1" applyAlignment="1">
      <alignment vertical="center" wrapText="1"/>
    </xf>
    <xf numFmtId="0" fontId="201" fillId="0" borderId="4" xfId="0" applyFont="1" applyFill="1" applyBorder="1" applyAlignment="1">
      <alignment vertical="center" wrapText="1"/>
    </xf>
    <xf numFmtId="0" fontId="201" fillId="0" borderId="5" xfId="0" applyFont="1" applyFill="1" applyBorder="1" applyAlignment="1">
      <alignment vertical="center" wrapText="1"/>
    </xf>
    <xf numFmtId="0" fontId="201" fillId="0" borderId="6" xfId="0" applyFont="1" applyFill="1" applyBorder="1" applyAlignment="1">
      <alignment vertical="center" wrapText="1"/>
    </xf>
    <xf numFmtId="0" fontId="183" fillId="0" borderId="3" xfId="0" applyFont="1" applyFill="1" applyBorder="1" applyAlignment="1">
      <alignment horizontal="left" vertical="center"/>
    </xf>
    <xf numFmtId="0" fontId="183" fillId="0" borderId="0" xfId="0" applyFont="1" applyFill="1" applyBorder="1" applyAlignment="1">
      <alignment horizontal="left" vertical="center"/>
    </xf>
    <xf numFmtId="0" fontId="78" fillId="0" borderId="7" xfId="0" applyFont="1" applyFill="1" applyBorder="1" applyAlignment="1">
      <alignment horizontal="center" vertical="center"/>
    </xf>
    <xf numFmtId="0" fontId="201" fillId="0" borderId="200" xfId="0" applyFont="1" applyFill="1" applyBorder="1" applyAlignment="1">
      <alignment vertical="center"/>
    </xf>
    <xf numFmtId="0" fontId="201" fillId="0" borderId="201" xfId="0" applyFont="1" applyFill="1" applyBorder="1" applyAlignment="1">
      <alignment vertical="center"/>
    </xf>
    <xf numFmtId="0" fontId="201" fillId="0" borderId="3" xfId="0" applyFont="1" applyFill="1" applyBorder="1" applyAlignment="1">
      <alignment vertical="center"/>
    </xf>
    <xf numFmtId="0" fontId="201" fillId="0" borderId="4" xfId="0" applyFont="1" applyFill="1" applyBorder="1" applyAlignment="1">
      <alignment vertical="center"/>
    </xf>
    <xf numFmtId="0" fontId="76" fillId="0" borderId="13" xfId="0" applyFont="1" applyFill="1" applyBorder="1" applyAlignment="1"/>
    <xf numFmtId="0" fontId="0" fillId="0" borderId="130" xfId="0" applyFont="1" applyFill="1" applyBorder="1" applyAlignment="1"/>
    <xf numFmtId="0" fontId="0" fillId="0" borderId="131" xfId="0" applyFont="1" applyFill="1" applyBorder="1" applyAlignment="1"/>
    <xf numFmtId="0" fontId="76" fillId="0" borderId="193" xfId="0" applyFont="1" applyFill="1" applyBorder="1" applyAlignment="1">
      <alignment horizontal="center" vertical="center"/>
    </xf>
    <xf numFmtId="0" fontId="0" fillId="0" borderId="27" xfId="0" applyFont="1" applyFill="1" applyBorder="1" applyAlignment="1">
      <alignment horizontal="center" vertical="center"/>
    </xf>
    <xf numFmtId="0" fontId="76" fillId="0" borderId="198" xfId="0" applyFont="1" applyFill="1" applyBorder="1" applyAlignment="1">
      <alignment horizontal="center" vertical="center"/>
    </xf>
    <xf numFmtId="0" fontId="0" fillId="0" borderId="11" xfId="0" applyFont="1" applyFill="1" applyBorder="1" applyAlignment="1">
      <alignment horizontal="center" vertical="center" textRotation="255"/>
    </xf>
    <xf numFmtId="0" fontId="0" fillId="0" borderId="12" xfId="0" applyFont="1" applyFill="1" applyBorder="1" applyAlignment="1">
      <alignment horizontal="center" vertical="center" textRotation="255"/>
    </xf>
    <xf numFmtId="0" fontId="0" fillId="0" borderId="16" xfId="0" applyFont="1" applyFill="1" applyBorder="1" applyAlignment="1">
      <alignment horizontal="center" vertical="center" textRotation="255"/>
    </xf>
    <xf numFmtId="0" fontId="201" fillId="0" borderId="193" xfId="0" applyFont="1" applyFill="1" applyBorder="1" applyAlignment="1">
      <alignment vertical="center"/>
    </xf>
    <xf numFmtId="0" fontId="183" fillId="0" borderId="27" xfId="0" applyFont="1" applyFill="1" applyBorder="1" applyAlignment="1">
      <alignment vertical="center"/>
    </xf>
    <xf numFmtId="0" fontId="183" fillId="0" borderId="193" xfId="0" applyFont="1" applyFill="1" applyBorder="1" applyAlignment="1">
      <alignment horizontal="left" vertical="center" indent="1"/>
    </xf>
    <xf numFmtId="0" fontId="181" fillId="0" borderId="198" xfId="0" applyFont="1" applyFill="1" applyBorder="1" applyAlignment="1">
      <alignment horizontal="left" vertical="center" indent="1"/>
    </xf>
    <xf numFmtId="0" fontId="78" fillId="0" borderId="11" xfId="0" applyFont="1" applyFill="1" applyBorder="1" applyAlignment="1">
      <alignment horizontal="center" vertical="center"/>
    </xf>
    <xf numFmtId="0" fontId="78" fillId="0" borderId="12" xfId="0" applyFont="1" applyFill="1" applyBorder="1" applyAlignment="1">
      <alignment horizontal="center" vertical="center"/>
    </xf>
    <xf numFmtId="0" fontId="78" fillId="0" borderId="16" xfId="0" applyFont="1" applyFill="1" applyBorder="1" applyAlignment="1">
      <alignment horizontal="center" vertical="center"/>
    </xf>
    <xf numFmtId="0" fontId="201" fillId="0" borderId="200" xfId="0" applyFont="1" applyFill="1" applyBorder="1" applyAlignment="1">
      <alignment vertical="center" wrapText="1"/>
    </xf>
    <xf numFmtId="0" fontId="201" fillId="0" borderId="5" xfId="0" applyFont="1" applyFill="1" applyBorder="1" applyAlignment="1">
      <alignment vertical="center"/>
    </xf>
    <xf numFmtId="0" fontId="201" fillId="0" borderId="6" xfId="0" applyFont="1" applyFill="1" applyBorder="1" applyAlignment="1">
      <alignment vertical="center"/>
    </xf>
    <xf numFmtId="0" fontId="183" fillId="0" borderId="200" xfId="0" applyFont="1" applyFill="1" applyBorder="1" applyAlignment="1">
      <alignment horizontal="left" vertical="center"/>
    </xf>
    <xf numFmtId="0" fontId="183" fillId="0" borderId="180" xfId="0" applyFont="1" applyFill="1" applyBorder="1" applyAlignment="1">
      <alignment horizontal="left" vertical="center"/>
    </xf>
    <xf numFmtId="0" fontId="183" fillId="0" borderId="193" xfId="0" applyFont="1" applyFill="1" applyBorder="1" applyAlignment="1">
      <alignment horizontal="left" vertical="center"/>
    </xf>
    <xf numFmtId="0" fontId="183" fillId="0" borderId="198" xfId="0" applyFont="1" applyFill="1" applyBorder="1" applyAlignment="1">
      <alignment horizontal="left" vertical="center"/>
    </xf>
    <xf numFmtId="0" fontId="78" fillId="0" borderId="11" xfId="0" applyFont="1" applyFill="1" applyBorder="1" applyAlignment="1">
      <alignment horizontal="center" vertical="center" wrapText="1"/>
    </xf>
    <xf numFmtId="0" fontId="78" fillId="0" borderId="12" xfId="0" applyFont="1" applyFill="1" applyBorder="1" applyAlignment="1">
      <alignment horizontal="center" vertical="center" wrapText="1"/>
    </xf>
    <xf numFmtId="0" fontId="78" fillId="0" borderId="16" xfId="0" applyFont="1" applyFill="1" applyBorder="1" applyAlignment="1">
      <alignment horizontal="center" vertical="center" wrapText="1"/>
    </xf>
    <xf numFmtId="0" fontId="183" fillId="0" borderId="201" xfId="0" applyFont="1" applyFill="1" applyBorder="1" applyAlignment="1">
      <alignment horizontal="left" vertical="center"/>
    </xf>
    <xf numFmtId="0" fontId="183" fillId="0" borderId="4" xfId="0" applyFont="1" applyFill="1" applyBorder="1" applyAlignment="1">
      <alignment horizontal="left" vertical="center"/>
    </xf>
    <xf numFmtId="0" fontId="183" fillId="0" borderId="6" xfId="0" applyFont="1" applyFill="1" applyBorder="1" applyAlignment="1">
      <alignment horizontal="left" vertical="center"/>
    </xf>
    <xf numFmtId="0" fontId="183" fillId="0" borderId="193" xfId="0" applyFont="1" applyFill="1" applyBorder="1" applyAlignment="1">
      <alignment horizontal="left" vertical="center" wrapText="1" shrinkToFit="1"/>
    </xf>
    <xf numFmtId="0" fontId="183" fillId="0" borderId="198" xfId="0" applyFont="1" applyFill="1" applyBorder="1" applyAlignment="1">
      <alignment horizontal="left" vertical="center" wrapText="1" shrinkToFit="1"/>
    </xf>
    <xf numFmtId="0" fontId="183" fillId="0" borderId="27" xfId="0" applyFont="1" applyFill="1" applyBorder="1" applyAlignment="1">
      <alignment horizontal="left" vertical="center" wrapText="1" shrinkToFit="1"/>
    </xf>
    <xf numFmtId="0" fontId="201" fillId="0" borderId="200" xfId="0" applyFont="1" applyFill="1" applyBorder="1" applyAlignment="1">
      <alignment horizontal="left" vertical="center" wrapText="1"/>
    </xf>
    <xf numFmtId="0" fontId="201" fillId="0" borderId="201" xfId="0" applyFont="1" applyFill="1" applyBorder="1" applyAlignment="1">
      <alignment horizontal="left" vertical="center" wrapText="1"/>
    </xf>
    <xf numFmtId="0" fontId="201" fillId="0" borderId="5" xfId="0" applyFont="1" applyFill="1" applyBorder="1" applyAlignment="1">
      <alignment horizontal="left" vertical="center" wrapText="1"/>
    </xf>
    <xf numFmtId="0" fontId="201" fillId="0" borderId="6" xfId="0" applyFont="1" applyFill="1" applyBorder="1" applyAlignment="1">
      <alignment horizontal="left" vertical="center" wrapText="1"/>
    </xf>
    <xf numFmtId="0" fontId="183" fillId="0" borderId="180" xfId="0" applyFont="1" applyFill="1" applyBorder="1" applyAlignment="1">
      <alignment horizontal="left" vertical="center" wrapText="1"/>
    </xf>
    <xf numFmtId="0" fontId="78" fillId="0" borderId="7" xfId="0" applyFont="1" applyFill="1" applyBorder="1" applyAlignment="1">
      <alignment horizontal="center" vertical="center" wrapText="1"/>
    </xf>
    <xf numFmtId="0" fontId="183" fillId="0" borderId="198" xfId="0" applyFont="1" applyFill="1" applyBorder="1" applyAlignment="1">
      <alignment horizontal="left" vertical="center" wrapText="1"/>
    </xf>
    <xf numFmtId="0" fontId="183" fillId="0" borderId="3" xfId="0" applyFont="1" applyFill="1" applyBorder="1" applyAlignment="1">
      <alignment horizontal="left" vertical="center" shrinkToFit="1"/>
    </xf>
    <xf numFmtId="0" fontId="183" fillId="0" borderId="0" xfId="0" applyFont="1" applyFill="1" applyBorder="1" applyAlignment="1">
      <alignment horizontal="left" vertical="center" shrinkToFit="1"/>
    </xf>
    <xf numFmtId="0" fontId="183" fillId="0" borderId="5" xfId="0" applyFont="1" applyFill="1" applyBorder="1" applyAlignment="1">
      <alignment horizontal="left" vertical="center" wrapText="1"/>
    </xf>
    <xf numFmtId="0" fontId="183" fillId="0" borderId="13" xfId="0" applyFont="1" applyFill="1" applyBorder="1" applyAlignment="1">
      <alignment horizontal="left" vertical="center" wrapText="1"/>
    </xf>
    <xf numFmtId="0" fontId="183" fillId="0" borderId="6" xfId="0" applyFont="1" applyFill="1" applyBorder="1" applyAlignment="1">
      <alignment horizontal="left" vertical="center" wrapText="1"/>
    </xf>
    <xf numFmtId="0" fontId="183" fillId="0" borderId="193" xfId="0" applyFont="1" applyFill="1" applyBorder="1" applyAlignment="1">
      <alignment horizontal="left" vertical="center" wrapText="1"/>
    </xf>
    <xf numFmtId="0" fontId="183" fillId="0" borderId="27" xfId="0" applyFont="1" applyFill="1" applyBorder="1" applyAlignment="1">
      <alignment horizontal="left" vertical="center" wrapText="1"/>
    </xf>
    <xf numFmtId="2" fontId="183" fillId="0" borderId="198" xfId="0" applyNumberFormat="1" applyFont="1" applyFill="1" applyBorder="1" applyAlignment="1">
      <alignment vertical="center" shrinkToFit="1"/>
    </xf>
    <xf numFmtId="0" fontId="183" fillId="0" borderId="198" xfId="0" applyFont="1" applyFill="1" applyBorder="1" applyAlignment="1">
      <alignment horizontal="left" vertical="center" shrinkToFit="1"/>
    </xf>
    <xf numFmtId="0" fontId="183" fillId="0" borderId="27" xfId="0" applyFont="1" applyFill="1" applyBorder="1" applyAlignment="1">
      <alignment horizontal="left" vertical="center" shrinkToFit="1"/>
    </xf>
    <xf numFmtId="0" fontId="183" fillId="0" borderId="198" xfId="0" applyFont="1" applyFill="1" applyBorder="1" applyAlignment="1">
      <alignment horizontal="center" vertical="center"/>
    </xf>
    <xf numFmtId="0" fontId="183" fillId="0" borderId="11" xfId="0" applyFont="1" applyFill="1" applyBorder="1" applyAlignment="1">
      <alignment horizontal="center" vertical="center"/>
    </xf>
    <xf numFmtId="0" fontId="181" fillId="0" borderId="12" xfId="0" applyFont="1" applyFill="1" applyBorder="1"/>
    <xf numFmtId="0" fontId="181" fillId="0" borderId="16" xfId="0" applyFont="1" applyFill="1" applyBorder="1"/>
    <xf numFmtId="0" fontId="201" fillId="0" borderId="200" xfId="0" applyFont="1" applyFill="1" applyBorder="1" applyAlignment="1">
      <alignment horizontal="left" vertical="center" wrapText="1" indent="1"/>
    </xf>
    <xf numFmtId="0" fontId="201" fillId="0" borderId="201" xfId="0" applyFont="1" applyFill="1" applyBorder="1" applyAlignment="1">
      <alignment horizontal="left" vertical="center" wrapText="1" indent="1"/>
    </xf>
    <xf numFmtId="0" fontId="201" fillId="0" borderId="3" xfId="0" applyFont="1" applyFill="1" applyBorder="1" applyAlignment="1">
      <alignment horizontal="left" vertical="center" wrapText="1" indent="1"/>
    </xf>
    <xf numFmtId="0" fontId="201" fillId="0" borderId="4" xfId="0" applyFont="1" applyFill="1" applyBorder="1" applyAlignment="1">
      <alignment horizontal="left" vertical="center" wrapText="1" indent="1"/>
    </xf>
    <xf numFmtId="0" fontId="201" fillId="0" borderId="5" xfId="0" applyFont="1" applyFill="1" applyBorder="1" applyAlignment="1">
      <alignment horizontal="left" vertical="center" wrapText="1" indent="1"/>
    </xf>
    <xf numFmtId="0" fontId="201" fillId="0" borderId="6" xfId="0" applyFont="1" applyFill="1" applyBorder="1" applyAlignment="1">
      <alignment horizontal="left" vertical="center" wrapText="1" indent="1"/>
    </xf>
    <xf numFmtId="0" fontId="183" fillId="0" borderId="200" xfId="0" applyFont="1" applyFill="1" applyBorder="1" applyAlignment="1">
      <alignment horizontal="center" vertical="center"/>
    </xf>
    <xf numFmtId="0" fontId="183" fillId="0" borderId="180" xfId="0" applyFont="1" applyFill="1" applyBorder="1" applyAlignment="1">
      <alignment horizontal="center" vertical="center"/>
    </xf>
    <xf numFmtId="0" fontId="183" fillId="0" borderId="180" xfId="0" applyFont="1" applyFill="1" applyBorder="1" applyAlignment="1" applyProtection="1">
      <alignment horizontal="left" vertical="center" shrinkToFit="1"/>
      <protection locked="0"/>
    </xf>
    <xf numFmtId="0" fontId="181" fillId="0" borderId="180" xfId="0" applyFont="1" applyFill="1" applyBorder="1" applyAlignment="1">
      <alignment horizontal="left" vertical="center"/>
    </xf>
    <xf numFmtId="0" fontId="181" fillId="0" borderId="180" xfId="0" applyFont="1" applyFill="1" applyBorder="1" applyAlignment="1">
      <alignment horizontal="right" vertical="center"/>
    </xf>
    <xf numFmtId="0" fontId="78" fillId="0" borderId="7" xfId="0" applyFont="1" applyFill="1" applyBorder="1" applyAlignment="1">
      <alignment horizontal="center" vertical="center" textRotation="255" wrapText="1"/>
    </xf>
    <xf numFmtId="0" fontId="78" fillId="0" borderId="7" xfId="0" applyFont="1" applyFill="1" applyBorder="1" applyAlignment="1">
      <alignment horizontal="center" vertical="center" textRotation="255"/>
    </xf>
    <xf numFmtId="0" fontId="183" fillId="0" borderId="7" xfId="0" applyFont="1" applyFill="1" applyBorder="1" applyAlignment="1">
      <alignment horizontal="center" vertical="center" textRotation="255"/>
    </xf>
    <xf numFmtId="0" fontId="201" fillId="0" borderId="200" xfId="0" applyFont="1" applyFill="1" applyBorder="1" applyAlignment="1">
      <alignment horizontal="left" vertical="center" indent="1"/>
    </xf>
    <xf numFmtId="0" fontId="201" fillId="0" borderId="201" xfId="0" applyFont="1" applyFill="1" applyBorder="1" applyAlignment="1">
      <alignment horizontal="left" vertical="center" indent="1"/>
    </xf>
    <xf numFmtId="0" fontId="201" fillId="0" borderId="3" xfId="0" applyFont="1" applyFill="1" applyBorder="1" applyAlignment="1">
      <alignment horizontal="left" vertical="center" indent="1"/>
    </xf>
    <xf numFmtId="0" fontId="201" fillId="0" borderId="4" xfId="0" applyFont="1" applyFill="1" applyBorder="1" applyAlignment="1">
      <alignment horizontal="left" vertical="center" indent="1"/>
    </xf>
    <xf numFmtId="0" fontId="183" fillId="0" borderId="193" xfId="0" applyFont="1" applyFill="1" applyBorder="1" applyAlignment="1">
      <alignment horizontal="left" vertical="center" shrinkToFit="1"/>
    </xf>
    <xf numFmtId="0" fontId="183" fillId="0" borderId="0" xfId="0" applyFont="1" applyFill="1" applyBorder="1" applyAlignment="1" applyProtection="1">
      <alignment horizontal="left" vertical="center" shrinkToFit="1"/>
      <protection locked="0"/>
    </xf>
    <xf numFmtId="0" fontId="181" fillId="0" borderId="0" xfId="0" applyFont="1" applyFill="1" applyBorder="1" applyAlignment="1">
      <alignment horizontal="left" vertical="center"/>
    </xf>
    <xf numFmtId="0" fontId="181" fillId="0" borderId="0" xfId="0" applyFont="1" applyFill="1" applyBorder="1" applyAlignment="1">
      <alignment horizontal="right" vertical="center"/>
    </xf>
    <xf numFmtId="0" fontId="183" fillId="0" borderId="13" xfId="0" applyFont="1" applyFill="1" applyBorder="1" applyAlignment="1" applyProtection="1">
      <alignment horizontal="left" vertical="center" shrinkToFit="1"/>
      <protection locked="0"/>
    </xf>
    <xf numFmtId="0" fontId="181" fillId="0" borderId="13" xfId="0" applyFont="1" applyFill="1" applyBorder="1" applyAlignment="1">
      <alignment horizontal="left" vertical="center"/>
    </xf>
    <xf numFmtId="0" fontId="181" fillId="0" borderId="13" xfId="0" applyFont="1" applyFill="1" applyBorder="1" applyAlignment="1">
      <alignment horizontal="right" vertical="center"/>
    </xf>
    <xf numFmtId="0" fontId="183" fillId="0" borderId="0" xfId="0" applyFont="1" applyFill="1" applyBorder="1" applyAlignment="1">
      <alignment horizontal="center" vertical="center" shrinkToFit="1"/>
    </xf>
    <xf numFmtId="0" fontId="241" fillId="0" borderId="180" xfId="0" applyFont="1" applyFill="1" applyBorder="1" applyAlignment="1">
      <alignment horizontal="center" vertical="center" shrinkToFit="1"/>
    </xf>
    <xf numFmtId="0" fontId="183" fillId="0" borderId="5" xfId="0" applyFont="1" applyFill="1" applyBorder="1" applyAlignment="1">
      <alignment horizontal="left" vertical="center" shrinkToFit="1"/>
    </xf>
    <xf numFmtId="0" fontId="183" fillId="0" borderId="13" xfId="0" applyFont="1" applyFill="1" applyBorder="1" applyAlignment="1">
      <alignment horizontal="left" vertical="center" shrinkToFit="1"/>
    </xf>
    <xf numFmtId="0" fontId="183" fillId="0" borderId="193" xfId="0" applyFont="1" applyFill="1" applyBorder="1" applyAlignment="1">
      <alignment horizontal="center" vertical="center"/>
    </xf>
    <xf numFmtId="0" fontId="183" fillId="0" borderId="193" xfId="0" applyFont="1" applyFill="1" applyBorder="1" applyAlignment="1">
      <alignment horizontal="center" vertical="center" shrinkToFit="1"/>
    </xf>
    <xf numFmtId="0" fontId="183" fillId="0" borderId="27" xfId="0" applyFont="1" applyFill="1" applyBorder="1" applyAlignment="1">
      <alignment horizontal="center" vertical="center" shrinkToFit="1"/>
    </xf>
    <xf numFmtId="0" fontId="183" fillId="0" borderId="198" xfId="0" applyFont="1" applyFill="1" applyBorder="1" applyAlignment="1">
      <alignment horizontal="center" vertical="center" shrinkToFit="1"/>
    </xf>
    <xf numFmtId="0" fontId="201" fillId="0" borderId="11" xfId="0" applyFont="1" applyFill="1" applyBorder="1" applyAlignment="1">
      <alignment horizontal="center" vertical="center" wrapText="1"/>
    </xf>
    <xf numFmtId="0" fontId="201" fillId="0" borderId="12" xfId="0" applyFont="1" applyFill="1" applyBorder="1" applyAlignment="1">
      <alignment horizontal="center" vertical="center" wrapText="1"/>
    </xf>
    <xf numFmtId="0" fontId="201" fillId="0" borderId="16" xfId="0" applyFont="1" applyFill="1" applyBorder="1" applyAlignment="1">
      <alignment horizontal="center" vertical="center"/>
    </xf>
    <xf numFmtId="0" fontId="183" fillId="0" borderId="11" xfId="0" applyFont="1" applyFill="1" applyBorder="1" applyAlignment="1">
      <alignment horizontal="left" vertical="center"/>
    </xf>
    <xf numFmtId="0" fontId="183" fillId="0" borderId="16" xfId="0" applyFont="1" applyFill="1" applyBorder="1" applyAlignment="1">
      <alignment horizontal="left" vertical="center"/>
    </xf>
    <xf numFmtId="0" fontId="201" fillId="0" borderId="16" xfId="0" applyFont="1" applyFill="1" applyBorder="1" applyAlignment="1">
      <alignment horizontal="center" vertical="center" wrapText="1"/>
    </xf>
    <xf numFmtId="0" fontId="201" fillId="0" borderId="11" xfId="0" applyFont="1" applyFill="1" applyBorder="1" applyAlignment="1">
      <alignment horizontal="left" vertical="center"/>
    </xf>
    <xf numFmtId="0" fontId="201" fillId="0" borderId="16" xfId="0" applyFont="1" applyFill="1" applyBorder="1" applyAlignment="1">
      <alignment horizontal="left" vertical="center"/>
    </xf>
    <xf numFmtId="0" fontId="183" fillId="0" borderId="180" xfId="0" applyFont="1" applyFill="1" applyBorder="1" applyAlignment="1" applyProtection="1">
      <alignment vertical="center" shrinkToFit="1"/>
      <protection locked="0"/>
    </xf>
    <xf numFmtId="0" fontId="183" fillId="0" borderId="11" xfId="0" applyFont="1" applyFill="1" applyBorder="1" applyAlignment="1">
      <alignment horizontal="left" vertical="center" wrapText="1"/>
    </xf>
    <xf numFmtId="0" fontId="183" fillId="0" borderId="12" xfId="0" applyFont="1" applyFill="1" applyBorder="1" applyAlignment="1">
      <alignment horizontal="left" vertical="center" wrapText="1"/>
    </xf>
    <xf numFmtId="0" fontId="183" fillId="0" borderId="16" xfId="0" applyFont="1" applyFill="1" applyBorder="1" applyAlignment="1">
      <alignment horizontal="left" vertical="center" wrapText="1"/>
    </xf>
    <xf numFmtId="0" fontId="183" fillId="0" borderId="200" xfId="0" applyFont="1" applyFill="1" applyBorder="1" applyAlignment="1">
      <alignment horizontal="left" vertical="center" shrinkToFit="1"/>
    </xf>
    <xf numFmtId="0" fontId="183" fillId="0" borderId="180" xfId="0" applyFont="1" applyFill="1" applyBorder="1" applyAlignment="1">
      <alignment horizontal="left" vertical="center" shrinkToFit="1"/>
    </xf>
    <xf numFmtId="0" fontId="183" fillId="0" borderId="27" xfId="0" applyFont="1" applyFill="1" applyBorder="1" applyAlignment="1">
      <alignment horizontal="left" vertical="center"/>
    </xf>
    <xf numFmtId="0" fontId="181" fillId="0" borderId="27" xfId="0" applyFont="1" applyFill="1" applyBorder="1" applyAlignment="1">
      <alignment horizontal="left" vertical="center" indent="1"/>
    </xf>
    <xf numFmtId="0" fontId="201" fillId="0" borderId="193" xfId="0" applyFont="1" applyFill="1" applyBorder="1" applyAlignment="1">
      <alignment horizontal="left" vertical="center"/>
    </xf>
    <xf numFmtId="0" fontId="201" fillId="0" borderId="27" xfId="0" applyFont="1" applyFill="1" applyBorder="1" applyAlignment="1">
      <alignment horizontal="left" vertical="center"/>
    </xf>
    <xf numFmtId="0" fontId="201" fillId="0" borderId="11" xfId="0" applyFont="1" applyFill="1" applyBorder="1" applyAlignment="1">
      <alignment horizontal="left" vertical="center" indent="1"/>
    </xf>
    <xf numFmtId="0" fontId="201" fillId="0" borderId="16" xfId="0" applyFont="1" applyFill="1" applyBorder="1" applyAlignment="1">
      <alignment horizontal="left" vertical="center" indent="1"/>
    </xf>
    <xf numFmtId="2" fontId="183" fillId="0" borderId="198" xfId="0" applyNumberFormat="1" applyFont="1" applyFill="1" applyBorder="1" applyAlignment="1">
      <alignment horizontal="center" vertical="center" shrinkToFit="1"/>
    </xf>
    <xf numFmtId="0" fontId="201" fillId="0" borderId="193" xfId="0" applyFont="1" applyFill="1" applyBorder="1" applyAlignment="1">
      <alignment horizontal="left" vertical="center" indent="1"/>
    </xf>
    <xf numFmtId="0" fontId="183" fillId="0" borderId="7" xfId="0" applyFont="1" applyFill="1" applyBorder="1" applyAlignment="1">
      <alignment horizontal="center" vertical="center" wrapText="1"/>
    </xf>
    <xf numFmtId="0" fontId="201" fillId="0" borderId="12" xfId="0" applyFont="1" applyFill="1" applyBorder="1" applyAlignment="1">
      <alignment horizontal="left" vertical="center" indent="1"/>
    </xf>
    <xf numFmtId="0" fontId="183" fillId="0" borderId="11" xfId="0" applyFont="1" applyFill="1" applyBorder="1" applyAlignment="1">
      <alignment horizontal="center" vertical="center" textRotation="255"/>
    </xf>
    <xf numFmtId="0" fontId="183" fillId="0" borderId="12" xfId="0" applyFont="1" applyFill="1" applyBorder="1" applyAlignment="1">
      <alignment horizontal="center" vertical="center" textRotation="255"/>
    </xf>
    <xf numFmtId="0" fontId="183" fillId="0" borderId="16" xfId="0" applyFont="1" applyFill="1" applyBorder="1" applyAlignment="1">
      <alignment horizontal="center" vertical="center" textRotation="255"/>
    </xf>
    <xf numFmtId="0" fontId="181" fillId="0" borderId="27" xfId="0" applyFont="1" applyFill="1" applyBorder="1" applyAlignment="1">
      <alignment vertical="center"/>
    </xf>
    <xf numFmtId="0" fontId="201" fillId="0" borderId="193" xfId="0" applyFont="1" applyFill="1" applyBorder="1" applyAlignment="1">
      <alignment vertical="center" wrapText="1"/>
    </xf>
    <xf numFmtId="0" fontId="201" fillId="0" borderId="27" xfId="0" applyFont="1" applyFill="1" applyBorder="1" applyAlignment="1">
      <alignment vertical="center" wrapText="1"/>
    </xf>
    <xf numFmtId="0" fontId="333" fillId="0" borderId="193" xfId="0" applyFont="1" applyFill="1" applyBorder="1" applyAlignment="1">
      <alignment horizontal="left" vertical="center" wrapText="1"/>
    </xf>
    <xf numFmtId="0" fontId="333" fillId="0" borderId="198" xfId="0" applyFont="1" applyFill="1" applyBorder="1" applyAlignment="1">
      <alignment horizontal="left" vertical="center" wrapText="1"/>
    </xf>
    <xf numFmtId="0" fontId="333" fillId="0" borderId="27" xfId="0" applyFont="1" applyFill="1" applyBorder="1" applyAlignment="1">
      <alignment horizontal="left" vertical="center" wrapText="1"/>
    </xf>
    <xf numFmtId="0" fontId="201" fillId="0" borderId="27" xfId="0" applyFont="1" applyFill="1" applyBorder="1" applyAlignment="1">
      <alignment vertical="center"/>
    </xf>
    <xf numFmtId="0" fontId="320" fillId="0" borderId="198" xfId="0" applyFont="1" applyFill="1" applyBorder="1" applyAlignment="1" applyProtection="1">
      <alignment horizontal="center" vertical="center" shrinkToFit="1"/>
      <protection locked="0"/>
    </xf>
    <xf numFmtId="0" fontId="183" fillId="0" borderId="11" xfId="0" applyFont="1" applyFill="1" applyBorder="1" applyAlignment="1">
      <alignment horizontal="center" vertical="center" wrapText="1"/>
    </xf>
    <xf numFmtId="0" fontId="183" fillId="0" borderId="12" xfId="0" applyFont="1" applyFill="1" applyBorder="1" applyAlignment="1">
      <alignment horizontal="center" vertical="center" wrapText="1"/>
    </xf>
    <xf numFmtId="0" fontId="183" fillId="0" borderId="16" xfId="0" applyFont="1" applyFill="1" applyBorder="1" applyAlignment="1">
      <alignment horizontal="center" vertical="center" wrapText="1"/>
    </xf>
    <xf numFmtId="0" fontId="201" fillId="0" borderId="200" xfId="0" applyFont="1" applyFill="1" applyBorder="1" applyAlignment="1">
      <alignment horizontal="center" vertical="center" wrapText="1"/>
    </xf>
    <xf numFmtId="0" fontId="201" fillId="0" borderId="201" xfId="0" applyFont="1" applyFill="1" applyBorder="1" applyAlignment="1">
      <alignment horizontal="center" vertical="center" wrapText="1"/>
    </xf>
    <xf numFmtId="0" fontId="201" fillId="0" borderId="3" xfId="0" applyFont="1" applyFill="1" applyBorder="1" applyAlignment="1">
      <alignment horizontal="center" vertical="center" wrapText="1"/>
    </xf>
    <xf numFmtId="0" fontId="201" fillId="0" borderId="4" xfId="0" applyFont="1" applyFill="1" applyBorder="1" applyAlignment="1">
      <alignment horizontal="center" vertical="center" wrapText="1"/>
    </xf>
    <xf numFmtId="0" fontId="201" fillId="0" borderId="5" xfId="0" applyFont="1" applyFill="1" applyBorder="1" applyAlignment="1">
      <alignment horizontal="center" vertical="center" wrapText="1"/>
    </xf>
    <xf numFmtId="0" fontId="201" fillId="0" borderId="6" xfId="0" applyFont="1" applyFill="1" applyBorder="1" applyAlignment="1">
      <alignment horizontal="center" vertical="center" wrapText="1"/>
    </xf>
    <xf numFmtId="0" fontId="183" fillId="0" borderId="193" xfId="0" applyFont="1" applyFill="1" applyBorder="1" applyAlignment="1">
      <alignment vertical="center"/>
    </xf>
    <xf numFmtId="0" fontId="183" fillId="0" borderId="198" xfId="0" applyFont="1" applyFill="1" applyBorder="1" applyAlignment="1">
      <alignment vertical="center"/>
    </xf>
    <xf numFmtId="0" fontId="183" fillId="0" borderId="7" xfId="0" applyFont="1" applyFill="1" applyBorder="1" applyAlignment="1">
      <alignment horizontal="center" vertical="center"/>
    </xf>
    <xf numFmtId="0" fontId="181" fillId="0" borderId="193" xfId="0" applyFont="1" applyBorder="1" applyAlignment="1">
      <alignment horizontal="center" vertical="center"/>
    </xf>
    <xf numFmtId="0" fontId="181" fillId="0" borderId="198" xfId="0" applyFont="1" applyBorder="1" applyAlignment="1">
      <alignment horizontal="center" vertical="center"/>
    </xf>
    <xf numFmtId="0" fontId="201" fillId="0" borderId="180" xfId="0" applyFont="1" applyFill="1" applyBorder="1" applyAlignment="1">
      <alignment vertical="center"/>
    </xf>
    <xf numFmtId="0" fontId="201" fillId="0" borderId="0" xfId="0" applyFont="1" applyFill="1" applyBorder="1" applyAlignment="1">
      <alignment horizontal="left" vertical="center"/>
    </xf>
    <xf numFmtId="0" fontId="183" fillId="0" borderId="13" xfId="0" applyFont="1" applyFill="1" applyBorder="1" applyAlignment="1">
      <alignment horizontal="left"/>
    </xf>
    <xf numFmtId="0" fontId="181" fillId="0" borderId="200" xfId="0" applyFont="1" applyFill="1" applyBorder="1" applyAlignment="1">
      <alignment horizontal="left" vertical="top" wrapText="1"/>
    </xf>
    <xf numFmtId="0" fontId="181" fillId="0" borderId="180" xfId="0" applyFont="1" applyFill="1" applyBorder="1" applyAlignment="1">
      <alignment horizontal="left" vertical="top" wrapText="1"/>
    </xf>
    <xf numFmtId="0" fontId="181" fillId="0" borderId="3" xfId="0" applyFont="1" applyFill="1" applyBorder="1" applyAlignment="1">
      <alignment horizontal="left" vertical="top" wrapText="1"/>
    </xf>
    <xf numFmtId="0" fontId="181" fillId="0" borderId="0" xfId="0" applyFont="1" applyFill="1" applyBorder="1" applyAlignment="1">
      <alignment horizontal="left" vertical="top" wrapText="1"/>
    </xf>
    <xf numFmtId="0" fontId="181" fillId="0" borderId="5" xfId="0" applyFont="1" applyFill="1" applyBorder="1" applyAlignment="1">
      <alignment horizontal="left" vertical="top" wrapText="1"/>
    </xf>
    <xf numFmtId="0" fontId="181" fillId="0" borderId="13" xfId="0" applyFont="1" applyFill="1" applyBorder="1" applyAlignment="1">
      <alignment horizontal="left" vertical="top" wrapText="1"/>
    </xf>
    <xf numFmtId="0" fontId="183" fillId="17" borderId="180" xfId="0" applyFont="1" applyFill="1" applyBorder="1" applyAlignment="1" applyProtection="1">
      <alignment horizontal="left" vertical="center" shrinkToFit="1"/>
      <protection locked="0"/>
    </xf>
    <xf numFmtId="0" fontId="201" fillId="0" borderId="11" xfId="0" applyFont="1" applyFill="1" applyBorder="1" applyAlignment="1">
      <alignment horizontal="center" vertical="center"/>
    </xf>
    <xf numFmtId="0" fontId="201" fillId="0" borderId="12" xfId="0" applyFont="1" applyFill="1" applyBorder="1" applyAlignment="1">
      <alignment horizontal="center" vertical="center"/>
    </xf>
    <xf numFmtId="0" fontId="183" fillId="0" borderId="193" xfId="0" applyFont="1" applyFill="1" applyBorder="1" applyAlignment="1">
      <alignment vertical="center" wrapText="1" shrinkToFit="1"/>
    </xf>
    <xf numFmtId="0" fontId="183" fillId="0" borderId="198" xfId="0" applyFont="1" applyFill="1" applyBorder="1" applyAlignment="1">
      <alignment vertical="center" wrapText="1" shrinkToFit="1"/>
    </xf>
    <xf numFmtId="0" fontId="183" fillId="0" borderId="12" xfId="0" applyFont="1" applyFill="1" applyBorder="1" applyAlignment="1">
      <alignment horizontal="center" vertical="center"/>
    </xf>
    <xf numFmtId="0" fontId="183" fillId="0" borderId="16" xfId="0" applyFont="1" applyFill="1" applyBorder="1" applyAlignment="1">
      <alignment horizontal="center" vertical="center"/>
    </xf>
    <xf numFmtId="0" fontId="72" fillId="0" borderId="0" xfId="0" applyFont="1" applyFill="1" applyAlignment="1">
      <alignment horizontal="center" vertical="center"/>
    </xf>
    <xf numFmtId="0" fontId="0" fillId="0" borderId="193" xfId="0" applyFont="1" applyFill="1" applyBorder="1" applyAlignment="1">
      <alignment horizontal="left" vertical="center" shrinkToFit="1"/>
    </xf>
    <xf numFmtId="0" fontId="0" fillId="0" borderId="198" xfId="0" applyFont="1" applyFill="1" applyBorder="1" applyAlignment="1">
      <alignment horizontal="left" vertical="center" shrinkToFit="1"/>
    </xf>
    <xf numFmtId="0" fontId="0" fillId="0" borderId="198" xfId="0" applyFont="1" applyFill="1" applyBorder="1" applyAlignment="1">
      <alignment horizontal="left" vertical="center"/>
    </xf>
    <xf numFmtId="0" fontId="0" fillId="0" borderId="27" xfId="0" applyFont="1" applyFill="1" applyBorder="1" applyAlignment="1">
      <alignment horizontal="left" vertical="center"/>
    </xf>
    <xf numFmtId="0" fontId="0" fillId="0" borderId="193" xfId="0" applyFont="1" applyFill="1" applyBorder="1" applyAlignment="1">
      <alignment horizontal="left" vertical="center"/>
    </xf>
    <xf numFmtId="1" fontId="0" fillId="0" borderId="193" xfId="0" applyNumberFormat="1" applyFont="1" applyFill="1" applyBorder="1" applyAlignment="1">
      <alignment horizontal="left" vertical="center"/>
    </xf>
    <xf numFmtId="1" fontId="0" fillId="0" borderId="198" xfId="0" applyNumberFormat="1" applyFont="1" applyFill="1" applyBorder="1" applyAlignment="1">
      <alignment horizontal="left" vertical="center"/>
    </xf>
    <xf numFmtId="1" fontId="0" fillId="0" borderId="27" xfId="0" applyNumberFormat="1" applyFont="1" applyFill="1" applyBorder="1" applyAlignment="1">
      <alignment horizontal="left" vertic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13" xfId="0" applyFont="1" applyFill="1" applyBorder="1" applyAlignment="1">
      <alignment horizontal="center" shrinkToFit="1"/>
    </xf>
    <xf numFmtId="0" fontId="0" fillId="0" borderId="13" xfId="0" applyFont="1" applyFill="1" applyBorder="1" applyAlignment="1">
      <alignment horizontal="left"/>
    </xf>
    <xf numFmtId="0" fontId="0" fillId="0" borderId="6" xfId="0" applyFont="1" applyFill="1" applyBorder="1" applyAlignment="1">
      <alignment horizontal="left"/>
    </xf>
    <xf numFmtId="58" fontId="0" fillId="0" borderId="198" xfId="0" applyNumberFormat="1" applyFont="1" applyFill="1" applyBorder="1" applyAlignment="1">
      <alignment horizontal="left" vertical="center"/>
    </xf>
    <xf numFmtId="58" fontId="0" fillId="0" borderId="27" xfId="0" applyNumberFormat="1" applyFont="1" applyFill="1" applyBorder="1" applyAlignment="1">
      <alignment horizontal="left" vertical="center"/>
    </xf>
    <xf numFmtId="0" fontId="0" fillId="0" borderId="198" xfId="0" applyFont="1" applyFill="1" applyBorder="1" applyAlignment="1">
      <alignment horizontal="center" vertical="center"/>
    </xf>
    <xf numFmtId="49" fontId="0" fillId="0" borderId="193" xfId="0" applyNumberFormat="1" applyFont="1" applyFill="1" applyBorder="1" applyAlignment="1">
      <alignment horizontal="center" vertical="center"/>
    </xf>
    <xf numFmtId="49" fontId="0" fillId="0" borderId="198" xfId="0" applyNumberFormat="1" applyFont="1" applyFill="1" applyBorder="1" applyAlignment="1">
      <alignment horizontal="center" vertical="center"/>
    </xf>
    <xf numFmtId="0" fontId="0" fillId="0" borderId="180" xfId="0" applyFont="1" applyFill="1" applyBorder="1" applyAlignment="1">
      <alignment horizontal="left" vertical="center" shrinkToFit="1"/>
    </xf>
    <xf numFmtId="0" fontId="0" fillId="0" borderId="201" xfId="0" applyFont="1" applyFill="1" applyBorder="1" applyAlignment="1">
      <alignment horizontal="left" vertical="center" shrinkToFit="1"/>
    </xf>
    <xf numFmtId="0" fontId="0" fillId="0" borderId="193" xfId="0" applyFont="1" applyBorder="1" applyAlignment="1">
      <alignment horizontal="center" vertical="center"/>
    </xf>
    <xf numFmtId="0" fontId="0" fillId="0" borderId="198" xfId="0" applyFont="1" applyBorder="1" applyAlignment="1">
      <alignment horizontal="center" vertical="center"/>
    </xf>
    <xf numFmtId="0" fontId="0" fillId="0" borderId="198" xfId="0" applyFont="1" applyFill="1" applyBorder="1" applyAlignment="1">
      <alignment horizontal="center" vertical="center" shrinkToFit="1"/>
    </xf>
    <xf numFmtId="0" fontId="0" fillId="0" borderId="198" xfId="0" applyFont="1" applyBorder="1" applyAlignment="1">
      <alignment horizontal="left" vertical="center"/>
    </xf>
    <xf numFmtId="0" fontId="73" fillId="0" borderId="193" xfId="0" applyFont="1" applyFill="1" applyBorder="1" applyAlignment="1">
      <alignment horizontal="left" vertical="center" wrapText="1" shrinkToFit="1"/>
    </xf>
    <xf numFmtId="0" fontId="73" fillId="0" borderId="198" xfId="0" applyFont="1" applyFill="1" applyBorder="1" applyAlignment="1">
      <alignment horizontal="left" vertical="center" wrapText="1" shrinkToFit="1"/>
    </xf>
    <xf numFmtId="0" fontId="0" fillId="0" borderId="13" xfId="0" applyFont="1" applyFill="1" applyBorder="1" applyAlignment="1">
      <alignment horizontal="left" shrinkToFit="1"/>
    </xf>
    <xf numFmtId="0" fontId="73" fillId="0" borderId="193" xfId="0" applyFont="1" applyFill="1" applyBorder="1" applyAlignment="1">
      <alignment horizontal="left" vertical="center" shrinkToFit="1"/>
    </xf>
    <xf numFmtId="0" fontId="73" fillId="0" borderId="198"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80" fillId="0" borderId="180" xfId="0" applyFont="1" applyFill="1" applyBorder="1" applyAlignment="1">
      <alignment vertical="top"/>
    </xf>
    <xf numFmtId="0" fontId="80" fillId="0" borderId="180" xfId="0" applyFont="1" applyFill="1" applyBorder="1" applyAlignment="1">
      <alignment vertical="center" wrapText="1"/>
    </xf>
    <xf numFmtId="0" fontId="80" fillId="0" borderId="180" xfId="0" applyFont="1" applyFill="1" applyBorder="1" applyAlignment="1">
      <alignment vertical="center"/>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0" fontId="73" fillId="0" borderId="27" xfId="0" applyFont="1" applyFill="1" applyBorder="1" applyAlignment="1">
      <alignment horizontal="left" vertical="center" wrapText="1" shrinkToFit="1"/>
    </xf>
    <xf numFmtId="0" fontId="0" fillId="0" borderId="193" xfId="0" applyFont="1" applyFill="1" applyBorder="1" applyAlignment="1">
      <alignment horizontal="center" vertical="center"/>
    </xf>
    <xf numFmtId="57" fontId="0" fillId="0" borderId="193" xfId="0" applyNumberFormat="1" applyFont="1" applyFill="1" applyBorder="1" applyAlignment="1">
      <alignment horizontal="center" vertical="center" shrinkToFit="1"/>
    </xf>
    <xf numFmtId="57" fontId="0" fillId="0" borderId="27" xfId="0" applyNumberFormat="1" applyFont="1" applyFill="1" applyBorder="1" applyAlignment="1">
      <alignment horizontal="center" vertical="center" shrinkToFit="1"/>
    </xf>
    <xf numFmtId="197" fontId="0" fillId="0" borderId="193" xfId="0" applyNumberFormat="1" applyFont="1" applyFill="1" applyBorder="1" applyAlignment="1">
      <alignment horizontal="center" vertical="center" shrinkToFit="1"/>
    </xf>
    <xf numFmtId="197" fontId="0" fillId="0" borderId="27" xfId="0" applyNumberFormat="1" applyFont="1" applyFill="1" applyBorder="1" applyAlignment="1">
      <alignment horizontal="center" vertical="center" shrinkToFit="1"/>
    </xf>
    <xf numFmtId="0" fontId="334" fillId="0" borderId="180" xfId="0" applyFont="1" applyFill="1" applyBorder="1" applyAlignment="1">
      <alignment vertical="center" wrapText="1"/>
    </xf>
    <xf numFmtId="0" fontId="80" fillId="0" borderId="0" xfId="0" applyFont="1" applyFill="1" applyBorder="1" applyAlignment="1">
      <alignment vertical="center" wrapText="1"/>
    </xf>
    <xf numFmtId="0" fontId="334" fillId="0" borderId="0" xfId="0" applyFont="1" applyFill="1" applyBorder="1" applyAlignment="1">
      <alignment vertical="center" wrapText="1"/>
    </xf>
    <xf numFmtId="0" fontId="0" fillId="0" borderId="17" xfId="0"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30" xfId="0" applyFill="1" applyBorder="1" applyAlignment="1">
      <alignment horizontal="left" vertical="center" shrinkToFit="1"/>
    </xf>
    <xf numFmtId="0" fontId="0" fillId="0" borderId="18" xfId="0" applyFont="1" applyFill="1" applyBorder="1" applyAlignment="1">
      <alignment horizontal="left" vertical="center" shrinkToFit="1"/>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200" xfId="0" applyFont="1" applyFill="1" applyBorder="1" applyAlignment="1">
      <alignment horizontal="left" vertical="center" shrinkToFit="1"/>
    </xf>
    <xf numFmtId="0" fontId="0" fillId="0" borderId="19" xfId="0" applyFont="1" applyFill="1" applyBorder="1" applyAlignment="1">
      <alignment horizontal="left" vertical="center" shrinkToFit="1"/>
    </xf>
    <xf numFmtId="0" fontId="0" fillId="0" borderId="49" xfId="0" applyFont="1" applyFill="1" applyBorder="1" applyAlignment="1">
      <alignment horizontal="left" vertical="center" shrinkToFit="1"/>
    </xf>
    <xf numFmtId="0" fontId="0" fillId="0" borderId="20" xfId="0" applyFont="1" applyFill="1" applyBorder="1" applyAlignment="1">
      <alignment horizontal="left" vertical="center" shrinkToFi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0" xfId="0" applyFill="1" applyBorder="1" applyAlignment="1">
      <alignment horizontal="left" vertical="center" shrinkToFit="1"/>
    </xf>
    <xf numFmtId="0" fontId="0" fillId="0" borderId="19" xfId="0" applyFont="1" applyFill="1" applyBorder="1" applyAlignment="1">
      <alignment horizontal="center" vertical="center" shrinkToFit="1"/>
    </xf>
    <xf numFmtId="0" fontId="0" fillId="0" borderId="4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179" fillId="0" borderId="19" xfId="2" applyFill="1" applyBorder="1" applyAlignment="1" applyProtection="1">
      <alignment horizontal="left" vertical="center" shrinkToFit="1"/>
    </xf>
    <xf numFmtId="0" fontId="83" fillId="0" borderId="49" xfId="2" applyFont="1" applyFill="1" applyBorder="1" applyAlignment="1" applyProtection="1">
      <alignment horizontal="left" vertical="center" shrinkToFit="1"/>
    </xf>
    <xf numFmtId="0" fontId="0" fillId="0" borderId="193" xfId="0" applyFont="1" applyFill="1" applyBorder="1" applyAlignment="1"/>
    <xf numFmtId="0" fontId="0" fillId="0" borderId="198" xfId="0" applyFont="1" applyBorder="1" applyAlignment="1"/>
    <xf numFmtId="0" fontId="0" fillId="0" borderId="27" xfId="0" applyFont="1" applyBorder="1" applyAlignment="1"/>
    <xf numFmtId="0" fontId="0" fillId="0" borderId="13" xfId="0" applyFont="1" applyFill="1" applyBorder="1" applyAlignment="1">
      <alignment horizontal="left" vertical="center"/>
    </xf>
    <xf numFmtId="0" fontId="0" fillId="0" borderId="13" xfId="0" applyFont="1" applyFill="1" applyBorder="1" applyAlignment="1"/>
    <xf numFmtId="0" fontId="0" fillId="0" borderId="200" xfId="0" applyFont="1" applyFill="1" applyBorder="1" applyAlignment="1">
      <alignment horizontal="center" vertical="center"/>
    </xf>
    <xf numFmtId="0" fontId="0" fillId="0" borderId="180" xfId="0" applyFont="1" applyFill="1" applyBorder="1" applyAlignment="1">
      <alignment horizontal="center" vertical="center"/>
    </xf>
    <xf numFmtId="0" fontId="0" fillId="0" borderId="201" xfId="0" applyFont="1" applyFill="1" applyBorder="1" applyAlignment="1">
      <alignment horizontal="center" vertical="center"/>
    </xf>
    <xf numFmtId="0" fontId="0" fillId="0" borderId="5" xfId="0" applyFont="1" applyBorder="1" applyAlignment="1">
      <alignment horizontal="center" vertical="center"/>
    </xf>
    <xf numFmtId="0" fontId="0" fillId="0" borderId="13"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Fill="1" applyBorder="1" applyAlignment="1">
      <alignment horizontal="center" vertical="center" wrapText="1" shrinkToFit="1"/>
    </xf>
    <xf numFmtId="0" fontId="0" fillId="0" borderId="200" xfId="0" applyFont="1" applyFill="1" applyBorder="1" applyAlignment="1">
      <alignment horizontal="center" vertical="center" shrinkToFit="1"/>
    </xf>
    <xf numFmtId="0" fontId="0" fillId="0" borderId="201" xfId="0" applyFont="1" applyFill="1" applyBorder="1" applyAlignment="1">
      <alignment horizontal="center" vertical="center" shrinkToFit="1"/>
    </xf>
    <xf numFmtId="0" fontId="0" fillId="0" borderId="5"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0" fillId="0" borderId="7" xfId="0" applyFont="1" applyFill="1" applyBorder="1" applyAlignment="1">
      <alignment horizontal="center" vertical="center" shrinkToFit="1"/>
    </xf>
    <xf numFmtId="0" fontId="80" fillId="0" borderId="180" xfId="0" applyFont="1" applyFill="1" applyBorder="1" applyAlignment="1">
      <alignment horizontal="left" vertical="top" wrapText="1"/>
    </xf>
    <xf numFmtId="0" fontId="80" fillId="0" borderId="0" xfId="0" applyFont="1" applyFill="1" applyAlignment="1">
      <alignment vertical="top" wrapText="1"/>
    </xf>
    <xf numFmtId="0" fontId="0" fillId="0" borderId="0" xfId="0" applyFont="1" applyAlignment="1">
      <alignment vertical="top" wrapText="1"/>
    </xf>
    <xf numFmtId="0" fontId="83" fillId="0" borderId="19" xfId="2" applyFont="1" applyFill="1" applyBorder="1" applyAlignment="1" applyProtection="1">
      <alignment horizontal="left" vertical="center" shrinkToFit="1"/>
    </xf>
    <xf numFmtId="0" fontId="0" fillId="0" borderId="17" xfId="0" applyFont="1" applyFill="1" applyBorder="1" applyAlignment="1">
      <alignment horizontal="left"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0" xfId="0" applyAlignment="1"/>
    <xf numFmtId="0" fontId="273" fillId="0" borderId="126" xfId="52826" applyNumberFormat="1" applyFont="1" applyFill="1" applyBorder="1" applyAlignment="1">
      <alignment vertical="center" wrapText="1"/>
    </xf>
    <xf numFmtId="0" fontId="273" fillId="0" borderId="147" xfId="52826" applyNumberFormat="1" applyFont="1" applyFill="1" applyBorder="1" applyAlignment="1">
      <alignment vertical="center" wrapText="1"/>
    </xf>
    <xf numFmtId="0" fontId="101" fillId="0" borderId="147" xfId="52826" applyNumberFormat="1" applyFont="1" applyFill="1" applyBorder="1" applyAlignment="1">
      <alignment horizontal="center" vertical="center"/>
    </xf>
    <xf numFmtId="0" fontId="101" fillId="0" borderId="24" xfId="52826" applyNumberFormat="1" applyFont="1" applyFill="1" applyBorder="1" applyAlignment="1">
      <alignment horizontal="center" vertical="center"/>
    </xf>
    <xf numFmtId="0" fontId="273" fillId="0" borderId="136" xfId="52826" applyNumberFormat="1" applyFont="1" applyFill="1" applyBorder="1" applyAlignment="1">
      <alignment vertical="center" wrapText="1"/>
    </xf>
    <xf numFmtId="0" fontId="80" fillId="0" borderId="0" xfId="0" applyFont="1" applyBorder="1" applyAlignment="1">
      <alignment horizontal="left" vertical="center" wrapText="1"/>
    </xf>
    <xf numFmtId="0" fontId="80" fillId="0" borderId="0" xfId="0" applyFont="1" applyBorder="1" applyAlignment="1">
      <alignment horizontal="left" vertical="center"/>
    </xf>
    <xf numFmtId="207" fontId="101" fillId="0" borderId="154" xfId="7" applyNumberFormat="1" applyFont="1" applyBorder="1" applyAlignment="1">
      <alignment horizontal="right" vertical="center" indent="1"/>
    </xf>
    <xf numFmtId="207" fontId="101" fillId="0" borderId="155" xfId="7" applyNumberFormat="1" applyFont="1" applyBorder="1" applyAlignment="1">
      <alignment horizontal="right" vertical="center" indent="1"/>
    </xf>
    <xf numFmtId="0" fontId="101" fillId="0" borderId="19" xfId="7" applyNumberFormat="1" applyFont="1" applyFill="1" applyBorder="1" applyAlignment="1">
      <alignment horizontal="center" vertical="center" shrinkToFit="1"/>
    </xf>
    <xf numFmtId="0" fontId="101" fillId="0" borderId="49" xfId="7" applyNumberFormat="1" applyFont="1" applyFill="1" applyBorder="1" applyAlignment="1">
      <alignment horizontal="center" vertical="center" shrinkToFit="1"/>
    </xf>
    <xf numFmtId="0" fontId="101" fillId="0" borderId="160" xfId="7" applyNumberFormat="1" applyFont="1" applyFill="1" applyBorder="1" applyAlignment="1">
      <alignment horizontal="center" vertical="center" shrinkToFit="1"/>
    </xf>
    <xf numFmtId="0" fontId="95" fillId="0" borderId="161" xfId="7" applyNumberFormat="1" applyFont="1" applyFill="1" applyBorder="1" applyAlignment="1">
      <alignment vertical="center" wrapText="1" shrinkToFit="1"/>
    </xf>
    <xf numFmtId="0" fontId="95" fillId="0" borderId="49" xfId="7" applyNumberFormat="1" applyFont="1" applyFill="1" applyBorder="1" applyAlignment="1">
      <alignment vertical="center" wrapText="1" shrinkToFit="1"/>
    </xf>
    <xf numFmtId="0" fontId="95" fillId="0" borderId="20" xfId="7" applyNumberFormat="1" applyFont="1" applyFill="1" applyBorder="1" applyAlignment="1">
      <alignment vertical="center" wrapText="1" shrinkToFit="1"/>
    </xf>
    <xf numFmtId="207" fontId="101" fillId="0" borderId="156" xfId="7" applyNumberFormat="1" applyFont="1" applyBorder="1" applyAlignment="1">
      <alignment horizontal="right" vertical="center" indent="1"/>
    </xf>
    <xf numFmtId="207" fontId="101" fillId="0" borderId="157" xfId="7" applyNumberFormat="1" applyFont="1" applyBorder="1" applyAlignment="1">
      <alignment horizontal="right" vertical="center" indent="1"/>
    </xf>
    <xf numFmtId="0" fontId="101" fillId="0" borderId="19" xfId="7" applyNumberFormat="1" applyFont="1" applyBorder="1" applyAlignment="1">
      <alignment vertical="center"/>
    </xf>
    <xf numFmtId="0" fontId="101" fillId="0" borderId="49" xfId="7" applyNumberFormat="1" applyFont="1" applyBorder="1" applyAlignment="1">
      <alignment vertical="center"/>
    </xf>
    <xf numFmtId="0" fontId="101" fillId="0" borderId="20" xfId="7" applyNumberFormat="1" applyFont="1" applyBorder="1" applyAlignment="1">
      <alignment vertical="center"/>
    </xf>
    <xf numFmtId="0" fontId="101" fillId="0" borderId="133" xfId="7" applyNumberFormat="1" applyFont="1" applyBorder="1" applyAlignment="1">
      <alignment vertical="center"/>
    </xf>
    <xf numFmtId="0" fontId="101" fillId="0" borderId="129" xfId="7" applyNumberFormat="1" applyFont="1" applyBorder="1" applyAlignment="1">
      <alignment vertical="center"/>
    </xf>
    <xf numFmtId="0" fontId="101" fillId="0" borderId="134" xfId="7" applyNumberFormat="1" applyFont="1" applyBorder="1" applyAlignment="1">
      <alignment vertical="center"/>
    </xf>
    <xf numFmtId="0" fontId="95" fillId="0" borderId="154" xfId="7" applyNumberFormat="1" applyFont="1" applyFill="1" applyBorder="1" applyAlignment="1">
      <alignment horizontal="left" vertical="center" wrapText="1" shrinkToFit="1"/>
    </xf>
    <xf numFmtId="0" fontId="95" fillId="0" borderId="133" xfId="7" applyNumberFormat="1" applyFont="1" applyFill="1" applyBorder="1" applyAlignment="1">
      <alignment horizontal="left" vertical="center" wrapText="1" shrinkToFit="1"/>
    </xf>
    <xf numFmtId="0" fontId="95" fillId="0" borderId="156" xfId="7" applyNumberFormat="1" applyFont="1" applyFill="1" applyBorder="1" applyAlignment="1">
      <alignment horizontal="left" vertical="center" wrapText="1" shrinkToFit="1"/>
    </xf>
    <xf numFmtId="0" fontId="95" fillId="0" borderId="19" xfId="7" applyNumberFormat="1" applyFont="1" applyFill="1" applyBorder="1" applyAlignment="1">
      <alignment horizontal="left" vertical="center" wrapText="1" shrinkToFit="1"/>
    </xf>
    <xf numFmtId="0" fontId="101" fillId="0" borderId="193" xfId="7" applyNumberFormat="1" applyFont="1" applyFill="1" applyBorder="1" applyAlignment="1">
      <alignment horizontal="left" vertical="center" indent="1"/>
    </xf>
    <xf numFmtId="0" fontId="101" fillId="0" borderId="198" xfId="7" applyNumberFormat="1" applyFont="1" applyFill="1" applyBorder="1" applyAlignment="1">
      <alignment horizontal="left" vertical="center" indent="1"/>
    </xf>
    <xf numFmtId="0" fontId="101" fillId="0" borderId="27" xfId="7" applyNumberFormat="1" applyFont="1" applyFill="1" applyBorder="1" applyAlignment="1">
      <alignment horizontal="left" vertical="center" indent="1"/>
    </xf>
    <xf numFmtId="0" fontId="101" fillId="0" borderId="193" xfId="7" applyNumberFormat="1" applyFont="1" applyFill="1" applyBorder="1" applyAlignment="1">
      <alignment horizontal="left" vertical="center" indent="1" shrinkToFit="1"/>
    </xf>
    <xf numFmtId="0" fontId="101" fillId="0" borderId="198" xfId="7" applyNumberFormat="1" applyFont="1" applyFill="1" applyBorder="1" applyAlignment="1">
      <alignment horizontal="left" vertical="center" indent="1" shrinkToFit="1"/>
    </xf>
    <xf numFmtId="0" fontId="101" fillId="0" borderId="200" xfId="7" applyNumberFormat="1" applyFont="1" applyBorder="1" applyAlignment="1">
      <alignment horizontal="center" vertical="center"/>
    </xf>
    <xf numFmtId="0" fontId="101" fillId="0" borderId="180" xfId="7" applyNumberFormat="1" applyFont="1" applyBorder="1" applyAlignment="1">
      <alignment horizontal="center" vertical="center"/>
    </xf>
    <xf numFmtId="0" fontId="101" fillId="0" borderId="182" xfId="7" applyNumberFormat="1" applyFont="1" applyBorder="1" applyAlignment="1">
      <alignment horizontal="center" vertical="center"/>
    </xf>
    <xf numFmtId="0" fontId="101" fillId="0" borderId="3" xfId="7" applyNumberFormat="1" applyFont="1" applyBorder="1" applyAlignment="1">
      <alignment horizontal="center" vertical="center"/>
    </xf>
    <xf numFmtId="0" fontId="101" fillId="0" borderId="0" xfId="7" applyNumberFormat="1" applyFont="1" applyBorder="1" applyAlignment="1">
      <alignment horizontal="center" vertical="center"/>
    </xf>
    <xf numFmtId="0" fontId="101" fillId="0" borderId="55" xfId="7" applyNumberFormat="1" applyFont="1" applyBorder="1" applyAlignment="1">
      <alignment horizontal="center" vertical="center"/>
    </xf>
    <xf numFmtId="0" fontId="101" fillId="0" borderId="5" xfId="7" applyNumberFormat="1" applyFont="1" applyBorder="1" applyAlignment="1">
      <alignment horizontal="center" vertical="center"/>
    </xf>
    <xf numFmtId="0" fontId="101" fillId="0" borderId="13" xfId="7" applyNumberFormat="1" applyFont="1" applyBorder="1" applyAlignment="1">
      <alignment horizontal="center" vertical="center"/>
    </xf>
    <xf numFmtId="0" fontId="101" fillId="0" borderId="114" xfId="7" applyNumberFormat="1" applyFont="1" applyBorder="1" applyAlignment="1">
      <alignment horizontal="center" vertical="center"/>
    </xf>
    <xf numFmtId="0" fontId="95" fillId="0" borderId="198" xfId="7" applyNumberFormat="1" applyFont="1" applyFill="1" applyBorder="1" applyAlignment="1">
      <alignment vertical="center" shrinkToFit="1"/>
    </xf>
    <xf numFmtId="197" fontId="101" fillId="0" borderId="7" xfId="7" applyNumberFormat="1" applyFont="1" applyBorder="1" applyAlignment="1">
      <alignment horizontal="right" vertical="center" indent="1"/>
    </xf>
    <xf numFmtId="197" fontId="101" fillId="0" borderId="37" xfId="7" applyNumberFormat="1" applyFont="1" applyBorder="1" applyAlignment="1">
      <alignment horizontal="right" vertical="center" indent="1"/>
    </xf>
    <xf numFmtId="0" fontId="101" fillId="0" borderId="200" xfId="7" applyNumberFormat="1" applyFont="1" applyFill="1" applyBorder="1" applyAlignment="1">
      <alignment horizontal="center" vertical="center" shrinkToFit="1"/>
    </xf>
    <xf numFmtId="0" fontId="101" fillId="0" borderId="180" xfId="7" applyNumberFormat="1" applyFont="1" applyFill="1" applyBorder="1" applyAlignment="1">
      <alignment horizontal="center" vertical="center" shrinkToFit="1"/>
    </xf>
    <xf numFmtId="0" fontId="101" fillId="0" borderId="201" xfId="7" applyNumberFormat="1" applyFont="1" applyFill="1" applyBorder="1" applyAlignment="1">
      <alignment horizontal="center" vertical="center" shrinkToFit="1"/>
    </xf>
    <xf numFmtId="0" fontId="101" fillId="0" borderId="3" xfId="7" applyNumberFormat="1" applyFont="1" applyFill="1" applyBorder="1" applyAlignment="1">
      <alignment horizontal="center" vertical="center" shrinkToFit="1"/>
    </xf>
    <xf numFmtId="0" fontId="101" fillId="0" borderId="0" xfId="7" applyNumberFormat="1" applyFont="1" applyFill="1" applyBorder="1" applyAlignment="1">
      <alignment horizontal="center" vertical="center" shrinkToFit="1"/>
    </xf>
    <xf numFmtId="0" fontId="101" fillId="0" borderId="4" xfId="7" applyNumberFormat="1" applyFont="1" applyFill="1" applyBorder="1" applyAlignment="1">
      <alignment horizontal="center" vertical="center" shrinkToFit="1"/>
    </xf>
    <xf numFmtId="0" fontId="101" fillId="0" borderId="5" xfId="7" applyNumberFormat="1" applyFont="1" applyFill="1" applyBorder="1" applyAlignment="1">
      <alignment horizontal="center" vertical="center" shrinkToFit="1"/>
    </xf>
    <xf numFmtId="0" fontId="101" fillId="0" borderId="13" xfId="7" applyNumberFormat="1" applyFont="1" applyFill="1" applyBorder="1" applyAlignment="1">
      <alignment horizontal="center" vertical="center" shrinkToFit="1"/>
    </xf>
    <xf numFmtId="0" fontId="101" fillId="0" borderId="6" xfId="7" applyNumberFormat="1" applyFont="1" applyFill="1" applyBorder="1" applyAlignment="1">
      <alignment horizontal="center" vertical="center" shrinkToFit="1"/>
    </xf>
    <xf numFmtId="0" fontId="101" fillId="0" borderId="66" xfId="52826" applyNumberFormat="1" applyFont="1" applyBorder="1" applyAlignment="1">
      <alignment horizontal="center" vertical="center" textRotation="255"/>
    </xf>
    <xf numFmtId="0" fontId="101" fillId="0" borderId="65" xfId="52826" applyNumberFormat="1" applyFont="1" applyBorder="1" applyAlignment="1">
      <alignment horizontal="center" vertical="center" textRotation="255"/>
    </xf>
    <xf numFmtId="0" fontId="101" fillId="0" borderId="110" xfId="52826" applyNumberFormat="1" applyFont="1" applyBorder="1" applyAlignment="1">
      <alignment horizontal="center" vertical="center" textRotation="255"/>
    </xf>
    <xf numFmtId="0" fontId="187" fillId="0" borderId="193" xfId="52826" applyNumberFormat="1" applyFont="1" applyFill="1" applyBorder="1" applyAlignment="1">
      <alignment horizontal="left" vertical="center"/>
    </xf>
    <xf numFmtId="0" fontId="187" fillId="0" borderId="198" xfId="52826" applyNumberFormat="1" applyFont="1" applyFill="1" applyBorder="1" applyAlignment="1">
      <alignment horizontal="left" vertical="center"/>
    </xf>
    <xf numFmtId="0" fontId="187" fillId="0" borderId="27" xfId="52826" applyNumberFormat="1" applyFont="1" applyFill="1" applyBorder="1" applyAlignment="1">
      <alignment horizontal="left" vertical="center"/>
    </xf>
    <xf numFmtId="0" fontId="101" fillId="0" borderId="193" xfId="52826" applyNumberFormat="1" applyFont="1" applyFill="1" applyBorder="1" applyAlignment="1">
      <alignment horizontal="left" vertical="center" wrapText="1" indent="1"/>
    </xf>
    <xf numFmtId="0" fontId="101" fillId="0" borderId="198" xfId="52826" applyNumberFormat="1" applyFont="1" applyFill="1" applyBorder="1" applyAlignment="1">
      <alignment horizontal="left" vertical="center" wrapText="1" indent="1"/>
    </xf>
    <xf numFmtId="0" fontId="101" fillId="0" borderId="27" xfId="52826" applyNumberFormat="1" applyFont="1" applyFill="1" applyBorder="1" applyAlignment="1">
      <alignment horizontal="left" vertical="center" wrapText="1" indent="1"/>
    </xf>
    <xf numFmtId="0" fontId="101" fillId="0" borderId="194" xfId="52826" applyNumberFormat="1" applyFont="1" applyFill="1" applyBorder="1" applyAlignment="1">
      <alignment horizontal="left" vertical="center" wrapText="1" indent="1"/>
    </xf>
    <xf numFmtId="0" fontId="187" fillId="0" borderId="194" xfId="52826" applyNumberFormat="1" applyFont="1" applyFill="1" applyBorder="1" applyAlignment="1">
      <alignment horizontal="left" vertical="center"/>
    </xf>
    <xf numFmtId="0" fontId="101" fillId="0" borderId="200" xfId="7" applyNumberFormat="1" applyFont="1" applyFill="1" applyBorder="1" applyAlignment="1">
      <alignment horizontal="left" vertical="center" indent="1"/>
    </xf>
    <xf numFmtId="0" fontId="101" fillId="0" borderId="180" xfId="7" applyNumberFormat="1" applyFont="1" applyFill="1" applyBorder="1" applyAlignment="1">
      <alignment horizontal="left" vertical="center" indent="1"/>
    </xf>
    <xf numFmtId="194" fontId="101" fillId="0" borderId="180" xfId="54" applyNumberFormat="1" applyFont="1" applyFill="1" applyBorder="1" applyAlignment="1">
      <alignment horizontal="right" vertical="center" indent="1"/>
    </xf>
    <xf numFmtId="194" fontId="101" fillId="0" borderId="201" xfId="54" applyNumberFormat="1" applyFont="1" applyFill="1" applyBorder="1" applyAlignment="1">
      <alignment horizontal="right" vertical="center" indent="1"/>
    </xf>
    <xf numFmtId="0" fontId="101" fillId="0" borderId="200" xfId="7" applyNumberFormat="1" applyFont="1" applyFill="1" applyBorder="1" applyAlignment="1">
      <alignment horizontal="center" vertical="center"/>
    </xf>
    <xf numFmtId="0" fontId="101" fillId="0" borderId="180" xfId="7" applyNumberFormat="1" applyFont="1" applyFill="1" applyBorder="1" applyAlignment="1">
      <alignment horizontal="center" vertical="center"/>
    </xf>
    <xf numFmtId="0" fontId="101" fillId="0" borderId="3" xfId="7" applyNumberFormat="1" applyFont="1" applyFill="1" applyBorder="1" applyAlignment="1">
      <alignment horizontal="center" vertical="center"/>
    </xf>
    <xf numFmtId="0" fontId="101" fillId="0" borderId="0" xfId="7" applyNumberFormat="1" applyFont="1" applyFill="1" applyBorder="1" applyAlignment="1">
      <alignment horizontal="center" vertical="center"/>
    </xf>
    <xf numFmtId="0" fontId="101" fillId="0" borderId="5" xfId="7" applyNumberFormat="1" applyFont="1" applyFill="1" applyBorder="1" applyAlignment="1">
      <alignment horizontal="center" vertical="center"/>
    </xf>
    <xf numFmtId="0" fontId="101" fillId="0" borderId="13" xfId="7" applyNumberFormat="1" applyFont="1" applyFill="1" applyBorder="1" applyAlignment="1">
      <alignment horizontal="center" vertical="center"/>
    </xf>
    <xf numFmtId="194" fontId="101" fillId="0" borderId="180" xfId="7" applyNumberFormat="1" applyFont="1" applyBorder="1" applyAlignment="1">
      <alignment horizontal="right" vertical="center" indent="1"/>
    </xf>
    <xf numFmtId="194" fontId="101" fillId="0" borderId="182" xfId="7" applyNumberFormat="1" applyFont="1" applyBorder="1" applyAlignment="1">
      <alignment horizontal="right" vertical="center" indent="1"/>
    </xf>
    <xf numFmtId="194" fontId="101" fillId="0" borderId="0" xfId="7" applyNumberFormat="1" applyFont="1" applyBorder="1" applyAlignment="1">
      <alignment horizontal="right" vertical="center" indent="1"/>
    </xf>
    <xf numFmtId="194" fontId="101" fillId="0" borderId="55" xfId="7" applyNumberFormat="1" applyFont="1" applyBorder="1" applyAlignment="1">
      <alignment horizontal="right" vertical="center" indent="1"/>
    </xf>
    <xf numFmtId="194" fontId="101" fillId="0" borderId="13" xfId="7" applyNumberFormat="1" applyFont="1" applyBorder="1" applyAlignment="1">
      <alignment horizontal="right" vertical="center" indent="1"/>
    </xf>
    <xf numFmtId="194" fontId="101" fillId="0" borderId="114" xfId="7" applyNumberFormat="1" applyFont="1" applyBorder="1" applyAlignment="1">
      <alignment horizontal="right" vertical="center" indent="1"/>
    </xf>
    <xf numFmtId="0" fontId="101" fillId="0" borderId="133" xfId="7" applyNumberFormat="1" applyFont="1" applyFill="1" applyBorder="1" applyAlignment="1">
      <alignment horizontal="left" vertical="center" indent="1"/>
    </xf>
    <xf numFmtId="0" fontId="101" fillId="0" borderId="129" xfId="7" applyNumberFormat="1" applyFont="1" applyFill="1" applyBorder="1" applyAlignment="1">
      <alignment horizontal="left" vertical="center" indent="1"/>
    </xf>
    <xf numFmtId="0" fontId="101" fillId="0" borderId="129" xfId="7" applyNumberFormat="1" applyFont="1" applyFill="1" applyBorder="1" applyAlignment="1">
      <alignment horizontal="left" vertical="center"/>
    </xf>
    <xf numFmtId="194" fontId="101" fillId="0" borderId="129" xfId="54" applyNumberFormat="1" applyFont="1" applyFill="1" applyBorder="1" applyAlignment="1">
      <alignment horizontal="right" vertical="center" indent="1"/>
    </xf>
    <xf numFmtId="194" fontId="101" fillId="0" borderId="134" xfId="54" applyNumberFormat="1" applyFont="1" applyFill="1" applyBorder="1" applyAlignment="1">
      <alignment horizontal="right" vertical="center" indent="1"/>
    </xf>
    <xf numFmtId="0" fontId="101" fillId="0" borderId="13" xfId="7" applyNumberFormat="1" applyFont="1" applyFill="1" applyBorder="1" applyAlignment="1">
      <alignment horizontal="left" vertical="center"/>
    </xf>
    <xf numFmtId="0" fontId="101" fillId="0" borderId="106" xfId="52826" applyNumberFormat="1" applyFont="1" applyFill="1" applyBorder="1" applyAlignment="1">
      <alignment horizontal="left" vertical="center" wrapText="1" indent="1"/>
    </xf>
    <xf numFmtId="0" fontId="101" fillId="0" borderId="87" xfId="52826" applyNumberFormat="1" applyFont="1" applyFill="1" applyBorder="1" applyAlignment="1">
      <alignment horizontal="left" vertical="center" wrapText="1" indent="1"/>
    </xf>
    <xf numFmtId="0" fontId="101" fillId="0" borderId="115" xfId="52826" applyNumberFormat="1" applyFont="1" applyFill="1" applyBorder="1" applyAlignment="1">
      <alignment horizontal="left" vertical="center" wrapText="1" indent="1"/>
    </xf>
    <xf numFmtId="0" fontId="101" fillId="0" borderId="86" xfId="52826" applyNumberFormat="1" applyFont="1" applyFill="1" applyBorder="1" applyAlignment="1">
      <alignment horizontal="left" vertical="center" wrapText="1" indent="1"/>
    </xf>
    <xf numFmtId="207" fontId="101" fillId="0" borderId="0" xfId="7" applyNumberFormat="1" applyFont="1" applyFill="1" applyBorder="1" applyAlignment="1">
      <alignment horizontal="center" vertical="center" shrinkToFit="1"/>
    </xf>
    <xf numFmtId="207" fontId="101" fillId="0" borderId="4" xfId="7" applyNumberFormat="1" applyFont="1" applyFill="1" applyBorder="1" applyAlignment="1">
      <alignment horizontal="center" vertical="center" shrinkToFit="1"/>
    </xf>
    <xf numFmtId="0" fontId="101" fillId="0" borderId="17" xfId="7" applyNumberFormat="1" applyFont="1" applyFill="1" applyBorder="1" applyAlignment="1">
      <alignment horizontal="center" vertical="center" shrinkToFit="1"/>
    </xf>
    <xf numFmtId="0" fontId="101" fillId="0" borderId="30" xfId="7" applyNumberFormat="1" applyFont="1" applyFill="1" applyBorder="1" applyAlignment="1">
      <alignment horizontal="center" vertical="center" shrinkToFit="1"/>
    </xf>
    <xf numFmtId="0" fontId="101" fillId="0" borderId="158" xfId="7" applyNumberFormat="1" applyFont="1" applyFill="1" applyBorder="1" applyAlignment="1">
      <alignment horizontal="center" vertical="center" shrinkToFit="1"/>
    </xf>
    <xf numFmtId="0" fontId="95" fillId="0" borderId="159" xfId="7" applyNumberFormat="1" applyFont="1" applyFill="1" applyBorder="1" applyAlignment="1">
      <alignment vertical="center" wrapText="1" shrinkToFit="1"/>
    </xf>
    <xf numFmtId="0" fontId="95" fillId="0" borderId="30" xfId="7" applyNumberFormat="1" applyFont="1" applyFill="1" applyBorder="1" applyAlignment="1">
      <alignment vertical="center" wrapText="1" shrinkToFit="1"/>
    </xf>
    <xf numFmtId="0" fontId="95" fillId="0" borderId="18" xfId="7" applyNumberFormat="1" applyFont="1" applyFill="1" applyBorder="1" applyAlignment="1">
      <alignment vertical="center" wrapText="1" shrinkToFit="1"/>
    </xf>
    <xf numFmtId="0" fontId="101" fillId="0" borderId="133" xfId="7" applyNumberFormat="1" applyFont="1" applyFill="1" applyBorder="1" applyAlignment="1">
      <alignment horizontal="center" vertical="center" shrinkToFit="1"/>
    </xf>
    <xf numFmtId="0" fontId="101" fillId="0" borderId="129" xfId="7" applyNumberFormat="1" applyFont="1" applyFill="1" applyBorder="1" applyAlignment="1">
      <alignment horizontal="center" vertical="center" shrinkToFit="1"/>
    </xf>
    <xf numFmtId="0" fontId="101" fillId="0" borderId="124" xfId="7" applyNumberFormat="1" applyFont="1" applyFill="1" applyBorder="1" applyAlignment="1">
      <alignment horizontal="center" vertical="center" shrinkToFit="1"/>
    </xf>
    <xf numFmtId="0" fontId="95" fillId="0" borderId="123" xfId="7" applyNumberFormat="1" applyFont="1" applyFill="1" applyBorder="1" applyAlignment="1">
      <alignment vertical="center" wrapText="1" shrinkToFit="1"/>
    </xf>
    <xf numFmtId="0" fontId="95" fillId="0" borderId="129" xfId="7" applyNumberFormat="1" applyFont="1" applyFill="1" applyBorder="1" applyAlignment="1">
      <alignment vertical="center" wrapText="1" shrinkToFit="1"/>
    </xf>
    <xf numFmtId="0" fontId="95" fillId="0" borderId="134" xfId="7" applyNumberFormat="1" applyFont="1" applyFill="1" applyBorder="1" applyAlignment="1">
      <alignment vertical="center" wrapText="1" shrinkToFit="1"/>
    </xf>
    <xf numFmtId="0" fontId="187" fillId="0" borderId="3" xfId="52826" applyNumberFormat="1" applyFont="1" applyFill="1" applyBorder="1" applyAlignment="1">
      <alignment horizontal="right" vertical="center" shrinkToFit="1"/>
    </xf>
    <xf numFmtId="0" fontId="187" fillId="0" borderId="0" xfId="52826" applyNumberFormat="1" applyFont="1" applyFill="1" applyBorder="1" applyAlignment="1">
      <alignment horizontal="right" vertical="center" shrinkToFit="1"/>
    </xf>
    <xf numFmtId="197" fontId="187" fillId="0" borderId="0" xfId="52826" applyNumberFormat="1" applyFont="1" applyFill="1" applyBorder="1" applyAlignment="1">
      <alignment horizontal="center" vertical="center" shrinkToFit="1"/>
    </xf>
    <xf numFmtId="0" fontId="187" fillId="0" borderId="5" xfId="52826" applyNumberFormat="1" applyFont="1" applyFill="1" applyBorder="1" applyAlignment="1">
      <alignment horizontal="center" vertical="center" shrinkToFit="1"/>
    </xf>
    <xf numFmtId="0" fontId="187" fillId="0" borderId="13" xfId="52826" applyNumberFormat="1" applyFont="1" applyFill="1" applyBorder="1" applyAlignment="1">
      <alignment horizontal="center" vertical="center" shrinkToFit="1"/>
    </xf>
    <xf numFmtId="0" fontId="187" fillId="0" borderId="6" xfId="52826" applyNumberFormat="1" applyFont="1" applyFill="1" applyBorder="1" applyAlignment="1">
      <alignment horizontal="center" vertical="center" shrinkToFit="1"/>
    </xf>
    <xf numFmtId="207" fontId="101" fillId="0" borderId="180" xfId="7" applyNumberFormat="1" applyFont="1" applyFill="1" applyBorder="1" applyAlignment="1">
      <alignment horizontal="center" vertical="center"/>
    </xf>
    <xf numFmtId="207" fontId="101" fillId="0" borderId="0" xfId="7" applyNumberFormat="1" applyFont="1" applyFill="1" applyBorder="1" applyAlignment="1">
      <alignment horizontal="center" vertical="center"/>
    </xf>
    <xf numFmtId="207" fontId="101" fillId="0" borderId="13" xfId="7" applyNumberFormat="1" applyFont="1" applyFill="1" applyBorder="1" applyAlignment="1">
      <alignment horizontal="center" vertical="center"/>
    </xf>
    <xf numFmtId="207" fontId="101" fillId="0" borderId="201" xfId="7" applyNumberFormat="1" applyFont="1" applyFill="1" applyBorder="1" applyAlignment="1">
      <alignment horizontal="center" vertical="center"/>
    </xf>
    <xf numFmtId="207" fontId="101" fillId="0" borderId="4" xfId="7" applyNumberFormat="1" applyFont="1" applyFill="1" applyBorder="1" applyAlignment="1">
      <alignment horizontal="center" vertical="center"/>
    </xf>
    <xf numFmtId="207" fontId="101" fillId="0" borderId="6" xfId="7" applyNumberFormat="1" applyFont="1" applyFill="1" applyBorder="1" applyAlignment="1">
      <alignment horizontal="center" vertical="center"/>
    </xf>
    <xf numFmtId="207" fontId="101" fillId="0" borderId="29" xfId="7" applyNumberFormat="1" applyFont="1" applyBorder="1" applyAlignment="1">
      <alignment horizontal="right" vertical="center" indent="1"/>
    </xf>
    <xf numFmtId="207" fontId="101" fillId="0" borderId="153" xfId="7" applyNumberFormat="1" applyFont="1" applyBorder="1" applyAlignment="1">
      <alignment horizontal="right" vertical="center" indent="1"/>
    </xf>
    <xf numFmtId="0" fontId="101" fillId="0" borderId="135" xfId="7" applyNumberFormat="1" applyFont="1" applyFill="1" applyBorder="1" applyAlignment="1">
      <alignment horizontal="center" vertical="center" textRotation="255" wrapText="1"/>
    </xf>
    <xf numFmtId="0" fontId="101" fillId="0" borderId="65" xfId="7" applyNumberFormat="1" applyFont="1" applyFill="1" applyBorder="1" applyAlignment="1">
      <alignment horizontal="center" vertical="center" textRotation="255" wrapText="1"/>
    </xf>
    <xf numFmtId="0" fontId="101" fillId="0" borderId="122" xfId="7" applyNumberFormat="1" applyFont="1" applyFill="1" applyBorder="1" applyAlignment="1">
      <alignment horizontal="center" vertical="center" textRotation="255" wrapText="1"/>
    </xf>
    <xf numFmtId="0" fontId="101" fillId="0" borderId="112" xfId="7" applyNumberFormat="1" applyFont="1" applyFill="1" applyBorder="1" applyAlignment="1">
      <alignment horizontal="center" vertical="center" wrapText="1"/>
    </xf>
    <xf numFmtId="0" fontId="101" fillId="0" borderId="149" xfId="7" applyNumberFormat="1" applyFont="1" applyFill="1" applyBorder="1" applyAlignment="1">
      <alignment horizontal="center" vertical="center" wrapText="1"/>
    </xf>
    <xf numFmtId="0" fontId="101" fillId="0" borderId="142" xfId="7" applyNumberFormat="1" applyFont="1" applyFill="1" applyBorder="1" applyAlignment="1">
      <alignment horizontal="center" vertical="center" wrapText="1"/>
    </xf>
    <xf numFmtId="0" fontId="101" fillId="0" borderId="5" xfId="7" applyNumberFormat="1" applyFont="1" applyFill="1" applyBorder="1" applyAlignment="1">
      <alignment horizontal="left" vertical="center" wrapText="1" shrinkToFit="1"/>
    </xf>
    <xf numFmtId="0" fontId="101" fillId="0" borderId="13" xfId="7" applyNumberFormat="1" applyFont="1" applyFill="1" applyBorder="1" applyAlignment="1">
      <alignment horizontal="left" vertical="center" wrapText="1" shrinkToFit="1"/>
    </xf>
    <xf numFmtId="0" fontId="101" fillId="0" borderId="114" xfId="7" applyNumberFormat="1" applyFont="1" applyFill="1" applyBorder="1" applyAlignment="1">
      <alignment horizontal="left" vertical="center" wrapText="1" shrinkToFit="1"/>
    </xf>
    <xf numFmtId="0" fontId="101" fillId="0" borderId="193" xfId="7" applyNumberFormat="1" applyFont="1" applyFill="1" applyBorder="1" applyAlignment="1">
      <alignment horizontal="center" vertical="center"/>
    </xf>
    <xf numFmtId="0" fontId="101" fillId="0" borderId="201" xfId="7" applyNumberFormat="1" applyFont="1" applyFill="1" applyBorder="1" applyAlignment="1">
      <alignment horizontal="center" vertical="center"/>
    </xf>
    <xf numFmtId="0" fontId="101" fillId="0" borderId="11" xfId="7" applyNumberFormat="1" applyFont="1" applyFill="1" applyBorder="1" applyAlignment="1">
      <alignment horizontal="center" vertical="center"/>
    </xf>
    <xf numFmtId="0" fontId="101" fillId="0" borderId="58" xfId="7" applyNumberFormat="1" applyFont="1" applyFill="1" applyBorder="1" applyAlignment="1">
      <alignment horizontal="center" vertical="center"/>
    </xf>
    <xf numFmtId="0" fontId="101" fillId="0" borderId="11" xfId="7" applyNumberFormat="1" applyFont="1" applyFill="1" applyBorder="1" applyAlignment="1">
      <alignment horizontal="center" vertical="center" textRotation="255" shrinkToFit="1"/>
    </xf>
    <xf numFmtId="0" fontId="101" fillId="0" borderId="12" xfId="7" applyNumberFormat="1" applyFont="1" applyFill="1" applyBorder="1" applyAlignment="1">
      <alignment horizontal="center" vertical="center" textRotation="255" shrinkToFit="1"/>
    </xf>
    <xf numFmtId="0" fontId="101" fillId="0" borderId="17" xfId="7" applyNumberFormat="1" applyFont="1" applyBorder="1" applyAlignment="1">
      <alignment vertical="center"/>
    </xf>
    <xf numFmtId="0" fontId="101" fillId="0" borderId="30" xfId="7" applyNumberFormat="1" applyFont="1" applyBorder="1" applyAlignment="1">
      <alignment vertical="center"/>
    </xf>
    <xf numFmtId="0" fontId="101" fillId="0" borderId="18" xfId="7" applyNumberFormat="1" applyFont="1" applyBorder="1" applyAlignment="1">
      <alignment vertical="center"/>
    </xf>
    <xf numFmtId="0" fontId="95" fillId="0" borderId="29" xfId="7" applyNumberFormat="1" applyFont="1" applyFill="1" applyBorder="1" applyAlignment="1">
      <alignment horizontal="left" vertical="center" wrapText="1" shrinkToFit="1"/>
    </xf>
    <xf numFmtId="0" fontId="95" fillId="0" borderId="17" xfId="7" applyNumberFormat="1" applyFont="1" applyFill="1" applyBorder="1" applyAlignment="1">
      <alignment horizontal="left" vertical="center" wrapText="1" shrinkToFit="1"/>
    </xf>
    <xf numFmtId="0" fontId="95" fillId="0" borderId="28" xfId="7" applyNumberFormat="1" applyFont="1" applyFill="1" applyBorder="1" applyAlignment="1">
      <alignment horizontal="center" vertical="center" wrapText="1"/>
    </xf>
    <xf numFmtId="0" fontId="95" fillId="0" borderId="0" xfId="7" applyNumberFormat="1" applyFont="1" applyFill="1" applyBorder="1" applyAlignment="1">
      <alignment horizontal="center" vertical="center"/>
    </xf>
    <xf numFmtId="0" fontId="95" fillId="0" borderId="4" xfId="7" applyNumberFormat="1" applyFont="1" applyFill="1" applyBorder="1" applyAlignment="1">
      <alignment horizontal="center" vertical="center"/>
    </xf>
    <xf numFmtId="0" fontId="101" fillId="0" borderId="3" xfId="7" applyNumberFormat="1" applyFont="1" applyFill="1" applyBorder="1" applyAlignment="1">
      <alignment vertical="center" wrapText="1"/>
    </xf>
    <xf numFmtId="0" fontId="101" fillId="0" borderId="0" xfId="7" applyNumberFormat="1" applyFont="1" applyFill="1" applyBorder="1" applyAlignment="1">
      <alignment vertical="center" wrapText="1"/>
    </xf>
    <xf numFmtId="0" fontId="101" fillId="0" borderId="55" xfId="7" applyNumberFormat="1" applyFont="1" applyFill="1" applyBorder="1" applyAlignment="1">
      <alignment vertical="center" wrapText="1"/>
    </xf>
    <xf numFmtId="0" fontId="101" fillId="0" borderId="47" xfId="7" applyNumberFormat="1" applyFont="1" applyFill="1" applyBorder="1" applyAlignment="1">
      <alignment horizontal="center" vertical="center" wrapText="1"/>
    </xf>
    <xf numFmtId="0" fontId="101" fillId="0" borderId="51" xfId="7" applyNumberFormat="1" applyFont="1" applyFill="1" applyBorder="1" applyAlignment="1">
      <alignment horizontal="center" vertical="center" wrapText="1"/>
    </xf>
    <xf numFmtId="0" fontId="101" fillId="0" borderId="48" xfId="7" applyNumberFormat="1" applyFont="1" applyFill="1" applyBorder="1" applyAlignment="1">
      <alignment horizontal="center" vertical="center" wrapText="1"/>
    </xf>
    <xf numFmtId="0" fontId="101" fillId="0" borderId="52" xfId="7" applyNumberFormat="1" applyFont="1" applyFill="1" applyBorder="1" applyAlignment="1">
      <alignment horizontal="center" vertical="center" wrapText="1"/>
    </xf>
    <xf numFmtId="0" fontId="101" fillId="0" borderId="15" xfId="31" applyNumberFormat="1" applyFont="1" applyFill="1" applyBorder="1" applyAlignment="1">
      <alignment horizontal="left" vertical="center" shrinkToFit="1"/>
    </xf>
    <xf numFmtId="0" fontId="101" fillId="0" borderId="15" xfId="7" applyNumberFormat="1" applyFont="1" applyFill="1" applyBorder="1" applyAlignment="1">
      <alignment horizontal="left" vertical="center"/>
    </xf>
    <xf numFmtId="0" fontId="101" fillId="0" borderId="179" xfId="31" applyNumberFormat="1" applyFont="1" applyFill="1" applyBorder="1" applyAlignment="1">
      <alignment horizontal="left" vertical="center" shrinkToFit="1"/>
    </xf>
    <xf numFmtId="0" fontId="101" fillId="0" borderId="179" xfId="31" applyNumberFormat="1" applyFont="1" applyFill="1" applyBorder="1" applyAlignment="1">
      <alignment horizontal="left" vertical="center" wrapText="1"/>
    </xf>
    <xf numFmtId="0" fontId="95" fillId="0" borderId="179" xfId="7" applyNumberFormat="1" applyFont="1" applyFill="1" applyBorder="1" applyAlignment="1">
      <alignment vertical="center"/>
    </xf>
    <xf numFmtId="0" fontId="72" fillId="0" borderId="0" xfId="7" applyNumberFormat="1" applyFont="1" applyFill="1" applyBorder="1" applyAlignment="1">
      <alignment horizontal="center" vertical="center"/>
    </xf>
    <xf numFmtId="0" fontId="80" fillId="0" borderId="13" xfId="7" applyNumberFormat="1" applyFont="1" applyFill="1" applyBorder="1" applyAlignment="1">
      <alignment horizontal="center" vertical="center"/>
    </xf>
    <xf numFmtId="0" fontId="101" fillId="0" borderId="42" xfId="7" applyNumberFormat="1" applyFont="1" applyFill="1" applyBorder="1" applyAlignment="1">
      <alignment horizontal="left" vertical="center" indent="1"/>
    </xf>
    <xf numFmtId="0" fontId="101" fillId="0" borderId="15" xfId="7" applyNumberFormat="1" applyFont="1" applyFill="1" applyBorder="1" applyAlignment="1">
      <alignment horizontal="left" vertical="center" indent="1"/>
    </xf>
    <xf numFmtId="0" fontId="101" fillId="0" borderId="15" xfId="0" applyFont="1" applyFill="1" applyBorder="1" applyAlignment="1">
      <alignment horizontal="left" vertical="center" shrinkToFit="1"/>
    </xf>
    <xf numFmtId="0" fontId="101" fillId="0" borderId="151" xfId="7" applyNumberFormat="1" applyFont="1" applyFill="1" applyBorder="1" applyAlignment="1">
      <alignment horizontal="center" vertical="center" wrapText="1"/>
    </xf>
    <xf numFmtId="0" fontId="101" fillId="0" borderId="66" xfId="7" applyNumberFormat="1" applyFont="1" applyFill="1" applyBorder="1" applyAlignment="1">
      <alignment horizontal="center" vertical="center" wrapText="1"/>
    </xf>
    <xf numFmtId="0" fontId="101" fillId="0" borderId="11" xfId="7" applyNumberFormat="1" applyFont="1" applyFill="1" applyBorder="1" applyAlignment="1">
      <alignment horizontal="center" vertical="center" wrapText="1"/>
    </xf>
    <xf numFmtId="0" fontId="101" fillId="0" borderId="58" xfId="7" applyNumberFormat="1" applyFont="1" applyFill="1" applyBorder="1" applyAlignment="1">
      <alignment horizontal="center" vertical="center" wrapText="1"/>
    </xf>
    <xf numFmtId="0" fontId="101" fillId="0" borderId="56" xfId="7" applyNumberFormat="1" applyFont="1" applyFill="1" applyBorder="1" applyAlignment="1">
      <alignment horizontal="left" vertical="center" indent="1" shrinkToFit="1"/>
    </xf>
    <xf numFmtId="0" fontId="101" fillId="0" borderId="179" xfId="7" applyNumberFormat="1" applyFont="1" applyFill="1" applyBorder="1" applyAlignment="1">
      <alignment horizontal="left" vertical="center" indent="1" shrinkToFit="1"/>
    </xf>
    <xf numFmtId="0" fontId="101" fillId="0" borderId="179" xfId="0" applyFont="1" applyFill="1" applyBorder="1" applyAlignment="1">
      <alignment horizontal="left" vertical="center" shrinkToFit="1"/>
    </xf>
    <xf numFmtId="0" fontId="192" fillId="0" borderId="126" xfId="31" applyFont="1" applyFill="1" applyBorder="1" applyAlignment="1">
      <alignment horizontal="center" vertical="center" wrapText="1" shrinkToFit="1"/>
    </xf>
    <xf numFmtId="0" fontId="192" fillId="0" borderId="147" xfId="31" applyFont="1" applyFill="1" applyBorder="1" applyAlignment="1">
      <alignment horizontal="center" vertical="center" wrapText="1" shrinkToFit="1"/>
    </xf>
    <xf numFmtId="0" fontId="192" fillId="0" borderId="136" xfId="31" applyFont="1" applyFill="1" applyBorder="1" applyAlignment="1">
      <alignment horizontal="center" vertical="center" wrapText="1" shrinkToFit="1"/>
    </xf>
    <xf numFmtId="0" fontId="238" fillId="0" borderId="53" xfId="31" applyFont="1" applyFill="1" applyBorder="1" applyAlignment="1">
      <alignment horizontal="center" vertical="center" shrinkToFit="1"/>
    </xf>
    <xf numFmtId="0" fontId="238" fillId="0" borderId="147" xfId="31" applyFont="1" applyFill="1" applyBorder="1" applyAlignment="1">
      <alignment horizontal="center" vertical="center" shrinkToFit="1"/>
    </xf>
    <xf numFmtId="0" fontId="238" fillId="0" borderId="136" xfId="31" applyFont="1" applyFill="1" applyBorder="1" applyAlignment="1">
      <alignment horizontal="center" vertical="center" shrinkToFit="1"/>
    </xf>
    <xf numFmtId="0" fontId="192" fillId="0" borderId="53" xfId="31" applyFont="1" applyFill="1" applyBorder="1" applyAlignment="1">
      <alignment horizontal="center" vertical="center" shrinkToFit="1"/>
    </xf>
    <xf numFmtId="0" fontId="192" fillId="0" borderId="147" xfId="31" applyFont="1" applyFill="1" applyBorder="1" applyAlignment="1">
      <alignment horizontal="center" vertical="center" shrinkToFit="1"/>
    </xf>
    <xf numFmtId="0" fontId="192" fillId="0" borderId="24" xfId="31" applyFont="1" applyFill="1" applyBorder="1" applyAlignment="1">
      <alignment horizontal="center" vertical="center" shrinkToFit="1"/>
    </xf>
    <xf numFmtId="0" fontId="101" fillId="0" borderId="147" xfId="7" applyNumberFormat="1" applyFont="1" applyFill="1" applyBorder="1" applyAlignment="1">
      <alignment horizontal="center" vertical="center" wrapText="1"/>
    </xf>
    <xf numFmtId="0" fontId="101" fillId="0" borderId="14" xfId="7" applyNumberFormat="1" applyFont="1" applyFill="1" applyBorder="1" applyAlignment="1">
      <alignment horizontal="center" vertical="center"/>
    </xf>
    <xf numFmtId="0" fontId="101" fillId="0" borderId="116" xfId="7" applyNumberFormat="1" applyFont="1" applyFill="1" applyBorder="1" applyAlignment="1">
      <alignment horizontal="center" vertical="center"/>
    </xf>
    <xf numFmtId="0" fontId="101" fillId="0" borderId="53" xfId="7" applyNumberFormat="1" applyFont="1" applyFill="1" applyBorder="1" applyAlignment="1">
      <alignment horizontal="center" vertical="center"/>
    </xf>
    <xf numFmtId="0" fontId="101" fillId="0" borderId="147" xfId="7" applyNumberFormat="1" applyFont="1" applyFill="1" applyBorder="1" applyAlignment="1">
      <alignment horizontal="center" vertical="center"/>
    </xf>
    <xf numFmtId="0" fontId="101" fillId="0" borderId="136" xfId="7" applyNumberFormat="1" applyFont="1" applyFill="1" applyBorder="1" applyAlignment="1">
      <alignment horizontal="center" vertical="center"/>
    </xf>
    <xf numFmtId="0" fontId="184" fillId="0" borderId="147" xfId="7" applyNumberFormat="1" applyFont="1" applyFill="1" applyBorder="1" applyAlignment="1">
      <alignment horizontal="center" vertical="center" wrapText="1"/>
    </xf>
    <xf numFmtId="0" fontId="101" fillId="0" borderId="126" xfId="7" applyNumberFormat="1" applyFont="1" applyFill="1" applyBorder="1" applyAlignment="1">
      <alignment horizontal="center" vertical="center"/>
    </xf>
    <xf numFmtId="178" fontId="101" fillId="0" borderId="53" xfId="7" applyNumberFormat="1" applyFont="1" applyFill="1" applyBorder="1" applyAlignment="1">
      <alignment horizontal="distributed" vertical="center" indent="1" shrinkToFit="1"/>
    </xf>
    <xf numFmtId="178" fontId="101" fillId="0" borderId="147" xfId="7" applyNumberFormat="1" applyFont="1" applyFill="1" applyBorder="1" applyAlignment="1">
      <alignment horizontal="distributed" vertical="center" indent="1" shrinkToFit="1"/>
    </xf>
    <xf numFmtId="0" fontId="101" fillId="0" borderId="53" xfId="7" applyNumberFormat="1" applyFont="1" applyFill="1" applyBorder="1" applyAlignment="1">
      <alignment horizontal="left" vertical="center" indent="1"/>
    </xf>
    <xf numFmtId="0" fontId="101" fillId="0" borderId="147" xfId="7" applyNumberFormat="1" applyFont="1" applyFill="1" applyBorder="1" applyAlignment="1">
      <alignment horizontal="left" vertical="center" indent="1"/>
    </xf>
    <xf numFmtId="0" fontId="101" fillId="0" borderId="136" xfId="7" applyNumberFormat="1" applyFont="1" applyFill="1" applyBorder="1" applyAlignment="1">
      <alignment horizontal="left" vertical="center" indent="1"/>
    </xf>
    <xf numFmtId="0" fontId="101" fillId="0" borderId="53" xfId="7" applyNumberFormat="1" applyFont="1" applyFill="1" applyBorder="1" applyAlignment="1">
      <alignment horizontal="left" vertical="center" indent="1" shrinkToFit="1"/>
    </xf>
    <xf numFmtId="0" fontId="101" fillId="0" borderId="147" xfId="7" applyNumberFormat="1" applyFont="1" applyFill="1" applyBorder="1" applyAlignment="1">
      <alignment horizontal="left" vertical="center" indent="1" shrinkToFit="1"/>
    </xf>
    <xf numFmtId="0" fontId="192" fillId="0" borderId="56" xfId="31" applyFont="1" applyFill="1" applyBorder="1" applyAlignment="1">
      <alignment horizontal="left" vertical="center" wrapText="1" shrinkToFit="1"/>
    </xf>
    <xf numFmtId="0" fontId="192" fillId="0" borderId="179" xfId="31" applyFont="1" applyFill="1" applyBorder="1" applyAlignment="1">
      <alignment horizontal="left" vertical="center" wrapText="1" shrinkToFit="1"/>
    </xf>
    <xf numFmtId="0" fontId="192" fillId="0" borderId="76" xfId="31" applyFont="1" applyFill="1" applyBorder="1" applyAlignment="1">
      <alignment horizontal="left" vertical="center" wrapText="1" shrinkToFit="1"/>
    </xf>
    <xf numFmtId="0" fontId="238" fillId="0" borderId="53" xfId="31" applyFont="1" applyFill="1" applyBorder="1" applyAlignment="1">
      <alignment horizontal="left" vertical="center" wrapText="1" shrinkToFit="1"/>
    </xf>
    <xf numFmtId="0" fontId="238" fillId="0" borderId="147" xfId="31" applyFont="1" applyFill="1" applyBorder="1" applyAlignment="1">
      <alignment horizontal="left" vertical="center" wrapText="1" shrinkToFit="1"/>
    </xf>
    <xf numFmtId="0" fontId="238" fillId="0" borderId="24" xfId="31" applyFont="1" applyFill="1" applyBorder="1" applyAlignment="1">
      <alignment horizontal="left" vertical="center" wrapText="1" shrinkToFit="1"/>
    </xf>
    <xf numFmtId="0" fontId="101" fillId="0" borderId="21" xfId="7" applyNumberFormat="1" applyFont="1" applyFill="1" applyBorder="1" applyAlignment="1">
      <alignment horizontal="center" vertical="center"/>
    </xf>
    <xf numFmtId="0" fontId="101" fillId="0" borderId="15" xfId="7" applyNumberFormat="1" applyFont="1" applyFill="1" applyBorder="1" applyAlignment="1">
      <alignment horizontal="center" vertical="center"/>
    </xf>
    <xf numFmtId="0" fontId="101" fillId="0" borderId="28" xfId="7" applyNumberFormat="1" applyFont="1" applyFill="1" applyBorder="1" applyAlignment="1">
      <alignment horizontal="center" vertical="center"/>
    </xf>
    <xf numFmtId="0" fontId="101" fillId="0" borderId="109" xfId="7" applyNumberFormat="1" applyFont="1" applyFill="1" applyBorder="1" applyAlignment="1">
      <alignment horizontal="center" vertical="center"/>
    </xf>
    <xf numFmtId="0" fontId="101" fillId="0" borderId="179" xfId="7" applyNumberFormat="1" applyFont="1" applyFill="1" applyBorder="1" applyAlignment="1">
      <alignment horizontal="center" vertical="center"/>
    </xf>
    <xf numFmtId="0" fontId="101" fillId="0" borderId="147" xfId="7" applyNumberFormat="1" applyFont="1" applyBorder="1" applyAlignment="1">
      <alignment horizontal="center" vertical="center"/>
    </xf>
    <xf numFmtId="0" fontId="101" fillId="0" borderId="0" xfId="7" applyNumberFormat="1" applyFont="1" applyFill="1" applyBorder="1" applyAlignment="1">
      <alignment vertical="center" shrinkToFit="1"/>
    </xf>
    <xf numFmtId="0" fontId="101" fillId="0" borderId="179" xfId="7" applyNumberFormat="1" applyFont="1" applyFill="1" applyBorder="1" applyAlignment="1">
      <alignment vertical="center" shrinkToFit="1"/>
    </xf>
    <xf numFmtId="0" fontId="101" fillId="0" borderId="179" xfId="7" applyNumberFormat="1" applyFont="1" applyFill="1" applyBorder="1" applyAlignment="1">
      <alignment horizontal="center" vertical="center" shrinkToFit="1"/>
    </xf>
    <xf numFmtId="0" fontId="101" fillId="0" borderId="15" xfId="7" applyNumberFormat="1" applyFont="1" applyFill="1" applyBorder="1" applyAlignment="1">
      <alignment vertical="center" shrinkToFit="1"/>
    </xf>
    <xf numFmtId="0" fontId="101" fillId="0" borderId="15" xfId="7" applyNumberFormat="1" applyFont="1" applyFill="1" applyBorder="1" applyAlignment="1">
      <alignment horizontal="center" vertical="center" shrinkToFit="1"/>
    </xf>
    <xf numFmtId="0" fontId="187" fillId="0" borderId="11" xfId="7" applyNumberFormat="1" applyFont="1" applyBorder="1" applyAlignment="1">
      <alignment vertical="center" wrapText="1"/>
    </xf>
    <xf numFmtId="0" fontId="187" fillId="0" borderId="12" xfId="7" applyNumberFormat="1" applyFont="1" applyBorder="1" applyAlignment="1">
      <alignment vertical="center" wrapText="1"/>
    </xf>
    <xf numFmtId="0" fontId="187" fillId="0" borderId="16" xfId="7" applyNumberFormat="1" applyFont="1" applyBorder="1" applyAlignment="1">
      <alignment vertical="center" wrapText="1"/>
    </xf>
    <xf numFmtId="0" fontId="0" fillId="0" borderId="0" xfId="0" applyFill="1" applyBorder="1" applyAlignment="1">
      <alignment vertical="center"/>
    </xf>
    <xf numFmtId="0" fontId="0" fillId="0" borderId="0" xfId="0" applyBorder="1" applyAlignment="1">
      <alignment vertical="center"/>
    </xf>
    <xf numFmtId="0" fontId="101" fillId="0" borderId="147" xfId="7" applyNumberFormat="1" applyFont="1" applyFill="1" applyBorder="1" applyAlignment="1">
      <alignment horizontal="center" vertical="center" shrinkToFit="1"/>
    </xf>
    <xf numFmtId="0" fontId="101" fillId="0" borderId="24" xfId="7" applyNumberFormat="1" applyFont="1" applyFill="1" applyBorder="1" applyAlignment="1">
      <alignment horizontal="center" vertical="center" shrinkToFit="1"/>
    </xf>
    <xf numFmtId="0" fontId="101" fillId="0" borderId="126" xfId="7" applyNumberFormat="1" applyFont="1" applyFill="1" applyBorder="1" applyAlignment="1">
      <alignment horizontal="center" vertical="center" shrinkToFit="1"/>
    </xf>
    <xf numFmtId="0" fontId="101" fillId="0" borderId="136" xfId="7" applyNumberFormat="1" applyFont="1" applyFill="1" applyBorder="1" applyAlignment="1">
      <alignment horizontal="center" vertical="center" shrinkToFit="1"/>
    </xf>
    <xf numFmtId="0" fontId="190" fillId="0" borderId="0" xfId="0" applyFont="1" applyFill="1" applyBorder="1" applyAlignment="1">
      <alignment horizontal="left" vertical="center"/>
    </xf>
    <xf numFmtId="0" fontId="190" fillId="0" borderId="28" xfId="0" applyFont="1" applyFill="1" applyBorder="1" applyAlignment="1">
      <alignment horizontal="left" vertical="center"/>
    </xf>
    <xf numFmtId="0" fontId="101" fillId="0" borderId="6" xfId="7" applyNumberFormat="1" applyFont="1" applyFill="1" applyBorder="1" applyAlignment="1">
      <alignment horizontal="center" vertical="center" wrapText="1"/>
    </xf>
    <xf numFmtId="0" fontId="101" fillId="0" borderId="16" xfId="7" applyNumberFormat="1" applyFont="1" applyFill="1" applyBorder="1" applyAlignment="1">
      <alignment horizontal="center" vertical="center" wrapText="1"/>
    </xf>
    <xf numFmtId="0" fontId="101" fillId="0" borderId="73" xfId="7" applyNumberFormat="1" applyFont="1" applyFill="1" applyBorder="1" applyAlignment="1">
      <alignment horizontal="center" vertical="center" wrapText="1"/>
    </xf>
    <xf numFmtId="0" fontId="101" fillId="0" borderId="27" xfId="7" applyNumberFormat="1" applyFont="1" applyFill="1" applyBorder="1" applyAlignment="1">
      <alignment horizontal="center" vertical="center" wrapText="1"/>
    </xf>
    <xf numFmtId="0" fontId="101" fillId="0" borderId="7" xfId="7" applyNumberFormat="1" applyFont="1" applyFill="1" applyBorder="1" applyAlignment="1">
      <alignment horizontal="center" vertical="center" wrapText="1"/>
    </xf>
    <xf numFmtId="0" fontId="101" fillId="0" borderId="37" xfId="7" applyNumberFormat="1" applyFont="1" applyFill="1" applyBorder="1" applyAlignment="1">
      <alignment horizontal="center" vertical="center" wrapText="1"/>
    </xf>
    <xf numFmtId="0" fontId="101" fillId="0" borderId="115" xfId="7" applyNumberFormat="1" applyFont="1" applyFill="1" applyBorder="1" applyAlignment="1">
      <alignment horizontal="center" vertical="center" wrapText="1"/>
    </xf>
    <xf numFmtId="0" fontId="101" fillId="0" borderId="105" xfId="7" applyNumberFormat="1" applyFont="1" applyFill="1" applyBorder="1" applyAlignment="1">
      <alignment horizontal="center" vertical="center" wrapText="1"/>
    </xf>
    <xf numFmtId="0" fontId="101" fillId="0" borderId="47" xfId="7" applyNumberFormat="1" applyFont="1" applyFill="1" applyBorder="1" applyAlignment="1">
      <alignment horizontal="center" vertical="center"/>
    </xf>
    <xf numFmtId="0" fontId="101" fillId="0" borderId="51" xfId="7" applyNumberFormat="1" applyFont="1" applyFill="1" applyBorder="1" applyAlignment="1">
      <alignment horizontal="center" vertical="center"/>
    </xf>
    <xf numFmtId="0" fontId="101" fillId="0" borderId="48" xfId="7" applyNumberFormat="1" applyFont="1" applyFill="1" applyBorder="1" applyAlignment="1">
      <alignment horizontal="center" vertical="center"/>
    </xf>
    <xf numFmtId="0" fontId="101" fillId="0" borderId="52" xfId="7" applyNumberFormat="1" applyFont="1" applyFill="1" applyBorder="1" applyAlignment="1">
      <alignment horizontal="center" vertical="center"/>
    </xf>
    <xf numFmtId="0" fontId="59" fillId="0" borderId="64" xfId="7" applyNumberFormat="1" applyFont="1" applyFill="1" applyBorder="1" applyAlignment="1">
      <alignment horizontal="left" vertical="center"/>
    </xf>
    <xf numFmtId="0" fontId="59" fillId="0" borderId="139" xfId="7" applyNumberFormat="1" applyFont="1" applyFill="1" applyBorder="1" applyAlignment="1">
      <alignment horizontal="left" vertical="center"/>
    </xf>
    <xf numFmtId="0" fontId="101" fillId="0" borderId="116" xfId="7" applyFont="1" applyFill="1" applyBorder="1" applyAlignment="1">
      <alignment horizontal="center" vertical="center"/>
    </xf>
    <xf numFmtId="0" fontId="101" fillId="0" borderId="65" xfId="7" applyNumberFormat="1" applyFont="1" applyFill="1" applyBorder="1" applyAlignment="1">
      <alignment horizontal="center" vertical="center" wrapText="1"/>
    </xf>
    <xf numFmtId="0" fontId="101" fillId="0" borderId="12" xfId="7" applyNumberFormat="1" applyFont="1" applyFill="1" applyBorder="1" applyAlignment="1">
      <alignment horizontal="center" vertical="center" wrapText="1"/>
    </xf>
    <xf numFmtId="0" fontId="101" fillId="0" borderId="3" xfId="7" applyNumberFormat="1" applyFont="1" applyFill="1" applyBorder="1" applyAlignment="1">
      <alignment horizontal="left" vertical="center" wrapText="1"/>
    </xf>
    <xf numFmtId="0" fontId="101" fillId="0" borderId="0" xfId="7" applyNumberFormat="1" applyFont="1" applyFill="1" applyBorder="1" applyAlignment="1">
      <alignment horizontal="left" vertical="center" wrapText="1"/>
    </xf>
    <xf numFmtId="0" fontId="101" fillId="0" borderId="55" xfId="7" applyNumberFormat="1" applyFont="1" applyFill="1" applyBorder="1" applyAlignment="1">
      <alignment horizontal="left" vertical="center" wrapText="1"/>
    </xf>
    <xf numFmtId="0" fontId="101" fillId="0" borderId="36" xfId="7" applyNumberFormat="1" applyFont="1" applyFill="1" applyBorder="1" applyAlignment="1">
      <alignment horizontal="center" vertical="center" wrapText="1"/>
    </xf>
    <xf numFmtId="0" fontId="187" fillId="0" borderId="193" xfId="52826" applyNumberFormat="1" applyFont="1" applyFill="1" applyBorder="1" applyAlignment="1">
      <alignment horizontal="center" vertical="center" shrinkToFit="1"/>
    </xf>
    <xf numFmtId="0" fontId="187" fillId="0" borderId="198" xfId="52826" applyNumberFormat="1" applyFont="1" applyFill="1" applyBorder="1" applyAlignment="1">
      <alignment horizontal="center" vertical="center" shrinkToFit="1"/>
    </xf>
    <xf numFmtId="0" fontId="187" fillId="0" borderId="27" xfId="52826" applyNumberFormat="1" applyFont="1" applyFill="1" applyBorder="1" applyAlignment="1">
      <alignment horizontal="center" vertical="center" shrinkToFit="1"/>
    </xf>
    <xf numFmtId="0" fontId="302" fillId="0" borderId="198" xfId="52826" applyNumberFormat="1" applyFont="1" applyFill="1" applyBorder="1" applyAlignment="1">
      <alignment horizontal="center" vertical="center" shrinkToFit="1"/>
    </xf>
    <xf numFmtId="0" fontId="302" fillId="0" borderId="27" xfId="52826" applyNumberFormat="1" applyFont="1" applyFill="1" applyBorder="1" applyAlignment="1">
      <alignment horizontal="center" vertical="center" shrinkToFit="1"/>
    </xf>
    <xf numFmtId="189" fontId="181" fillId="11" borderId="193" xfId="52826" applyNumberFormat="1" applyFont="1" applyFill="1" applyBorder="1" applyAlignment="1">
      <alignment horizontal="right" vertical="center"/>
    </xf>
    <xf numFmtId="189" fontId="181" fillId="11" borderId="198" xfId="52826" applyNumberFormat="1" applyFont="1" applyFill="1" applyBorder="1" applyAlignment="1">
      <alignment horizontal="right" vertical="center"/>
    </xf>
    <xf numFmtId="189" fontId="181" fillId="11" borderId="194" xfId="52826" applyNumberFormat="1" applyFont="1" applyFill="1" applyBorder="1" applyAlignment="1">
      <alignment horizontal="right" vertical="center"/>
    </xf>
    <xf numFmtId="0" fontId="101" fillId="0" borderId="200" xfId="52826" applyNumberFormat="1" applyFont="1" applyFill="1" applyBorder="1" applyAlignment="1">
      <alignment horizontal="center" vertical="center" wrapText="1"/>
    </xf>
    <xf numFmtId="0" fontId="101" fillId="0" borderId="180" xfId="52826" applyNumberFormat="1" applyFont="1" applyFill="1" applyBorder="1" applyAlignment="1">
      <alignment horizontal="center" vertical="center" wrapText="1"/>
    </xf>
    <xf numFmtId="0" fontId="101" fillId="0" borderId="201" xfId="52826" applyNumberFormat="1" applyFont="1" applyFill="1" applyBorder="1" applyAlignment="1">
      <alignment horizontal="center" vertical="center" wrapText="1"/>
    </xf>
    <xf numFmtId="0" fontId="101" fillId="0" borderId="5" xfId="52826" applyNumberFormat="1" applyFont="1" applyFill="1" applyBorder="1" applyAlignment="1">
      <alignment horizontal="center" vertical="center" wrapText="1"/>
    </xf>
    <xf numFmtId="0" fontId="101" fillId="0" borderId="13" xfId="52826" applyNumberFormat="1" applyFont="1" applyFill="1" applyBorder="1" applyAlignment="1">
      <alignment horizontal="center" vertical="center" wrapText="1"/>
    </xf>
    <xf numFmtId="0" fontId="101" fillId="0" borderId="6" xfId="52826" applyNumberFormat="1" applyFont="1" applyFill="1" applyBorder="1" applyAlignment="1">
      <alignment horizontal="center" vertical="center" wrapText="1"/>
    </xf>
    <xf numFmtId="0" fontId="181" fillId="0" borderId="184" xfId="0" applyFont="1" applyFill="1" applyBorder="1" applyAlignment="1">
      <alignment horizontal="left" vertical="center"/>
    </xf>
    <xf numFmtId="0" fontId="181" fillId="0" borderId="28" xfId="0" applyFont="1" applyFill="1" applyBorder="1" applyAlignment="1">
      <alignment horizontal="left" vertical="center"/>
    </xf>
    <xf numFmtId="0" fontId="181" fillId="0" borderId="109" xfId="0" applyFont="1" applyFill="1" applyBorder="1" applyAlignment="1">
      <alignment horizontal="left" vertical="center"/>
    </xf>
    <xf numFmtId="0" fontId="302" fillId="0" borderId="58" xfId="0" applyFont="1" applyFill="1" applyBorder="1" applyAlignment="1">
      <alignment horizontal="left" vertical="top" wrapText="1"/>
    </xf>
    <xf numFmtId="0" fontId="302" fillId="0" borderId="59" xfId="0" applyFont="1" applyFill="1" applyBorder="1" applyAlignment="1">
      <alignment horizontal="left" vertical="top" wrapText="1"/>
    </xf>
    <xf numFmtId="0" fontId="302" fillId="0" borderId="176" xfId="0" applyFont="1" applyFill="1" applyBorder="1" applyAlignment="1">
      <alignment horizontal="left" vertical="top" wrapText="1"/>
    </xf>
    <xf numFmtId="0" fontId="101" fillId="0" borderId="16" xfId="7" applyNumberFormat="1" applyFont="1" applyFill="1" applyBorder="1" applyAlignment="1">
      <alignment horizontal="center" vertical="center" textRotation="255" shrinkToFit="1"/>
    </xf>
    <xf numFmtId="0" fontId="0" fillId="0" borderId="7" xfId="52840" applyFont="1" applyBorder="1" applyAlignment="1">
      <alignment horizontal="center" vertical="center" wrapText="1"/>
    </xf>
    <xf numFmtId="0" fontId="8" fillId="0" borderId="7" xfId="52840" applyBorder="1" applyAlignment="1">
      <alignment horizontal="center" vertical="center" wrapText="1"/>
    </xf>
    <xf numFmtId="0" fontId="207" fillId="0" borderId="7" xfId="52840" applyFont="1" applyBorder="1" applyAlignment="1">
      <alignment horizontal="left" vertical="center" wrapText="1"/>
    </xf>
    <xf numFmtId="0" fontId="238" fillId="0" borderId="7" xfId="52840" applyFont="1" applyBorder="1" applyAlignment="1">
      <alignment horizontal="left" vertical="center" wrapText="1"/>
    </xf>
    <xf numFmtId="0" fontId="0" fillId="0" borderId="193" xfId="52840" applyFont="1" applyBorder="1" applyAlignment="1">
      <alignment horizontal="center" vertical="center"/>
    </xf>
    <xf numFmtId="0" fontId="0" fillId="0" borderId="27" xfId="52840" applyFont="1" applyBorder="1" applyAlignment="1">
      <alignment horizontal="center" vertical="center"/>
    </xf>
    <xf numFmtId="0" fontId="181" fillId="0" borderId="0" xfId="52841" applyFont="1" applyAlignment="1">
      <alignment vertical="center" wrapText="1"/>
    </xf>
    <xf numFmtId="0" fontId="181" fillId="0" borderId="0" xfId="52841" applyFont="1" applyAlignment="1">
      <alignment vertical="center"/>
    </xf>
    <xf numFmtId="0" fontId="235" fillId="0" borderId="7" xfId="52840" applyFont="1" applyBorder="1" applyAlignment="1">
      <alignment vertical="center" wrapText="1"/>
    </xf>
    <xf numFmtId="0" fontId="0" fillId="0" borderId="7" xfId="52840" applyFont="1" applyBorder="1" applyAlignment="1">
      <alignment vertical="center" wrapText="1"/>
    </xf>
    <xf numFmtId="0" fontId="8" fillId="0" borderId="7" xfId="52840" applyBorder="1" applyAlignment="1">
      <alignment vertical="center" wrapText="1"/>
    </xf>
    <xf numFmtId="0" fontId="0" fillId="0" borderId="193" xfId="52840" applyFont="1" applyBorder="1" applyAlignment="1">
      <alignment vertical="center" wrapText="1"/>
    </xf>
    <xf numFmtId="0" fontId="8" fillId="0" borderId="198" xfId="52840" applyBorder="1" applyAlignment="1">
      <alignment vertical="center" wrapText="1"/>
    </xf>
    <xf numFmtId="0" fontId="8" fillId="0" borderId="27" xfId="52840" applyBorder="1" applyAlignment="1">
      <alignment vertical="center" wrapText="1"/>
    </xf>
    <xf numFmtId="0" fontId="8" fillId="0" borderId="7" xfId="52840" applyFont="1" applyBorder="1" applyAlignment="1">
      <alignment horizontal="center" vertical="center"/>
    </xf>
    <xf numFmtId="0" fontId="8" fillId="0" borderId="7" xfId="52840" applyBorder="1" applyAlignment="1">
      <alignment horizontal="center" vertical="center"/>
    </xf>
    <xf numFmtId="0" fontId="235" fillId="0" borderId="7" xfId="52840" applyFont="1" applyBorder="1" applyAlignment="1">
      <alignment horizontal="center" vertical="center" wrapText="1"/>
    </xf>
    <xf numFmtId="0" fontId="237" fillId="0" borderId="7" xfId="52840" applyFont="1" applyBorder="1" applyAlignment="1">
      <alignment horizontal="left" vertical="center" wrapText="1"/>
    </xf>
    <xf numFmtId="0" fontId="235" fillId="0" borderId="193" xfId="52840" applyFont="1" applyBorder="1" applyAlignment="1">
      <alignment vertical="center" wrapText="1"/>
    </xf>
    <xf numFmtId="0" fontId="235" fillId="0" borderId="198" xfId="52840" applyFont="1" applyBorder="1" applyAlignment="1">
      <alignment vertical="center" wrapText="1"/>
    </xf>
    <xf numFmtId="0" fontId="235" fillId="0" borderId="27" xfId="52840" applyFont="1" applyBorder="1" applyAlignment="1">
      <alignment vertical="center" wrapText="1"/>
    </xf>
    <xf numFmtId="0" fontId="236" fillId="0" borderId="7" xfId="52840" applyFont="1" applyBorder="1" applyAlignment="1">
      <alignment horizontal="center" vertical="center"/>
    </xf>
    <xf numFmtId="0" fontId="178" fillId="0" borderId="193" xfId="31" applyFont="1" applyBorder="1" applyAlignment="1">
      <alignment horizontal="center" vertical="center"/>
    </xf>
    <xf numFmtId="0" fontId="178" fillId="0" borderId="198" xfId="31" applyFont="1" applyBorder="1" applyAlignment="1">
      <alignment horizontal="center" vertical="center"/>
    </xf>
    <xf numFmtId="0" fontId="178" fillId="0" borderId="27" xfId="31" applyFont="1" applyBorder="1" applyAlignment="1">
      <alignment horizontal="center" vertical="center"/>
    </xf>
    <xf numFmtId="0" fontId="233" fillId="0" borderId="193" xfId="31" applyFont="1" applyBorder="1" applyAlignment="1">
      <alignment horizontal="left" vertical="center"/>
    </xf>
    <xf numFmtId="0" fontId="233" fillId="0" borderId="198" xfId="31" applyFont="1" applyBorder="1" applyAlignment="1">
      <alignment horizontal="left" vertical="center"/>
    </xf>
    <xf numFmtId="0" fontId="233" fillId="0" borderId="27" xfId="31" applyFont="1" applyBorder="1" applyAlignment="1">
      <alignment horizontal="left" vertical="center"/>
    </xf>
    <xf numFmtId="0" fontId="178" fillId="0" borderId="0" xfId="31" applyFont="1" applyBorder="1" applyAlignment="1">
      <alignment horizontal="center" vertical="center"/>
    </xf>
    <xf numFmtId="0" fontId="234" fillId="0" borderId="0" xfId="31" applyFont="1" applyBorder="1" applyAlignment="1">
      <alignment horizontal="left" vertical="center"/>
    </xf>
    <xf numFmtId="0" fontId="181" fillId="0" borderId="7" xfId="52841" applyFont="1" applyBorder="1" applyAlignment="1">
      <alignment horizontal="center" vertical="center" wrapText="1"/>
    </xf>
    <xf numFmtId="0" fontId="0" fillId="0" borderId="7" xfId="52840" applyFont="1" applyBorder="1" applyAlignment="1">
      <alignment horizontal="center" vertical="center"/>
    </xf>
    <xf numFmtId="0" fontId="8" fillId="0" borderId="0" xfId="52840" applyAlignment="1">
      <alignment horizontal="center" vertical="center"/>
    </xf>
    <xf numFmtId="0" fontId="232" fillId="0" borderId="0" xfId="52840" applyFont="1" applyAlignment="1">
      <alignment horizontal="center" vertical="center"/>
    </xf>
    <xf numFmtId="0" fontId="0" fillId="0" borderId="13" xfId="52840" applyFont="1" applyBorder="1" applyAlignment="1">
      <alignment horizontal="center" vertical="center"/>
    </xf>
    <xf numFmtId="58" fontId="74" fillId="0" borderId="13" xfId="0" applyNumberFormat="1" applyFont="1" applyFill="1" applyBorder="1" applyAlignment="1">
      <alignment horizontal="center" vertical="center" shrinkToFit="1"/>
    </xf>
    <xf numFmtId="0" fontId="178" fillId="0" borderId="7" xfId="31" applyFont="1" applyBorder="1" applyAlignment="1">
      <alignment horizontal="center" vertical="center"/>
    </xf>
    <xf numFmtId="0" fontId="241" fillId="0" borderId="0" xfId="52842" applyFont="1" applyAlignment="1">
      <alignment horizontal="center" vertical="center"/>
    </xf>
    <xf numFmtId="0" fontId="181" fillId="0" borderId="13" xfId="52842" applyFont="1" applyBorder="1" applyAlignment="1">
      <alignment horizontal="center" vertical="center"/>
    </xf>
    <xf numFmtId="58" fontId="233" fillId="0" borderId="13" xfId="0" applyNumberFormat="1" applyFont="1" applyFill="1" applyBorder="1" applyAlignment="1">
      <alignment horizontal="left" vertical="center" shrinkToFit="1"/>
    </xf>
    <xf numFmtId="0" fontId="181" fillId="0" borderId="193" xfId="31" applyFont="1" applyBorder="1" applyAlignment="1">
      <alignment horizontal="center" vertical="center"/>
    </xf>
    <xf numFmtId="0" fontId="181" fillId="0" borderId="198" xfId="31" applyFont="1" applyBorder="1" applyAlignment="1">
      <alignment horizontal="center" vertical="center"/>
    </xf>
    <xf numFmtId="0" fontId="181" fillId="0" borderId="27" xfId="31" applyFont="1" applyBorder="1" applyAlignment="1">
      <alignment horizontal="center" vertical="center"/>
    </xf>
    <xf numFmtId="0" fontId="0" fillId="0" borderId="193" xfId="0" applyFont="1" applyFill="1" applyBorder="1" applyAlignment="1">
      <alignment horizontal="left" shrinkToFit="1"/>
    </xf>
    <xf numFmtId="0" fontId="0" fillId="0" borderId="198" xfId="0" applyFont="1" applyFill="1" applyBorder="1" applyAlignment="1">
      <alignment horizontal="left" shrinkToFit="1"/>
    </xf>
    <xf numFmtId="0" fontId="0" fillId="0" borderId="27" xfId="0" applyFont="1" applyFill="1" applyBorder="1" applyAlignment="1">
      <alignment horizontal="left" shrinkToFit="1"/>
    </xf>
    <xf numFmtId="0" fontId="181" fillId="0" borderId="7" xfId="31" applyFont="1" applyBorder="1" applyAlignment="1">
      <alignment horizontal="center" vertical="center"/>
    </xf>
    <xf numFmtId="0" fontId="181" fillId="0" borderId="7" xfId="31" applyFont="1" applyBorder="1" applyAlignment="1">
      <alignment horizontal="left" vertical="center"/>
    </xf>
    <xf numFmtId="0" fontId="181" fillId="0" borderId="5" xfId="31" applyFont="1" applyBorder="1" applyAlignment="1">
      <alignment horizontal="left" vertical="center"/>
    </xf>
    <xf numFmtId="0" fontId="181" fillId="0" borderId="13" xfId="31" applyFont="1" applyBorder="1" applyAlignment="1">
      <alignment horizontal="left" vertical="center"/>
    </xf>
    <xf numFmtId="0" fontId="181" fillId="0" borderId="6" xfId="31" applyFont="1" applyBorder="1" applyAlignment="1">
      <alignment horizontal="left" vertical="center"/>
    </xf>
    <xf numFmtId="0" fontId="181" fillId="0" borderId="7" xfId="52842" applyFont="1" applyBorder="1" applyAlignment="1">
      <alignment horizontal="center" vertical="center" wrapText="1"/>
    </xf>
    <xf numFmtId="0" fontId="181" fillId="0" borderId="7" xfId="52842" applyFont="1" applyBorder="1" applyAlignment="1">
      <alignment horizontal="center" vertical="center"/>
    </xf>
    <xf numFmtId="0" fontId="181" fillId="0" borderId="200" xfId="52842" applyFont="1" applyBorder="1" applyAlignment="1">
      <alignment horizontal="center" vertical="center" wrapText="1"/>
    </xf>
    <xf numFmtId="0" fontId="181" fillId="0" borderId="201" xfId="52842" applyFont="1" applyBorder="1" applyAlignment="1">
      <alignment horizontal="center" vertical="center" wrapText="1"/>
    </xf>
    <xf numFmtId="0" fontId="181" fillId="0" borderId="7" xfId="52842" applyFont="1" applyBorder="1" applyAlignment="1">
      <alignment vertical="center" wrapText="1"/>
    </xf>
    <xf numFmtId="0" fontId="187" fillId="0" borderId="7" xfId="52842" applyFont="1" applyBorder="1" applyAlignment="1">
      <alignment horizontal="left" vertical="center" wrapText="1"/>
    </xf>
    <xf numFmtId="0" fontId="181" fillId="0" borderId="193" xfId="52842" applyFont="1" applyBorder="1" applyAlignment="1">
      <alignment vertical="center" wrapText="1"/>
    </xf>
    <xf numFmtId="0" fontId="181" fillId="0" borderId="198" xfId="52842" applyFont="1" applyBorder="1" applyAlignment="1">
      <alignment vertical="center" wrapText="1"/>
    </xf>
    <xf numFmtId="0" fontId="181" fillId="0" borderId="27" xfId="52842" applyFont="1" applyBorder="1" applyAlignment="1">
      <alignment vertical="center" wrapText="1"/>
    </xf>
    <xf numFmtId="0" fontId="181" fillId="0" borderId="193" xfId="52842" applyFont="1" applyBorder="1" applyAlignment="1">
      <alignment horizontal="center" vertical="center"/>
    </xf>
    <xf numFmtId="0" fontId="181" fillId="0" borderId="27" xfId="52842" applyFont="1" applyBorder="1" applyAlignment="1">
      <alignment horizontal="center" vertical="center"/>
    </xf>
    <xf numFmtId="0" fontId="181" fillId="0" borderId="0" xfId="52842" applyFont="1" applyAlignment="1">
      <alignment vertical="center" wrapText="1"/>
    </xf>
    <xf numFmtId="0" fontId="181" fillId="0" borderId="0" xfId="52842" applyFont="1" applyAlignment="1">
      <alignment vertical="center"/>
    </xf>
    <xf numFmtId="0" fontId="181" fillId="0" borderId="193" xfId="52842" applyFont="1" applyBorder="1" applyAlignment="1">
      <alignment horizontal="center" vertical="center" wrapText="1"/>
    </xf>
    <xf numFmtId="0" fontId="181" fillId="0" borderId="27" xfId="52842" applyFont="1" applyBorder="1" applyAlignment="1">
      <alignment horizontal="center" vertical="center" wrapText="1"/>
    </xf>
    <xf numFmtId="0" fontId="241" fillId="0" borderId="0" xfId="52843" applyFont="1" applyAlignment="1">
      <alignment horizontal="center" vertical="center"/>
    </xf>
    <xf numFmtId="0" fontId="181" fillId="0" borderId="13" xfId="52843" applyFont="1" applyBorder="1" applyAlignment="1">
      <alignment horizontal="center" vertical="center"/>
    </xf>
    <xf numFmtId="58" fontId="181" fillId="0" borderId="13" xfId="52843" applyNumberFormat="1" applyFont="1" applyBorder="1" applyAlignment="1">
      <alignment horizontal="center" vertical="center"/>
    </xf>
    <xf numFmtId="0" fontId="181" fillId="0" borderId="193" xfId="31" applyFont="1" applyBorder="1" applyAlignment="1">
      <alignment horizontal="left" vertical="center"/>
    </xf>
    <xf numFmtId="0" fontId="181" fillId="0" borderId="198" xfId="31" applyFont="1" applyBorder="1" applyAlignment="1">
      <alignment horizontal="left" vertical="center"/>
    </xf>
    <xf numFmtId="0" fontId="181" fillId="0" borderId="27" xfId="31" applyFont="1" applyBorder="1" applyAlignment="1">
      <alignment horizontal="left" vertical="center"/>
    </xf>
    <xf numFmtId="0" fontId="7" fillId="0" borderId="198" xfId="52843" applyBorder="1" applyAlignment="1">
      <alignment vertical="center"/>
    </xf>
    <xf numFmtId="0" fontId="7" fillId="0" borderId="193" xfId="52843" applyBorder="1" applyAlignment="1">
      <alignment horizontal="left" vertical="center"/>
    </xf>
    <xf numFmtId="0" fontId="7" fillId="0" borderId="198" xfId="52843" applyBorder="1" applyAlignment="1">
      <alignment horizontal="left" vertical="center"/>
    </xf>
    <xf numFmtId="0" fontId="7" fillId="0" borderId="27" xfId="52843" applyBorder="1" applyAlignment="1">
      <alignment horizontal="left" vertical="center"/>
    </xf>
    <xf numFmtId="0" fontId="181" fillId="0" borderId="200" xfId="31" applyFont="1" applyBorder="1" applyAlignment="1">
      <alignment horizontal="center" vertical="center"/>
    </xf>
    <xf numFmtId="0" fontId="7" fillId="0" borderId="180" xfId="52843" applyBorder="1" applyAlignment="1">
      <alignment vertical="center"/>
    </xf>
    <xf numFmtId="0" fontId="181" fillId="0" borderId="193" xfId="52843" applyFont="1" applyBorder="1" applyAlignment="1">
      <alignment horizontal="center" vertical="center" wrapText="1"/>
    </xf>
    <xf numFmtId="0" fontId="181" fillId="0" borderId="198" xfId="52843" applyFont="1" applyBorder="1" applyAlignment="1">
      <alignment horizontal="center" vertical="center" wrapText="1"/>
    </xf>
    <xf numFmtId="0" fontId="7" fillId="0" borderId="198" xfId="52843" applyBorder="1" applyAlignment="1">
      <alignment horizontal="center" vertical="center"/>
    </xf>
    <xf numFmtId="0" fontId="7" fillId="0" borderId="27" xfId="52843" applyBorder="1" applyAlignment="1">
      <alignment horizontal="center" vertical="center"/>
    </xf>
    <xf numFmtId="0" fontId="181" fillId="0" borderId="7" xfId="52843" applyFont="1" applyBorder="1" applyAlignment="1">
      <alignment horizontal="center" vertical="center"/>
    </xf>
    <xf numFmtId="0" fontId="7" fillId="0" borderId="27" xfId="52843" applyBorder="1" applyAlignment="1">
      <alignment horizontal="center" vertical="center" wrapText="1"/>
    </xf>
    <xf numFmtId="0" fontId="181" fillId="0" borderId="7" xfId="52843" applyFont="1" applyBorder="1" applyAlignment="1">
      <alignment horizontal="center" vertical="center" wrapText="1"/>
    </xf>
    <xf numFmtId="0" fontId="187" fillId="0" borderId="7" xfId="52843" applyFont="1" applyBorder="1" applyAlignment="1">
      <alignment horizontal="left" vertical="center" wrapText="1"/>
    </xf>
    <xf numFmtId="0" fontId="7" fillId="0" borderId="198" xfId="52843" applyBorder="1" applyAlignment="1">
      <alignment vertical="center" wrapText="1"/>
    </xf>
    <xf numFmtId="0" fontId="7" fillId="0" borderId="27" xfId="52843" applyBorder="1" applyAlignment="1">
      <alignment vertical="center" wrapText="1"/>
    </xf>
    <xf numFmtId="0" fontId="181" fillId="0" borderId="193" xfId="52843" applyFont="1" applyBorder="1" applyAlignment="1">
      <alignment vertical="center" wrapText="1"/>
    </xf>
    <xf numFmtId="0" fontId="181" fillId="0" borderId="198" xfId="52843" applyFont="1" applyBorder="1" applyAlignment="1">
      <alignment vertical="center" wrapText="1"/>
    </xf>
    <xf numFmtId="0" fontId="181" fillId="0" borderId="27" xfId="52843" applyFont="1" applyBorder="1" applyAlignment="1">
      <alignment vertical="center" wrapText="1"/>
    </xf>
    <xf numFmtId="0" fontId="181" fillId="0" borderId="7" xfId="52843" applyFont="1" applyBorder="1" applyAlignment="1">
      <alignment vertical="center" wrapText="1"/>
    </xf>
    <xf numFmtId="0" fontId="181" fillId="0" borderId="193" xfId="52843" applyFont="1" applyBorder="1" applyAlignment="1">
      <alignment horizontal="center" vertical="center"/>
    </xf>
    <xf numFmtId="0" fontId="181" fillId="0" borderId="27" xfId="52843" applyFont="1" applyBorder="1" applyAlignment="1">
      <alignment horizontal="center" vertical="center"/>
    </xf>
    <xf numFmtId="0" fontId="181" fillId="0" borderId="0" xfId="52843" applyFont="1" applyAlignment="1">
      <alignment vertical="center" wrapText="1"/>
    </xf>
    <xf numFmtId="0" fontId="181" fillId="0" borderId="0" xfId="52843" applyFont="1" applyAlignment="1">
      <alignment vertical="center"/>
    </xf>
    <xf numFmtId="0" fontId="286" fillId="0" borderId="135" xfId="52846" applyFont="1" applyBorder="1" applyAlignment="1">
      <alignment horizontal="center" vertical="center" textRotation="255"/>
    </xf>
    <xf numFmtId="0" fontId="286" fillId="0" borderId="65" xfId="52846" applyFont="1" applyBorder="1" applyAlignment="1">
      <alignment horizontal="center" vertical="center" textRotation="255"/>
    </xf>
    <xf numFmtId="0" fontId="286" fillId="0" borderId="110" xfId="52846" applyFont="1" applyBorder="1" applyAlignment="1">
      <alignment horizontal="center" vertical="center" textRotation="255"/>
    </xf>
    <xf numFmtId="0" fontId="286" fillId="0" borderId="64" xfId="52846" applyFont="1" applyBorder="1" applyAlignment="1">
      <alignment horizontal="left" vertical="center" wrapText="1"/>
    </xf>
    <xf numFmtId="0" fontId="286" fillId="0" borderId="12" xfId="52846" applyFont="1" applyBorder="1" applyAlignment="1">
      <alignment horizontal="left" vertical="center" wrapText="1"/>
    </xf>
    <xf numFmtId="0" fontId="286" fillId="0" borderId="16" xfId="52846" applyFont="1" applyBorder="1" applyAlignment="1">
      <alignment horizontal="left" vertical="center" wrapText="1"/>
    </xf>
    <xf numFmtId="0" fontId="286" fillId="0" borderId="11" xfId="52846" applyFont="1" applyBorder="1" applyAlignment="1">
      <alignment horizontal="left" vertical="center" wrapText="1"/>
    </xf>
    <xf numFmtId="0" fontId="286" fillId="0" borderId="60" xfId="52846" applyFont="1" applyBorder="1" applyAlignment="1">
      <alignment horizontal="left" vertical="center" wrapText="1"/>
    </xf>
    <xf numFmtId="0" fontId="279" fillId="0" borderId="179" xfId="52845" applyFont="1" applyBorder="1" applyAlignment="1">
      <alignment horizontal="right" vertical="center"/>
    </xf>
    <xf numFmtId="0" fontId="286" fillId="0" borderId="135" xfId="52846" applyFont="1" applyBorder="1" applyAlignment="1">
      <alignment horizontal="center" vertical="center" textRotation="255" wrapText="1"/>
    </xf>
    <xf numFmtId="0" fontId="286" fillId="0" borderId="65" xfId="52846" applyFont="1" applyBorder="1" applyAlignment="1">
      <alignment horizontal="center" vertical="center" textRotation="255" wrapText="1"/>
    </xf>
    <xf numFmtId="0" fontId="286" fillId="0" borderId="110" xfId="52846" applyFont="1" applyBorder="1" applyAlignment="1">
      <alignment horizontal="center" vertical="center" textRotation="255" wrapText="1"/>
    </xf>
    <xf numFmtId="0" fontId="196" fillId="0" borderId="15" xfId="52848" applyFont="1" applyBorder="1" applyAlignment="1">
      <alignment horizontal="justify" vertical="center" wrapText="1"/>
    </xf>
    <xf numFmtId="0" fontId="259" fillId="0" borderId="0" xfId="52848" applyFont="1" applyAlignment="1">
      <alignment horizontal="center" vertical="center"/>
    </xf>
    <xf numFmtId="0" fontId="196" fillId="0" borderId="179" xfId="52848" applyFont="1" applyBorder="1" applyAlignment="1">
      <alignment horizontal="left" vertical="center" wrapText="1"/>
    </xf>
    <xf numFmtId="0" fontId="201" fillId="0" borderId="88" xfId="52848" applyFont="1" applyBorder="1" applyAlignment="1">
      <alignment horizontal="center" vertical="center" wrapText="1"/>
    </xf>
    <xf numFmtId="0" fontId="201" fillId="0" borderId="127" xfId="52848" applyFont="1" applyBorder="1" applyAlignment="1">
      <alignment horizontal="center" vertical="center" wrapText="1"/>
    </xf>
    <xf numFmtId="0" fontId="201" fillId="0" borderId="88" xfId="52848" applyFont="1" applyBorder="1" applyAlignment="1">
      <alignment horizontal="left" vertical="top" wrapText="1"/>
    </xf>
    <xf numFmtId="0" fontId="201" fillId="0" borderId="127" xfId="52848" applyFont="1" applyBorder="1" applyAlignment="1">
      <alignment horizontal="left" vertical="top" wrapText="1"/>
    </xf>
    <xf numFmtId="0" fontId="304" fillId="0" borderId="135" xfId="52846" applyFont="1" applyBorder="1" applyAlignment="1">
      <alignment horizontal="center" vertical="center" textRotation="255"/>
    </xf>
    <xf numFmtId="0" fontId="304" fillId="0" borderId="65" xfId="52846" applyFont="1" applyBorder="1" applyAlignment="1">
      <alignment horizontal="center" vertical="center" textRotation="255"/>
    </xf>
    <xf numFmtId="0" fontId="304" fillId="0" borderId="64" xfId="52846" applyFont="1" applyBorder="1" applyAlignment="1">
      <alignment horizontal="center" vertical="center" wrapText="1"/>
    </xf>
    <xf numFmtId="0" fontId="304" fillId="0" borderId="12" xfId="52846" applyFont="1" applyBorder="1" applyAlignment="1">
      <alignment horizontal="center" vertical="center" wrapText="1"/>
    </xf>
    <xf numFmtId="0" fontId="304" fillId="0" borderId="16" xfId="52846" applyFont="1" applyBorder="1" applyAlignment="1">
      <alignment horizontal="center" vertical="center" wrapText="1"/>
    </xf>
    <xf numFmtId="0" fontId="304" fillId="0" borderId="64" xfId="52846" applyFont="1" applyBorder="1" applyAlignment="1">
      <alignment horizontal="left" vertical="center" wrapText="1"/>
    </xf>
    <xf numFmtId="0" fontId="304" fillId="0" borderId="12" xfId="52846" applyFont="1" applyBorder="1" applyAlignment="1">
      <alignment horizontal="left" vertical="center" wrapText="1"/>
    </xf>
    <xf numFmtId="0" fontId="304" fillId="0" borderId="16" xfId="52846" applyFont="1" applyBorder="1" applyAlignment="1">
      <alignment horizontal="left" vertical="center" wrapText="1"/>
    </xf>
    <xf numFmtId="0" fontId="284" fillId="0" borderId="64" xfId="52846" applyFont="1" applyBorder="1" applyAlignment="1">
      <alignment horizontal="center" vertical="center" wrapText="1"/>
    </xf>
    <xf numFmtId="0" fontId="284" fillId="0" borderId="12" xfId="52846" applyFont="1" applyBorder="1" applyAlignment="1">
      <alignment horizontal="center" vertical="center" wrapText="1"/>
    </xf>
    <xf numFmtId="0" fontId="284" fillId="0" borderId="16" xfId="52846" applyFont="1" applyBorder="1" applyAlignment="1">
      <alignment horizontal="center" vertical="center" wrapText="1"/>
    </xf>
    <xf numFmtId="0" fontId="304" fillId="0" borderId="11" xfId="52846" applyFont="1" applyBorder="1" applyAlignment="1">
      <alignment horizontal="center" vertical="center" wrapText="1"/>
    </xf>
    <xf numFmtId="0" fontId="304" fillId="0" borderId="11" xfId="52846" applyFont="1" applyBorder="1" applyAlignment="1">
      <alignment horizontal="left" vertical="center" wrapText="1"/>
    </xf>
    <xf numFmtId="0" fontId="284" fillId="0" borderId="11" xfId="52846" applyFont="1" applyBorder="1" applyAlignment="1">
      <alignment horizontal="center" vertical="center" wrapText="1"/>
    </xf>
    <xf numFmtId="0" fontId="304" fillId="0" borderId="110" xfId="52846" applyFont="1" applyBorder="1" applyAlignment="1">
      <alignment horizontal="center" vertical="center" textRotation="255"/>
    </xf>
    <xf numFmtId="0" fontId="304" fillId="0" borderId="64" xfId="52846" applyFont="1" applyBorder="1" applyAlignment="1">
      <alignment vertical="center" wrapText="1"/>
    </xf>
    <xf numFmtId="0" fontId="304" fillId="0" borderId="12" xfId="52846" applyFont="1" applyBorder="1" applyAlignment="1">
      <alignment vertical="center" wrapText="1"/>
    </xf>
    <xf numFmtId="0" fontId="304" fillId="0" borderId="16" xfId="52846" applyFont="1" applyBorder="1" applyAlignment="1">
      <alignment vertical="center" wrapText="1"/>
    </xf>
    <xf numFmtId="0" fontId="304" fillId="0" borderId="11" xfId="52846" applyFont="1" applyBorder="1" applyAlignment="1">
      <alignment vertical="center" wrapText="1"/>
    </xf>
    <xf numFmtId="0" fontId="304" fillId="0" borderId="60" xfId="52846" applyFont="1" applyBorder="1" applyAlignment="1">
      <alignment vertical="center" wrapText="1"/>
    </xf>
    <xf numFmtId="0" fontId="304" fillId="0" borderId="60" xfId="52846" applyFont="1" applyBorder="1" applyAlignment="1">
      <alignment horizontal="left" vertical="center" wrapText="1"/>
    </xf>
    <xf numFmtId="0" fontId="284" fillId="0" borderId="60" xfId="52846" applyFont="1" applyBorder="1" applyAlignment="1">
      <alignment horizontal="center" vertical="center" wrapText="1"/>
    </xf>
    <xf numFmtId="0" fontId="304" fillId="0" borderId="29" xfId="52846" applyFont="1" applyBorder="1" applyAlignment="1">
      <alignment horizontal="left" vertical="center" wrapText="1"/>
    </xf>
    <xf numFmtId="208" fontId="78" fillId="0" borderId="88" xfId="0" applyNumberFormat="1" applyFont="1" applyFill="1" applyBorder="1" applyAlignment="1">
      <alignment horizontal="center" vertical="center"/>
    </xf>
    <xf numFmtId="208" fontId="78" fillId="0" borderId="127" xfId="0" applyNumberFormat="1" applyFont="1" applyFill="1" applyBorder="1" applyAlignment="1">
      <alignment horizontal="center" vertical="center"/>
    </xf>
    <xf numFmtId="0" fontId="95" fillId="0" borderId="0" xfId="30" applyFont="1" applyFill="1" applyAlignment="1">
      <alignment horizontal="center" vertical="center" wrapText="1"/>
    </xf>
    <xf numFmtId="0" fontId="80" fillId="0" borderId="4" xfId="0" applyFont="1" applyFill="1" applyBorder="1" applyAlignment="1">
      <alignment vertical="center" textRotation="255"/>
    </xf>
    <xf numFmtId="0" fontId="80" fillId="0" borderId="11" xfId="0" applyFont="1" applyFill="1" applyBorder="1" applyAlignment="1">
      <alignment horizontal="center" vertical="center" textRotation="255" wrapText="1"/>
    </xf>
    <xf numFmtId="0" fontId="80" fillId="0" borderId="12" xfId="0" applyFont="1" applyFill="1" applyBorder="1" applyAlignment="1">
      <alignment horizontal="center" vertical="center" textRotation="255"/>
    </xf>
    <xf numFmtId="0" fontId="80" fillId="0" borderId="16" xfId="0" applyFont="1" applyFill="1" applyBorder="1" applyAlignment="1">
      <alignment horizontal="center" vertical="center" textRotation="255"/>
    </xf>
    <xf numFmtId="0" fontId="80" fillId="0" borderId="11" xfId="0" applyFont="1" applyFill="1" applyBorder="1" applyAlignment="1">
      <alignment horizontal="center" vertical="center" wrapText="1"/>
    </xf>
    <xf numFmtId="0" fontId="80" fillId="0" borderId="12" xfId="0" applyFont="1" applyFill="1" applyBorder="1" applyAlignment="1">
      <alignment horizontal="center" vertical="center" wrapText="1"/>
    </xf>
    <xf numFmtId="192" fontId="76" fillId="0" borderId="11" xfId="0" applyNumberFormat="1" applyFont="1" applyFill="1" applyBorder="1" applyAlignment="1">
      <alignment horizontal="center" vertical="center" textRotation="255" shrinkToFit="1"/>
    </xf>
    <xf numFmtId="192" fontId="76" fillId="0" borderId="12" xfId="0" applyNumberFormat="1" applyFont="1" applyFill="1" applyBorder="1" applyAlignment="1">
      <alignment horizontal="center" vertical="center" textRotation="255" shrinkToFit="1"/>
    </xf>
    <xf numFmtId="192" fontId="76" fillId="0" borderId="16" xfId="0" applyNumberFormat="1" applyFont="1" applyFill="1" applyBorder="1" applyAlignment="1">
      <alignment horizontal="center" vertical="center" textRotation="255" shrinkToFit="1"/>
    </xf>
    <xf numFmtId="0" fontId="0" fillId="0" borderId="200" xfId="0" applyFont="1" applyFill="1" applyBorder="1" applyAlignment="1">
      <alignment horizontal="center" vertical="top" textRotation="255" shrinkToFit="1"/>
    </xf>
    <xf numFmtId="0" fontId="0" fillId="0" borderId="3" xfId="0" applyFont="1" applyFill="1" applyBorder="1" applyAlignment="1">
      <alignment horizontal="center" vertical="top" textRotation="255" shrinkToFit="1"/>
    </xf>
    <xf numFmtId="0" fontId="0" fillId="0" borderId="5" xfId="0" applyFont="1" applyFill="1" applyBorder="1" applyAlignment="1">
      <alignment horizontal="center" vertical="top" textRotation="255" shrinkToFit="1"/>
    </xf>
    <xf numFmtId="0" fontId="0" fillId="0" borderId="246" xfId="0" applyFont="1" applyFill="1" applyBorder="1" applyAlignment="1">
      <alignment horizontal="center" vertical="top" textRotation="255" shrinkToFit="1"/>
    </xf>
    <xf numFmtId="0" fontId="0" fillId="0" borderId="247" xfId="0" applyFont="1" applyFill="1" applyBorder="1" applyAlignment="1">
      <alignment horizontal="center" vertical="top" textRotation="255" shrinkToFit="1"/>
    </xf>
    <xf numFmtId="0" fontId="0" fillId="0" borderId="248" xfId="0" applyFont="1" applyFill="1" applyBorder="1" applyAlignment="1">
      <alignment horizontal="center" vertical="top" textRotation="255" shrinkToFit="1"/>
    </xf>
    <xf numFmtId="0" fontId="0" fillId="0" borderId="43" xfId="45" applyNumberFormat="1" applyFont="1" applyFill="1" applyBorder="1" applyAlignment="1">
      <alignment horizontal="center" vertical="center"/>
    </xf>
    <xf numFmtId="0" fontId="0" fillId="0" borderId="46" xfId="45" applyNumberFormat="1" applyFont="1" applyFill="1" applyBorder="1" applyAlignment="1">
      <alignment horizontal="center" vertical="center"/>
    </xf>
    <xf numFmtId="0" fontId="0" fillId="0" borderId="205" xfId="45" applyNumberFormat="1" applyFont="1" applyFill="1" applyBorder="1" applyAlignment="1">
      <alignment horizontal="center" vertical="center"/>
    </xf>
    <xf numFmtId="0" fontId="80" fillId="0" borderId="4" xfId="0" applyFont="1" applyFill="1" applyBorder="1" applyAlignment="1">
      <alignment horizontal="center" vertical="center" textRotation="255"/>
    </xf>
    <xf numFmtId="0" fontId="0" fillId="0" borderId="43"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0" fillId="0" borderId="180" xfId="0" applyFont="1" applyFill="1" applyBorder="1" applyAlignment="1">
      <alignment horizontal="center" vertical="top" textRotation="255" shrinkToFit="1"/>
    </xf>
    <xf numFmtId="0" fontId="0" fillId="0" borderId="0" xfId="0" applyFont="1" applyFill="1" applyBorder="1" applyAlignment="1">
      <alignment horizontal="center" vertical="top" textRotation="255" shrinkToFit="1"/>
    </xf>
    <xf numFmtId="0" fontId="0" fillId="0" borderId="13" xfId="0" applyFont="1" applyFill="1" applyBorder="1" applyAlignment="1">
      <alignment horizontal="center" vertical="top" textRotation="255" shrinkToFit="1"/>
    </xf>
    <xf numFmtId="0" fontId="80" fillId="0" borderId="0" xfId="0" applyFont="1" applyFill="1" applyBorder="1" applyAlignment="1">
      <alignment vertical="center" textRotation="255"/>
    </xf>
    <xf numFmtId="0" fontId="0" fillId="0" borderId="44" xfId="0" applyFont="1" applyFill="1" applyBorder="1" applyAlignment="1">
      <alignment horizontal="center" vertical="top" textRotation="255" shrinkToFit="1"/>
    </xf>
    <xf numFmtId="0" fontId="0" fillId="0" borderId="118" xfId="0" applyFont="1" applyFill="1" applyBorder="1" applyAlignment="1">
      <alignment horizontal="center" vertical="top" textRotation="255" shrinkToFit="1"/>
    </xf>
    <xf numFmtId="0" fontId="0" fillId="0" borderId="45" xfId="0" applyFont="1" applyFill="1" applyBorder="1" applyAlignment="1">
      <alignment horizontal="center" vertical="top" textRotation="255" shrinkToFit="1"/>
    </xf>
    <xf numFmtId="0" fontId="0" fillId="0" borderId="180" xfId="45" applyNumberFormat="1" applyFont="1" applyFill="1" applyBorder="1" applyAlignment="1">
      <alignment horizontal="center" vertical="center"/>
    </xf>
    <xf numFmtId="0" fontId="0" fillId="0" borderId="0" xfId="45" applyNumberFormat="1" applyFont="1" applyFill="1" applyBorder="1" applyAlignment="1">
      <alignment horizontal="center" vertical="center"/>
    </xf>
    <xf numFmtId="0" fontId="0" fillId="0" borderId="203" xfId="45" applyNumberFormat="1" applyFont="1" applyFill="1" applyBorder="1" applyAlignment="1">
      <alignment horizontal="center" vertical="center"/>
    </xf>
    <xf numFmtId="0" fontId="0" fillId="0" borderId="97" xfId="0" applyFont="1" applyFill="1" applyBorder="1" applyAlignment="1">
      <alignment horizontal="center" vertical="top" textRotation="255" shrinkToFit="1"/>
    </xf>
    <xf numFmtId="0" fontId="0" fillId="0" borderId="119" xfId="0" applyFont="1" applyFill="1" applyBorder="1" applyAlignment="1">
      <alignment horizontal="center" vertical="top" textRotation="255" shrinkToFit="1"/>
    </xf>
    <xf numFmtId="0" fontId="0" fillId="0" borderId="98" xfId="0" applyFont="1" applyFill="1" applyBorder="1" applyAlignment="1">
      <alignment horizontal="center" vertical="top" textRotation="255" shrinkToFit="1"/>
    </xf>
    <xf numFmtId="0" fontId="0" fillId="0" borderId="97" xfId="45" applyNumberFormat="1" applyFont="1" applyFill="1" applyBorder="1" applyAlignment="1">
      <alignment horizontal="center" vertical="center"/>
    </xf>
    <xf numFmtId="0" fontId="0" fillId="0" borderId="119" xfId="45" applyNumberFormat="1" applyFont="1" applyFill="1" applyBorder="1" applyAlignment="1">
      <alignment horizontal="center" vertical="center"/>
    </xf>
    <xf numFmtId="31" fontId="122" fillId="0" borderId="0" xfId="0" applyNumberFormat="1" applyFont="1" applyFill="1" applyAlignment="1">
      <alignment horizontal="center" vertical="center"/>
    </xf>
    <xf numFmtId="58" fontId="122" fillId="0" borderId="0" xfId="0" applyNumberFormat="1" applyFont="1" applyFill="1" applyAlignment="1">
      <alignment horizontal="center" vertical="center" shrinkToFit="1"/>
    </xf>
    <xf numFmtId="0" fontId="90" fillId="0" borderId="0" xfId="0" applyNumberFormat="1" applyFont="1" applyFill="1" applyAlignment="1">
      <alignment horizontal="center" vertical="top" shrinkToFit="1"/>
    </xf>
    <xf numFmtId="0" fontId="78" fillId="0" borderId="0" xfId="0" applyFont="1" applyFill="1" applyAlignment="1">
      <alignment horizontal="left" vertical="top" shrinkToFit="1"/>
    </xf>
    <xf numFmtId="0" fontId="0" fillId="0" borderId="0" xfId="0" applyFont="1" applyFill="1" applyAlignment="1">
      <alignment horizontal="left" shrinkToFit="1"/>
    </xf>
    <xf numFmtId="0" fontId="78" fillId="0" borderId="0" xfId="0" applyFont="1" applyFill="1" applyAlignment="1">
      <alignment horizontal="left" vertical="center" shrinkToFit="1"/>
    </xf>
    <xf numFmtId="178" fontId="0" fillId="0" borderId="0" xfId="0" applyNumberFormat="1" applyFont="1" applyFill="1" applyBorder="1" applyAlignment="1">
      <alignment horizontal="center"/>
    </xf>
    <xf numFmtId="0" fontId="72" fillId="0" borderId="0" xfId="30" applyFont="1" applyFill="1" applyAlignment="1">
      <alignment horizontal="center" vertical="center"/>
    </xf>
    <xf numFmtId="0" fontId="0" fillId="0" borderId="201" xfId="0" applyFont="1" applyFill="1" applyBorder="1" applyAlignment="1">
      <alignment horizontal="center" vertical="top" textRotation="255" shrinkToFit="1"/>
    </xf>
    <xf numFmtId="0" fontId="0" fillId="0" borderId="4" xfId="0" applyFont="1" applyFill="1" applyBorder="1" applyAlignment="1">
      <alignment horizontal="center" vertical="top" textRotation="255" shrinkToFit="1"/>
    </xf>
    <xf numFmtId="0" fontId="0" fillId="0" borderId="6" xfId="0" applyFont="1" applyFill="1" applyBorder="1" applyAlignment="1">
      <alignment horizontal="center" vertical="top" textRotation="255" shrinkToFit="1"/>
    </xf>
    <xf numFmtId="0" fontId="0" fillId="0" borderId="43" xfId="0" applyFont="1" applyFill="1" applyBorder="1" applyAlignment="1">
      <alignment horizontal="center" vertical="top"/>
    </xf>
    <xf numFmtId="0" fontId="0" fillId="0" borderId="46" xfId="0" applyFont="1" applyFill="1" applyBorder="1" applyAlignment="1">
      <alignment horizontal="center" vertical="top"/>
    </xf>
    <xf numFmtId="0" fontId="0" fillId="0" borderId="38" xfId="0" applyFont="1" applyFill="1" applyBorder="1" applyAlignment="1">
      <alignment horizontal="center" vertical="top"/>
    </xf>
    <xf numFmtId="0" fontId="0" fillId="0" borderId="44" xfId="0" applyFont="1" applyFill="1" applyBorder="1" applyAlignment="1">
      <alignment horizontal="center" vertical="center" textRotation="255"/>
    </xf>
    <xf numFmtId="0" fontId="0" fillId="0" borderId="118" xfId="0" applyFont="1" applyFill="1" applyBorder="1" applyAlignment="1">
      <alignment horizontal="center" vertical="center" textRotation="255"/>
    </xf>
    <xf numFmtId="0" fontId="0" fillId="0" borderId="45" xfId="0" applyFont="1" applyFill="1" applyBorder="1" applyAlignment="1">
      <alignment horizontal="center" vertical="center" textRotation="255"/>
    </xf>
    <xf numFmtId="0" fontId="0" fillId="0" borderId="43" xfId="0" applyFont="1" applyFill="1" applyBorder="1" applyAlignment="1">
      <alignment horizontal="center" vertical="center" textRotation="255"/>
    </xf>
    <xf numFmtId="0" fontId="0" fillId="0" borderId="4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43" xfId="0" applyFont="1" applyFill="1" applyBorder="1" applyAlignment="1">
      <alignment horizontal="center" vertical="center" textRotation="255" shrinkToFit="1"/>
    </xf>
    <xf numFmtId="0" fontId="0" fillId="0" borderId="46" xfId="0" applyFont="1" applyFill="1" applyBorder="1" applyAlignment="1">
      <alignment horizontal="center" vertical="center" textRotation="255" shrinkToFit="1"/>
    </xf>
    <xf numFmtId="0" fontId="0" fillId="0" borderId="38" xfId="0" applyFont="1" applyFill="1" applyBorder="1" applyAlignment="1">
      <alignment horizontal="center" vertical="center" textRotation="255" shrinkToFit="1"/>
    </xf>
    <xf numFmtId="0" fontId="101" fillId="0" borderId="126" xfId="59" applyFont="1" applyFill="1" applyBorder="1" applyAlignment="1">
      <alignment horizontal="center" vertical="center" wrapText="1"/>
    </xf>
    <xf numFmtId="0" fontId="101" fillId="0" borderId="147" xfId="59" applyFont="1" applyFill="1" applyBorder="1" applyAlignment="1">
      <alignment horizontal="center" vertical="center" wrapText="1"/>
    </xf>
    <xf numFmtId="0" fontId="101" fillId="0" borderId="24" xfId="59" applyFont="1" applyFill="1" applyBorder="1" applyAlignment="1">
      <alignment horizontal="center" vertical="center" wrapText="1"/>
    </xf>
    <xf numFmtId="208" fontId="0" fillId="0" borderId="126" xfId="59" applyNumberFormat="1" applyFont="1" applyFill="1" applyBorder="1" applyAlignment="1">
      <alignment horizontal="center" vertical="center"/>
    </xf>
    <xf numFmtId="208" fontId="0" fillId="0" borderId="24" xfId="59" applyNumberFormat="1" applyFont="1" applyFill="1" applyBorder="1" applyAlignment="1">
      <alignment horizontal="center" vertical="center"/>
    </xf>
    <xf numFmtId="0" fontId="181" fillId="0" borderId="193" xfId="0" applyFont="1" applyFill="1" applyBorder="1" applyAlignment="1">
      <alignment horizontal="center" vertical="center"/>
    </xf>
    <xf numFmtId="0" fontId="181" fillId="0" borderId="27" xfId="0" applyFont="1" applyFill="1" applyBorder="1" applyAlignment="1">
      <alignment horizontal="center" vertical="center"/>
    </xf>
    <xf numFmtId="0" fontId="181" fillId="0" borderId="0" xfId="59" applyFont="1" applyFill="1" applyBorder="1" applyAlignment="1">
      <alignment horizontal="center" vertical="center"/>
    </xf>
    <xf numFmtId="0" fontId="315" fillId="0" borderId="0" xfId="0" applyNumberFormat="1" applyFont="1" applyFill="1" applyBorder="1" applyAlignment="1">
      <alignment horizontal="center" vertical="center"/>
    </xf>
    <xf numFmtId="0" fontId="315" fillId="0" borderId="7" xfId="0" applyFont="1" applyFill="1" applyBorder="1" applyAlignment="1">
      <alignment horizontal="center" vertical="center" shrinkToFit="1"/>
    </xf>
    <xf numFmtId="0" fontId="315" fillId="0" borderId="9" xfId="0" applyFont="1" applyFill="1" applyBorder="1" applyAlignment="1">
      <alignment horizontal="center" vertical="center"/>
    </xf>
    <xf numFmtId="0" fontId="315" fillId="0" borderId="27" xfId="0" applyFont="1" applyFill="1" applyBorder="1" applyAlignment="1">
      <alignment horizontal="center" vertical="center"/>
    </xf>
    <xf numFmtId="178" fontId="315" fillId="0" borderId="9" xfId="0" applyNumberFormat="1" applyFont="1" applyFill="1" applyBorder="1" applyAlignment="1">
      <alignment horizontal="center" vertical="center"/>
    </xf>
    <xf numFmtId="178" fontId="315" fillId="0" borderId="8" xfId="0" applyNumberFormat="1" applyFont="1" applyFill="1" applyBorder="1" applyAlignment="1">
      <alignment horizontal="center" vertical="center"/>
    </xf>
    <xf numFmtId="178" fontId="315" fillId="0" borderId="27" xfId="0" applyNumberFormat="1" applyFont="1" applyFill="1" applyBorder="1" applyAlignment="1">
      <alignment horizontal="center" vertical="center"/>
    </xf>
    <xf numFmtId="20" fontId="181" fillId="0" borderId="193" xfId="0" applyNumberFormat="1" applyFont="1" applyFill="1" applyBorder="1" applyAlignment="1" applyProtection="1">
      <alignment horizontal="center" vertical="center"/>
      <protection locked="0"/>
    </xf>
    <xf numFmtId="0" fontId="181" fillId="0" borderId="198" xfId="0" applyFont="1" applyFill="1" applyBorder="1" applyAlignment="1" applyProtection="1">
      <alignment horizontal="center" vertical="center"/>
      <protection locked="0"/>
    </xf>
    <xf numFmtId="20" fontId="181" fillId="0" borderId="198" xfId="0" applyNumberFormat="1" applyFont="1" applyFill="1" applyBorder="1" applyAlignment="1" applyProtection="1">
      <alignment horizontal="center" vertical="center"/>
      <protection locked="0"/>
    </xf>
    <xf numFmtId="0" fontId="181" fillId="0" borderId="27" xfId="0" applyFont="1" applyFill="1" applyBorder="1" applyAlignment="1" applyProtection="1">
      <alignment horizontal="center" vertical="center"/>
      <protection locked="0"/>
    </xf>
    <xf numFmtId="0" fontId="76" fillId="0" borderId="7" xfId="0" applyFont="1" applyFill="1" applyBorder="1" applyAlignment="1">
      <alignment horizontal="center" vertical="center"/>
    </xf>
    <xf numFmtId="178" fontId="76" fillId="0" borderId="9" xfId="0" applyNumberFormat="1" applyFont="1" applyFill="1" applyBorder="1" applyAlignment="1">
      <alignment horizontal="center" vertical="center"/>
    </xf>
    <xf numFmtId="178" fontId="76" fillId="0" borderId="8" xfId="0" applyNumberFormat="1" applyFont="1" applyFill="1" applyBorder="1" applyAlignment="1">
      <alignment horizontal="center" vertical="center"/>
    </xf>
    <xf numFmtId="178" fontId="76" fillId="0" borderId="27" xfId="0" applyNumberFormat="1" applyFont="1" applyFill="1" applyBorder="1" applyAlignment="1">
      <alignment horizontal="center" vertical="center"/>
    </xf>
    <xf numFmtId="207" fontId="76" fillId="0" borderId="7" xfId="0" applyNumberFormat="1" applyFont="1" applyFill="1" applyBorder="1" applyAlignment="1">
      <alignment horizontal="right" vertical="center"/>
    </xf>
    <xf numFmtId="0" fontId="76" fillId="0" borderId="9" xfId="0" applyFont="1" applyFill="1" applyBorder="1" applyAlignment="1">
      <alignment horizontal="center" vertical="center"/>
    </xf>
    <xf numFmtId="0" fontId="76" fillId="0" borderId="8" xfId="0" applyFont="1" applyFill="1" applyBorder="1" applyAlignment="1">
      <alignment horizontal="center" vertical="center"/>
    </xf>
    <xf numFmtId="0" fontId="76" fillId="0" borderId="27" xfId="0" applyFont="1" applyFill="1" applyBorder="1" applyAlignment="1">
      <alignment horizontal="center" vertical="center"/>
    </xf>
    <xf numFmtId="207" fontId="76" fillId="0" borderId="0" xfId="0" applyNumberFormat="1" applyFont="1" applyFill="1" applyAlignment="1">
      <alignment horizontal="right"/>
    </xf>
    <xf numFmtId="0" fontId="76" fillId="0" borderId="0" xfId="0" applyFont="1" applyFill="1" applyAlignment="1">
      <alignment horizontal="left"/>
    </xf>
    <xf numFmtId="0" fontId="315" fillId="0" borderId="193" xfId="0" applyFont="1" applyFill="1" applyBorder="1" applyAlignment="1">
      <alignment horizontal="center" vertical="center"/>
    </xf>
    <xf numFmtId="0" fontId="0" fillId="0" borderId="97" xfId="0" applyFont="1" applyFill="1" applyBorder="1" applyAlignment="1">
      <alignment horizontal="center" vertical="center" textRotation="255" shrinkToFit="1"/>
    </xf>
    <xf numFmtId="0" fontId="0" fillId="0" borderId="119" xfId="0" applyFont="1" applyFill="1" applyBorder="1" applyAlignment="1">
      <alignment horizontal="center" vertical="center" textRotation="255" shrinkToFit="1"/>
    </xf>
    <xf numFmtId="0" fontId="0" fillId="0" borderId="98" xfId="0" applyFont="1" applyFill="1" applyBorder="1" applyAlignment="1">
      <alignment horizontal="center" vertical="center" textRotation="255" shrinkToFit="1"/>
    </xf>
    <xf numFmtId="0" fontId="76" fillId="0" borderId="0" xfId="0" applyFont="1" applyFill="1" applyBorder="1" applyAlignment="1">
      <alignment horizontal="center"/>
    </xf>
    <xf numFmtId="0" fontId="76" fillId="0" borderId="0" xfId="0" applyFont="1" applyFill="1" applyBorder="1" applyAlignment="1">
      <alignment horizontal="left"/>
    </xf>
    <xf numFmtId="0" fontId="101" fillId="0" borderId="0" xfId="59" applyFont="1" applyFill="1" applyBorder="1" applyAlignment="1">
      <alignment horizontal="center" vertical="center" wrapText="1"/>
    </xf>
    <xf numFmtId="0" fontId="101" fillId="0" borderId="0" xfId="59" applyFont="1" applyFill="1" applyBorder="1" applyAlignment="1">
      <alignment horizontal="center" vertical="center"/>
    </xf>
    <xf numFmtId="0" fontId="181" fillId="0" borderId="7" xfId="59" applyFont="1" applyFill="1" applyBorder="1" applyAlignment="1">
      <alignment horizontal="center" vertical="center"/>
    </xf>
    <xf numFmtId="0" fontId="181" fillId="0" borderId="193" xfId="59" applyFont="1" applyFill="1" applyBorder="1" applyAlignment="1">
      <alignment horizontal="center" vertical="center"/>
    </xf>
    <xf numFmtId="0" fontId="181" fillId="0" borderId="198" xfId="59" applyFont="1" applyFill="1" applyBorder="1" applyAlignment="1">
      <alignment horizontal="center" vertical="center"/>
    </xf>
    <xf numFmtId="0" fontId="181" fillId="0" borderId="27" xfId="59" applyFont="1" applyFill="1" applyBorder="1" applyAlignment="1">
      <alignment horizontal="center" vertical="center"/>
    </xf>
    <xf numFmtId="0" fontId="315" fillId="0" borderId="198" xfId="0" applyFont="1" applyFill="1" applyBorder="1" applyAlignment="1">
      <alignment horizontal="center" vertical="center"/>
    </xf>
    <xf numFmtId="208" fontId="0" fillId="0" borderId="147" xfId="59" applyNumberFormat="1" applyFont="1" applyFill="1" applyBorder="1" applyAlignment="1">
      <alignment horizontal="center" vertical="center"/>
    </xf>
    <xf numFmtId="0" fontId="181" fillId="0" borderId="7" xfId="0" applyFont="1" applyFill="1" applyBorder="1" applyAlignment="1">
      <alignment horizontal="center" vertical="center"/>
    </xf>
    <xf numFmtId="0" fontId="76" fillId="0" borderId="0" xfId="0" applyFont="1" applyFill="1" applyAlignment="1">
      <alignment horizontal="left" vertical="center"/>
    </xf>
    <xf numFmtId="0" fontId="181" fillId="0" borderId="198" xfId="0" applyFont="1" applyFill="1" applyBorder="1" applyAlignment="1">
      <alignment horizontal="center" vertical="center"/>
    </xf>
    <xf numFmtId="0" fontId="181" fillId="0" borderId="13" xfId="0" applyFont="1" applyFill="1" applyBorder="1" applyAlignment="1">
      <alignment horizontal="center" vertical="center"/>
    </xf>
    <xf numFmtId="208" fontId="59" fillId="0" borderId="13" xfId="30" applyNumberFormat="1" applyBorder="1" applyAlignment="1">
      <alignment horizontal="center" vertical="center"/>
    </xf>
    <xf numFmtId="0" fontId="181" fillId="0" borderId="7" xfId="59" applyFont="1" applyFill="1" applyBorder="1" applyAlignment="1">
      <alignment horizontal="center"/>
    </xf>
    <xf numFmtId="178" fontId="315" fillId="0" borderId="193" xfId="0" applyNumberFormat="1" applyFont="1" applyFill="1" applyBorder="1" applyAlignment="1">
      <alignment horizontal="center" vertical="center"/>
    </xf>
    <xf numFmtId="178" fontId="315" fillId="0" borderId="198" xfId="0" applyNumberFormat="1" applyFont="1" applyFill="1" applyBorder="1" applyAlignment="1">
      <alignment horizontal="center" vertical="center"/>
    </xf>
    <xf numFmtId="0" fontId="315" fillId="0" borderId="193" xfId="0" applyFont="1" applyFill="1" applyBorder="1" applyAlignment="1">
      <alignment horizontal="center" vertical="center" shrinkToFit="1"/>
    </xf>
    <xf numFmtId="0" fontId="315" fillId="0" borderId="198" xfId="0" applyFont="1" applyFill="1" applyBorder="1" applyAlignment="1">
      <alignment horizontal="center" vertical="center" shrinkToFit="1"/>
    </xf>
    <xf numFmtId="0" fontId="315" fillId="0" borderId="27" xfId="0" applyFont="1" applyFill="1" applyBorder="1" applyAlignment="1">
      <alignment horizontal="center" vertical="center" shrinkToFit="1"/>
    </xf>
    <xf numFmtId="0" fontId="181" fillId="0" borderId="200" xfId="59" applyFont="1" applyFill="1" applyBorder="1" applyAlignment="1">
      <alignment horizontal="center" vertical="center"/>
    </xf>
    <xf numFmtId="0" fontId="181" fillId="0" borderId="180" xfId="59" applyFont="1" applyFill="1" applyBorder="1" applyAlignment="1">
      <alignment horizontal="center" vertical="center"/>
    </xf>
    <xf numFmtId="0" fontId="181" fillId="0" borderId="201" xfId="59" applyFont="1" applyFill="1" applyBorder="1" applyAlignment="1">
      <alignment horizontal="center" vertical="center"/>
    </xf>
    <xf numFmtId="0" fontId="181" fillId="0" borderId="5" xfId="59" applyFont="1" applyFill="1" applyBorder="1" applyAlignment="1">
      <alignment horizontal="center" vertical="center"/>
    </xf>
    <xf numFmtId="0" fontId="181" fillId="0" borderId="13" xfId="59" applyFont="1" applyFill="1" applyBorder="1" applyAlignment="1">
      <alignment horizontal="center" vertical="center"/>
    </xf>
    <xf numFmtId="0" fontId="181" fillId="0" borderId="6" xfId="59" applyFont="1" applyFill="1" applyBorder="1" applyAlignment="1">
      <alignment horizontal="center" vertical="center"/>
    </xf>
    <xf numFmtId="0" fontId="217" fillId="9" borderId="148" xfId="105" applyFont="1" applyFill="1" applyBorder="1" applyAlignment="1">
      <alignment horizontal="center" vertical="center"/>
    </xf>
    <xf numFmtId="0" fontId="218" fillId="9" borderId="149" xfId="105" applyFont="1" applyFill="1" applyBorder="1" applyAlignment="1">
      <alignment horizontal="center" vertical="center"/>
    </xf>
    <xf numFmtId="0" fontId="218" fillId="9" borderId="150" xfId="105" applyFont="1" applyFill="1" applyBorder="1" applyAlignment="1">
      <alignment horizontal="center" vertical="center"/>
    </xf>
    <xf numFmtId="0" fontId="217" fillId="0" borderId="0" xfId="105" applyFont="1" applyFill="1" applyBorder="1" applyAlignment="1">
      <alignment horizontal="center" vertical="center"/>
    </xf>
    <xf numFmtId="0" fontId="218" fillId="0" borderId="0" xfId="105" applyFont="1" applyFill="1" applyBorder="1" applyAlignment="1">
      <alignment horizontal="center" vertical="center"/>
    </xf>
    <xf numFmtId="203" fontId="227" fillId="0" borderId="0" xfId="45" applyNumberFormat="1" applyFont="1" applyBorder="1" applyAlignment="1">
      <alignment horizontal="left" vertical="center"/>
    </xf>
    <xf numFmtId="0" fontId="252" fillId="5" borderId="128" xfId="0" applyFont="1" applyFill="1" applyBorder="1" applyAlignment="1">
      <alignment horizontal="left" vertical="center" shrinkToFit="1"/>
    </xf>
    <xf numFmtId="0" fontId="252" fillId="5" borderId="115" xfId="0" applyFont="1" applyFill="1" applyBorder="1" applyAlignment="1">
      <alignment horizontal="left" vertical="center" shrinkToFit="1"/>
    </xf>
    <xf numFmtId="0" fontId="0" fillId="0" borderId="0" xfId="0" applyFont="1" applyFill="1" applyAlignment="1">
      <alignment horizontal="center" vertical="top"/>
    </xf>
    <xf numFmtId="0" fontId="95" fillId="0" borderId="0" xfId="0" applyFont="1" applyFill="1" applyBorder="1" applyAlignment="1">
      <alignment horizontal="left" vertical="center" wrapText="1"/>
    </xf>
    <xf numFmtId="0" fontId="101" fillId="0" borderId="0" xfId="0" applyFont="1" applyFill="1" applyBorder="1" applyAlignment="1">
      <alignment horizontal="left" vertical="center" wrapText="1"/>
    </xf>
    <xf numFmtId="0" fontId="0" fillId="0" borderId="36" xfId="0" applyFill="1" applyBorder="1" applyAlignment="1">
      <alignment horizontal="center" vertical="center"/>
    </xf>
    <xf numFmtId="0" fontId="78" fillId="0" borderId="190" xfId="0" applyFont="1" applyFill="1" applyBorder="1" applyAlignment="1">
      <alignment horizontal="left" vertical="center"/>
    </xf>
    <xf numFmtId="0" fontId="78" fillId="0" borderId="10" xfId="0" applyFont="1" applyFill="1" applyBorder="1" applyAlignment="1">
      <alignment horizontal="left" vertical="center"/>
    </xf>
    <xf numFmtId="0" fontId="78" fillId="0" borderId="3" xfId="0" applyFont="1" applyFill="1" applyBorder="1" applyAlignment="1">
      <alignment horizontal="left" vertical="center"/>
    </xf>
    <xf numFmtId="0" fontId="78" fillId="0" borderId="4" xfId="0" applyFont="1" applyFill="1" applyBorder="1" applyAlignment="1">
      <alignment horizontal="left" vertical="center"/>
    </xf>
    <xf numFmtId="0" fontId="78" fillId="0" borderId="5" xfId="0" applyFont="1" applyFill="1" applyBorder="1" applyAlignment="1">
      <alignment horizontal="left" vertical="center"/>
    </xf>
    <xf numFmtId="0" fontId="78" fillId="0" borderId="6" xfId="0" applyFont="1" applyFill="1" applyBorder="1" applyAlignment="1">
      <alignment horizontal="left" vertical="center"/>
    </xf>
    <xf numFmtId="0" fontId="0" fillId="0" borderId="11"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78" fillId="0" borderId="190" xfId="0" applyFont="1" applyFill="1" applyBorder="1" applyAlignment="1">
      <alignment horizontal="left" vertical="center" wrapText="1" shrinkToFit="1"/>
    </xf>
    <xf numFmtId="0" fontId="78" fillId="0" borderId="180" xfId="0" applyFont="1" applyFill="1" applyBorder="1" applyAlignment="1">
      <alignment horizontal="left" vertical="center" wrapText="1" shrinkToFit="1"/>
    </xf>
    <xf numFmtId="0" fontId="78" fillId="0" borderId="10" xfId="0" applyFont="1" applyFill="1" applyBorder="1" applyAlignment="1">
      <alignment horizontal="left" vertical="center" wrapText="1" shrinkToFit="1"/>
    </xf>
    <xf numFmtId="0" fontId="78" fillId="0" borderId="3" xfId="0" applyFont="1" applyFill="1" applyBorder="1" applyAlignment="1">
      <alignment horizontal="left" vertical="center" wrapText="1" shrinkToFit="1"/>
    </xf>
    <xf numFmtId="0" fontId="78" fillId="0" borderId="0" xfId="0" applyFont="1" applyFill="1" applyBorder="1" applyAlignment="1">
      <alignment horizontal="left" vertical="center" wrapText="1" shrinkToFit="1"/>
    </xf>
    <xf numFmtId="0" fontId="78" fillId="0" borderId="4" xfId="0" applyFont="1" applyFill="1" applyBorder="1" applyAlignment="1">
      <alignment horizontal="left" vertical="center" wrapText="1" shrinkToFit="1"/>
    </xf>
    <xf numFmtId="0" fontId="78" fillId="0" borderId="5" xfId="0" applyFont="1" applyFill="1" applyBorder="1" applyAlignment="1">
      <alignment horizontal="left" vertical="center" wrapText="1" shrinkToFit="1"/>
    </xf>
    <xf numFmtId="0" fontId="78" fillId="0" borderId="13" xfId="0" applyFont="1" applyFill="1" applyBorder="1" applyAlignment="1">
      <alignment horizontal="left" vertical="center" wrapText="1" shrinkToFit="1"/>
    </xf>
    <xf numFmtId="0" fontId="78" fillId="0" borderId="6" xfId="0" applyFont="1" applyFill="1" applyBorder="1" applyAlignment="1">
      <alignment horizontal="left" vertical="center" wrapText="1" shrinkToFit="1"/>
    </xf>
    <xf numFmtId="0" fontId="72" fillId="0" borderId="11" xfId="0" applyFont="1" applyFill="1" applyBorder="1" applyAlignment="1">
      <alignment horizontal="center" vertical="center" shrinkToFit="1"/>
    </xf>
    <xf numFmtId="0" fontId="72" fillId="0" borderId="12" xfId="0" applyFont="1" applyFill="1" applyBorder="1" applyAlignment="1">
      <alignment horizontal="center" vertical="center" shrinkToFit="1"/>
    </xf>
    <xf numFmtId="0" fontId="72" fillId="0" borderId="16" xfId="0" applyFont="1" applyFill="1" applyBorder="1" applyAlignment="1">
      <alignment horizontal="center" vertical="center" shrinkToFit="1"/>
    </xf>
    <xf numFmtId="0" fontId="80" fillId="0" borderId="175" xfId="0" applyNumberFormat="1" applyFont="1" applyFill="1" applyBorder="1" applyAlignment="1">
      <alignment horizontal="center" vertical="center" shrinkToFit="1"/>
    </xf>
    <xf numFmtId="0" fontId="80" fillId="0" borderId="73" xfId="0" applyNumberFormat="1" applyFont="1" applyFill="1" applyBorder="1" applyAlignment="1">
      <alignment horizontal="center" vertical="center" shrinkToFit="1"/>
    </xf>
    <xf numFmtId="0" fontId="0" fillId="0" borderId="48" xfId="0" applyFill="1" applyBorder="1" applyAlignment="1">
      <alignment horizontal="center" vertical="center"/>
    </xf>
    <xf numFmtId="0" fontId="78" fillId="0" borderId="56" xfId="0" applyFont="1" applyFill="1" applyBorder="1" applyAlignment="1">
      <alignment horizontal="left" vertical="center"/>
    </xf>
    <xf numFmtId="0" fontId="78" fillId="0" borderId="76" xfId="0" applyFont="1" applyFill="1" applyBorder="1" applyAlignment="1">
      <alignment horizontal="left" vertical="center"/>
    </xf>
    <xf numFmtId="0" fontId="0" fillId="0" borderId="60" xfId="0" applyFill="1" applyBorder="1" applyAlignment="1">
      <alignment horizontal="center" vertical="center" shrinkToFit="1"/>
    </xf>
    <xf numFmtId="0" fontId="78" fillId="0" borderId="56" xfId="0" applyFont="1" applyFill="1" applyBorder="1" applyAlignment="1">
      <alignment horizontal="left" vertical="center" wrapText="1" shrinkToFit="1"/>
    </xf>
    <xf numFmtId="0" fontId="78" fillId="0" borderId="179" xfId="0" applyFont="1" applyFill="1" applyBorder="1" applyAlignment="1">
      <alignment horizontal="left" vertical="center" wrapText="1" shrinkToFit="1"/>
    </xf>
    <xf numFmtId="0" fontId="78" fillId="0" borderId="76" xfId="0" applyFont="1" applyFill="1" applyBorder="1" applyAlignment="1">
      <alignment horizontal="left" vertical="center" wrapText="1" shrinkToFit="1"/>
    </xf>
    <xf numFmtId="0" fontId="72" fillId="0" borderId="60" xfId="0" applyFont="1" applyFill="1" applyBorder="1" applyAlignment="1">
      <alignment horizontal="center" vertical="center" shrinkToFit="1"/>
    </xf>
    <xf numFmtId="0" fontId="80" fillId="0" borderId="176" xfId="0" applyNumberFormat="1" applyFont="1" applyFill="1" applyBorder="1" applyAlignment="1">
      <alignment horizontal="center" vertical="center" shrinkToFit="1"/>
    </xf>
    <xf numFmtId="0" fontId="95" fillId="0" borderId="0" xfId="0" applyFont="1" applyFill="1" applyBorder="1" applyAlignment="1">
      <alignment horizontal="left" vertical="center"/>
    </xf>
    <xf numFmtId="0" fontId="72" fillId="0" borderId="200" xfId="0" applyFont="1" applyFill="1" applyBorder="1" applyAlignment="1" applyProtection="1">
      <alignment horizontal="center" vertical="center" shrinkToFit="1"/>
      <protection locked="0"/>
    </xf>
    <xf numFmtId="0" fontId="72" fillId="0" borderId="3" xfId="0" applyFont="1" applyFill="1" applyBorder="1" applyAlignment="1" applyProtection="1">
      <alignment horizontal="center" vertical="center" shrinkToFit="1"/>
      <protection locked="0"/>
    </xf>
    <xf numFmtId="0" fontId="72" fillId="0" borderId="5" xfId="0" applyFont="1" applyFill="1" applyBorder="1" applyAlignment="1" applyProtection="1">
      <alignment horizontal="center" vertical="center" shrinkToFit="1"/>
      <protection locked="0"/>
    </xf>
    <xf numFmtId="0" fontId="80" fillId="0" borderId="59" xfId="0" applyNumberFormat="1" applyFont="1" applyFill="1" applyBorder="1" applyAlignment="1">
      <alignment horizontal="center" vertical="center" shrinkToFit="1"/>
    </xf>
    <xf numFmtId="56" fontId="80" fillId="0" borderId="175" xfId="0" applyNumberFormat="1" applyFont="1" applyFill="1" applyBorder="1" applyAlignment="1">
      <alignment horizontal="center" vertical="center" shrinkToFit="1"/>
    </xf>
    <xf numFmtId="58" fontId="78" fillId="0" borderId="0" xfId="0" applyNumberFormat="1" applyFont="1" applyFill="1" applyBorder="1" applyAlignment="1">
      <alignment horizontal="right"/>
    </xf>
    <xf numFmtId="0" fontId="78" fillId="0" borderId="13" xfId="0" applyFont="1" applyFill="1" applyBorder="1" applyAlignment="1">
      <alignment horizontal="left" shrinkToFit="1"/>
    </xf>
    <xf numFmtId="0" fontId="0" fillId="0" borderId="47" xfId="0" applyFill="1" applyBorder="1" applyAlignment="1">
      <alignment horizontal="center" vertical="center"/>
    </xf>
    <xf numFmtId="0" fontId="0" fillId="0" borderId="42" xfId="0" applyFill="1" applyBorder="1" applyAlignment="1">
      <alignment horizontal="center" vertical="center"/>
    </xf>
    <xf numFmtId="0" fontId="0" fillId="0" borderId="137"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59" fillId="0" borderId="42" xfId="0" applyFont="1" applyFill="1" applyBorder="1" applyAlignment="1">
      <alignment horizontal="center" vertical="center" shrinkToFit="1"/>
    </xf>
    <xf numFmtId="0" fontId="59" fillId="0" borderId="15" xfId="0" applyFont="1" applyFill="1" applyBorder="1" applyAlignment="1">
      <alignment horizontal="center" vertical="center" shrinkToFit="1"/>
    </xf>
    <xf numFmtId="0" fontId="59" fillId="0" borderId="137" xfId="0" applyFont="1" applyFill="1" applyBorder="1" applyAlignment="1">
      <alignment horizontal="center" vertical="center" shrinkToFit="1"/>
    </xf>
    <xf numFmtId="0" fontId="59" fillId="0" borderId="5" xfId="0" applyFont="1" applyFill="1" applyBorder="1" applyAlignment="1">
      <alignment horizontal="center" vertical="center" shrinkToFit="1"/>
    </xf>
    <xf numFmtId="0" fontId="59" fillId="0" borderId="13" xfId="0" applyFont="1" applyFill="1" applyBorder="1" applyAlignment="1">
      <alignment horizontal="center" vertical="center" shrinkToFit="1"/>
    </xf>
    <xf numFmtId="0" fontId="59"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37" xfId="0" applyFont="1" applyFill="1" applyBorder="1" applyAlignment="1">
      <alignment horizontal="center" vertical="center" shrinkToFit="1"/>
    </xf>
    <xf numFmtId="0" fontId="183" fillId="0" borderId="42" xfId="0" applyFont="1" applyFill="1" applyBorder="1" applyAlignment="1">
      <alignment horizontal="center" vertical="center" wrapText="1"/>
    </xf>
    <xf numFmtId="0" fontId="183" fillId="0" borderId="5" xfId="0" applyFont="1" applyFill="1" applyBorder="1" applyAlignment="1">
      <alignment horizontal="center" vertical="center" wrapText="1"/>
    </xf>
    <xf numFmtId="0" fontId="82" fillId="0" borderId="0" xfId="0" applyFont="1" applyFill="1" applyAlignment="1">
      <alignment horizontal="center" vertical="center"/>
    </xf>
    <xf numFmtId="0" fontId="78" fillId="0" borderId="2" xfId="0" applyFont="1" applyFill="1" applyBorder="1" applyAlignment="1">
      <alignment horizontal="left" vertical="center" wrapText="1" shrinkToFit="1"/>
    </xf>
    <xf numFmtId="0" fontId="78" fillId="0" borderId="1" xfId="0" applyFont="1" applyFill="1" applyBorder="1" applyAlignment="1">
      <alignment horizontal="left" vertical="center" wrapText="1" shrinkToFit="1"/>
    </xf>
    <xf numFmtId="0" fontId="78" fillId="0" borderId="2" xfId="0" applyFont="1" applyFill="1" applyBorder="1" applyAlignment="1">
      <alignment horizontal="left" vertical="center"/>
    </xf>
    <xf numFmtId="0" fontId="78" fillId="0" borderId="57" xfId="0" applyFont="1" applyFill="1" applyBorder="1" applyAlignment="1">
      <alignment horizontal="left" vertical="center" wrapText="1" shrinkToFit="1"/>
    </xf>
    <xf numFmtId="0" fontId="0" fillId="0" borderId="66" xfId="0" applyFill="1" applyBorder="1" applyAlignment="1">
      <alignment horizontal="center" vertical="center"/>
    </xf>
    <xf numFmtId="0" fontId="72" fillId="0" borderId="11" xfId="0" applyFont="1" applyFill="1" applyBorder="1" applyAlignment="1" applyProtection="1">
      <alignment horizontal="center" vertical="center" shrinkToFit="1"/>
      <protection locked="0"/>
    </xf>
    <xf numFmtId="0" fontId="72" fillId="0" borderId="12" xfId="0" applyFont="1" applyFill="1" applyBorder="1" applyAlignment="1" applyProtection="1">
      <alignment horizontal="center" vertical="center" shrinkToFit="1"/>
      <protection locked="0"/>
    </xf>
    <xf numFmtId="0" fontId="72" fillId="0" borderId="60" xfId="0" applyFont="1" applyFill="1" applyBorder="1" applyAlignment="1" applyProtection="1">
      <alignment horizontal="center" vertical="center" shrinkToFit="1"/>
      <protection locked="0"/>
    </xf>
    <xf numFmtId="0" fontId="340" fillId="0" borderId="0" xfId="31" applyFont="1" applyFill="1" applyAlignment="1">
      <alignment horizontal="center" vertical="center"/>
    </xf>
    <xf numFmtId="0" fontId="316" fillId="0" borderId="13" xfId="31" applyFont="1" applyFill="1" applyBorder="1" applyAlignment="1">
      <alignment horizontal="center" vertical="center"/>
    </xf>
    <xf numFmtId="0" fontId="316" fillId="0" borderId="17" xfId="31" applyFont="1" applyFill="1" applyBorder="1" applyAlignment="1">
      <alignment horizontal="center" vertical="center"/>
    </xf>
    <xf numFmtId="0" fontId="316" fillId="0" borderId="18" xfId="31" applyFont="1" applyFill="1" applyBorder="1" applyAlignment="1">
      <alignment horizontal="center" vertical="center"/>
    </xf>
    <xf numFmtId="0" fontId="316" fillId="0" borderId="17" xfId="31" applyFont="1" applyFill="1" applyBorder="1" applyAlignment="1" applyProtection="1">
      <alignment horizontal="left" vertical="center" wrapText="1"/>
      <protection locked="0"/>
    </xf>
    <xf numFmtId="0" fontId="316" fillId="0" borderId="30" xfId="31" applyFont="1" applyFill="1" applyBorder="1" applyAlignment="1" applyProtection="1">
      <alignment horizontal="left" vertical="center" wrapText="1"/>
      <protection locked="0"/>
    </xf>
    <xf numFmtId="0" fontId="316" fillId="0" borderId="18" xfId="31" applyFont="1" applyFill="1" applyBorder="1" applyAlignment="1" applyProtection="1">
      <alignment horizontal="left" vertical="center" wrapText="1"/>
      <protection locked="0"/>
    </xf>
    <xf numFmtId="0" fontId="316" fillId="0" borderId="32" xfId="31" applyFont="1" applyFill="1" applyBorder="1" applyAlignment="1">
      <alignment horizontal="center" vertical="center"/>
    </xf>
    <xf numFmtId="0" fontId="316" fillId="0" borderId="132" xfId="31" applyFont="1" applyFill="1" applyBorder="1" applyAlignment="1">
      <alignment horizontal="center" vertical="center"/>
    </xf>
    <xf numFmtId="0" fontId="316" fillId="0" borderId="3" xfId="31" applyFont="1" applyFill="1" applyBorder="1" applyAlignment="1">
      <alignment horizontal="center" vertical="center"/>
    </xf>
    <xf numFmtId="0" fontId="316" fillId="0" borderId="4" xfId="31" applyFont="1" applyFill="1" applyBorder="1" applyAlignment="1">
      <alignment horizontal="center" vertical="center"/>
    </xf>
    <xf numFmtId="0" fontId="316" fillId="0" borderId="5" xfId="31" applyFont="1" applyFill="1" applyBorder="1" applyAlignment="1">
      <alignment horizontal="center" vertical="center"/>
    </xf>
    <xf numFmtId="0" fontId="316" fillId="0" borderId="6" xfId="31" applyFont="1" applyFill="1" applyBorder="1" applyAlignment="1">
      <alignment horizontal="center" vertical="center"/>
    </xf>
    <xf numFmtId="0" fontId="341" fillId="0" borderId="32" xfId="31" applyFont="1" applyFill="1" applyBorder="1" applyAlignment="1" applyProtection="1">
      <alignment horizontal="left" vertical="center" wrapText="1"/>
      <protection locked="0"/>
    </xf>
    <xf numFmtId="0" fontId="341" fillId="0" borderId="33" xfId="31" applyFont="1" applyFill="1" applyBorder="1" applyAlignment="1" applyProtection="1">
      <alignment horizontal="left" vertical="center" wrapText="1"/>
      <protection locked="0"/>
    </xf>
    <xf numFmtId="0" fontId="341" fillId="0" borderId="132" xfId="31" applyFont="1" applyFill="1" applyBorder="1" applyAlignment="1" applyProtection="1">
      <alignment horizontal="left" vertical="center" wrapText="1"/>
      <protection locked="0"/>
    </xf>
    <xf numFmtId="0" fontId="341" fillId="0" borderId="3" xfId="31" applyFont="1" applyFill="1" applyBorder="1" applyAlignment="1" applyProtection="1">
      <alignment horizontal="left" vertical="center" wrapText="1"/>
      <protection locked="0"/>
    </xf>
    <xf numFmtId="0" fontId="341" fillId="0" borderId="0" xfId="31" applyFont="1" applyFill="1" applyBorder="1" applyAlignment="1" applyProtection="1">
      <alignment horizontal="left" vertical="center" wrapText="1"/>
      <protection locked="0"/>
    </xf>
    <xf numFmtId="0" fontId="341" fillId="0" borderId="4" xfId="31" applyFont="1" applyFill="1" applyBorder="1" applyAlignment="1" applyProtection="1">
      <alignment horizontal="left" vertical="center" wrapText="1"/>
      <protection locked="0"/>
    </xf>
    <xf numFmtId="0" fontId="341" fillId="0" borderId="5" xfId="31" applyFont="1" applyFill="1" applyBorder="1" applyAlignment="1" applyProtection="1">
      <alignment horizontal="left" vertical="center" wrapText="1"/>
      <protection locked="0"/>
    </xf>
    <xf numFmtId="0" fontId="341" fillId="0" borderId="13" xfId="31" applyFont="1" applyFill="1" applyBorder="1" applyAlignment="1" applyProtection="1">
      <alignment horizontal="left" vertical="center" wrapText="1"/>
      <protection locked="0"/>
    </xf>
    <xf numFmtId="0" fontId="341" fillId="0" borderId="6" xfId="31" applyFont="1" applyFill="1" applyBorder="1" applyAlignment="1" applyProtection="1">
      <alignment horizontal="left" vertical="center" wrapText="1"/>
      <protection locked="0"/>
    </xf>
    <xf numFmtId="0" fontId="316" fillId="0" borderId="0" xfId="31" applyFont="1" applyFill="1" applyBorder="1" applyAlignment="1">
      <alignment horizontal="center" vertical="center"/>
    </xf>
    <xf numFmtId="0" fontId="316" fillId="0" borderId="94" xfId="31" applyFont="1" applyFill="1" applyBorder="1" applyAlignment="1">
      <alignment horizontal="center" vertical="center"/>
    </xf>
    <xf numFmtId="0" fontId="341" fillId="0" borderId="120" xfId="31" applyFont="1" applyFill="1" applyBorder="1" applyAlignment="1" applyProtection="1">
      <alignment horizontal="center" vertical="center"/>
      <protection locked="0"/>
    </xf>
    <xf numFmtId="0" fontId="341" fillId="0" borderId="0" xfId="31" applyFont="1" applyFill="1" applyBorder="1" applyAlignment="1" applyProtection="1">
      <alignment horizontal="center" vertical="center"/>
      <protection locked="0"/>
    </xf>
    <xf numFmtId="0" fontId="316" fillId="0" borderId="193" xfId="31" applyFont="1" applyFill="1" applyBorder="1" applyAlignment="1">
      <alignment horizontal="center" vertical="center"/>
    </xf>
    <xf numFmtId="0" fontId="316" fillId="0" borderId="198" xfId="31" applyFont="1" applyFill="1" applyBorder="1" applyAlignment="1">
      <alignment horizontal="center" vertical="center"/>
    </xf>
    <xf numFmtId="0" fontId="316" fillId="0" borderId="27" xfId="31" applyFont="1" applyFill="1" applyBorder="1" applyAlignment="1">
      <alignment horizontal="center" vertical="center"/>
    </xf>
    <xf numFmtId="0" fontId="316" fillId="0" borderId="193" xfId="31" applyFont="1" applyFill="1" applyBorder="1" applyAlignment="1" applyProtection="1">
      <alignment horizontal="center" vertical="center" wrapText="1"/>
      <protection locked="0"/>
    </xf>
    <xf numFmtId="0" fontId="316" fillId="0" borderId="198" xfId="31" applyFont="1" applyFill="1" applyBorder="1" applyAlignment="1" applyProtection="1">
      <alignment horizontal="center" vertical="center" wrapText="1"/>
      <protection locked="0"/>
    </xf>
    <xf numFmtId="0" fontId="316" fillId="0" borderId="27" xfId="31" applyFont="1" applyFill="1" applyBorder="1" applyAlignment="1" applyProtection="1">
      <alignment horizontal="center" vertical="center" wrapText="1"/>
      <protection locked="0"/>
    </xf>
    <xf numFmtId="0" fontId="316" fillId="18" borderId="193" xfId="31" applyFont="1" applyFill="1" applyBorder="1" applyAlignment="1" applyProtection="1">
      <alignment horizontal="center" vertical="center" wrapText="1"/>
      <protection locked="0"/>
    </xf>
    <xf numFmtId="0" fontId="316" fillId="18" borderId="198" xfId="31" applyFont="1" applyFill="1" applyBorder="1" applyAlignment="1" applyProtection="1">
      <alignment horizontal="center" vertical="center" wrapText="1"/>
      <protection locked="0"/>
    </xf>
    <xf numFmtId="0" fontId="316" fillId="18" borderId="27" xfId="31" applyFont="1" applyFill="1" applyBorder="1" applyAlignment="1" applyProtection="1">
      <alignment horizontal="center" vertical="center" wrapText="1"/>
      <protection locked="0"/>
    </xf>
    <xf numFmtId="0" fontId="316" fillId="0" borderId="12" xfId="31" applyFont="1" applyFill="1" applyBorder="1" applyAlignment="1">
      <alignment horizontal="center" vertical="center" textRotation="255"/>
    </xf>
    <xf numFmtId="0" fontId="316" fillId="0" borderId="193" xfId="31" applyFont="1" applyFill="1" applyBorder="1" applyAlignment="1">
      <alignment horizontal="center" vertical="center" wrapText="1"/>
    </xf>
    <xf numFmtId="0" fontId="316" fillId="0" borderId="193" xfId="31" applyFont="1" applyFill="1" applyBorder="1" applyAlignment="1" applyProtection="1">
      <alignment horizontal="left" vertical="center" wrapText="1"/>
      <protection locked="0"/>
    </xf>
    <xf numFmtId="0" fontId="316" fillId="0" borderId="27" xfId="31" applyFont="1" applyFill="1" applyBorder="1" applyAlignment="1" applyProtection="1">
      <alignment horizontal="left" vertical="center" wrapText="1"/>
      <protection locked="0"/>
    </xf>
    <xf numFmtId="0" fontId="0" fillId="0" borderId="15" xfId="0" applyFont="1" applyFill="1" applyBorder="1" applyAlignment="1">
      <alignment horizontal="left" vertical="center" shrinkToFit="1"/>
    </xf>
    <xf numFmtId="0" fontId="163" fillId="0" borderId="126" xfId="0" applyFont="1" applyFill="1" applyBorder="1" applyAlignment="1">
      <alignment horizontal="center" vertical="center"/>
    </xf>
    <xf numFmtId="0" fontId="163" fillId="0" borderId="136" xfId="0" applyFont="1" applyFill="1" applyBorder="1" applyAlignment="1">
      <alignment horizontal="center" vertical="center"/>
    </xf>
    <xf numFmtId="0" fontId="163" fillId="0" borderId="53" xfId="0" applyFont="1" applyFill="1" applyBorder="1" applyAlignment="1">
      <alignment horizontal="center" vertical="center" shrinkToFit="1"/>
    </xf>
    <xf numFmtId="0" fontId="163" fillId="0" borderId="50" xfId="0" applyFont="1" applyFill="1" applyBorder="1" applyAlignment="1">
      <alignment horizontal="center" vertical="center" shrinkToFit="1"/>
    </xf>
    <xf numFmtId="0" fontId="163" fillId="0" borderId="136" xfId="0" applyFont="1" applyFill="1" applyBorder="1" applyAlignment="1">
      <alignment horizontal="center" vertical="center" shrinkToFit="1"/>
    </xf>
    <xf numFmtId="0" fontId="77" fillId="0" borderId="138" xfId="0" applyFont="1" applyFill="1" applyBorder="1" applyAlignment="1">
      <alignment horizontal="left" vertical="center" wrapText="1"/>
    </xf>
    <xf numFmtId="0" fontId="77" fillId="0" borderId="142" xfId="0" applyFont="1" applyFill="1" applyBorder="1" applyAlignment="1">
      <alignment horizontal="left" vertical="center" wrapText="1"/>
    </xf>
    <xf numFmtId="0" fontId="77" fillId="0" borderId="112" xfId="0" applyFont="1" applyFill="1" applyBorder="1" applyAlignment="1">
      <alignment horizontal="left" vertical="center" wrapText="1"/>
    </xf>
    <xf numFmtId="0" fontId="77" fillId="0" borderId="107" xfId="0" applyFont="1" applyFill="1" applyBorder="1" applyAlignment="1">
      <alignment horizontal="left" vertical="center" wrapText="1"/>
    </xf>
    <xf numFmtId="0" fontId="77" fillId="0" borderId="128" xfId="0" applyFont="1" applyFill="1" applyBorder="1" applyAlignment="1">
      <alignment horizontal="left" vertical="center" wrapText="1"/>
    </xf>
    <xf numFmtId="0" fontId="77" fillId="0" borderId="115" xfId="0" applyFont="1" applyFill="1" applyBorder="1" applyAlignment="1">
      <alignment horizontal="left" vertical="center" wrapText="1"/>
    </xf>
    <xf numFmtId="0" fontId="77" fillId="0" borderId="106" xfId="0" applyFont="1" applyFill="1" applyBorder="1" applyAlignment="1">
      <alignment horizontal="left" vertical="center" wrapText="1"/>
    </xf>
    <xf numFmtId="0" fontId="77" fillId="0" borderId="87" xfId="0" applyFont="1" applyFill="1" applyBorder="1" applyAlignment="1">
      <alignment horizontal="left" vertical="center" wrapText="1"/>
    </xf>
    <xf numFmtId="0" fontId="77" fillId="0" borderId="23" xfId="0" applyFont="1" applyFill="1" applyBorder="1" applyAlignment="1">
      <alignment horizontal="left" vertical="center" wrapText="1"/>
    </xf>
    <xf numFmtId="0" fontId="77" fillId="0" borderId="27" xfId="0" applyFont="1" applyFill="1" applyBorder="1" applyAlignment="1">
      <alignment horizontal="left" vertical="center" wrapText="1"/>
    </xf>
    <xf numFmtId="0" fontId="77" fillId="0" borderId="9" xfId="0" applyFont="1" applyFill="1" applyBorder="1" applyAlignment="1">
      <alignment horizontal="left" vertical="center" wrapText="1"/>
    </xf>
    <xf numFmtId="0" fontId="77" fillId="0" borderId="8" xfId="0" applyFont="1" applyFill="1" applyBorder="1" applyAlignment="1">
      <alignment horizontal="left" vertical="center" wrapText="1"/>
    </xf>
    <xf numFmtId="0" fontId="77" fillId="0" borderId="2" xfId="0" applyFont="1" applyFill="1" applyBorder="1" applyAlignment="1">
      <alignment horizontal="left" vertical="center" wrapText="1"/>
    </xf>
    <xf numFmtId="0" fontId="77" fillId="0" borderId="10" xfId="0" applyFont="1" applyFill="1" applyBorder="1" applyAlignment="1">
      <alignment horizontal="left" wrapText="1"/>
    </xf>
    <xf numFmtId="0" fontId="77" fillId="0" borderId="56" xfId="0" applyFont="1" applyFill="1" applyBorder="1" applyAlignment="1">
      <alignment horizontal="left" wrapText="1"/>
    </xf>
    <xf numFmtId="0" fontId="77" fillId="0" borderId="76" xfId="0" applyFont="1" applyFill="1" applyBorder="1" applyAlignment="1">
      <alignment horizontal="left" wrapText="1"/>
    </xf>
    <xf numFmtId="0" fontId="75" fillId="0" borderId="28" xfId="0" applyFont="1" applyFill="1" applyBorder="1" applyAlignment="1">
      <alignment horizontal="center" vertical="center"/>
    </xf>
    <xf numFmtId="0" fontId="75" fillId="0" borderId="4" xfId="0" applyFont="1" applyFill="1" applyBorder="1" applyAlignment="1">
      <alignment horizontal="center" vertical="center"/>
    </xf>
    <xf numFmtId="0" fontId="75" fillId="0" borderId="109" xfId="0" applyFont="1" applyFill="1" applyBorder="1" applyAlignment="1">
      <alignment horizontal="center" vertical="center"/>
    </xf>
    <xf numFmtId="0" fontId="75" fillId="0" borderId="57" xfId="0" applyFont="1" applyFill="1" applyBorder="1" applyAlignment="1">
      <alignment horizontal="center" vertical="center"/>
    </xf>
    <xf numFmtId="0" fontId="75" fillId="0" borderId="76" xfId="0" applyFont="1" applyFill="1" applyBorder="1" applyAlignment="1">
      <alignment horizontal="center" vertical="center"/>
    </xf>
    <xf numFmtId="0" fontId="77" fillId="0" borderId="37" xfId="0" applyFont="1" applyFill="1" applyBorder="1" applyAlignment="1">
      <alignment horizontal="left" vertical="center" wrapText="1"/>
    </xf>
    <xf numFmtId="0" fontId="74" fillId="0" borderId="140" xfId="0" applyFont="1" applyFill="1" applyBorder="1" applyAlignment="1">
      <alignment horizontal="center" vertical="center"/>
    </xf>
    <xf numFmtId="0" fontId="74" fillId="0" borderId="141" xfId="0" applyFont="1" applyFill="1" applyBorder="1" applyAlignment="1">
      <alignment horizontal="center" vertical="center"/>
    </xf>
    <xf numFmtId="0" fontId="77" fillId="0" borderId="58" xfId="0" applyFont="1" applyFill="1" applyBorder="1" applyAlignment="1">
      <alignment horizontal="left" vertical="center" wrapText="1"/>
    </xf>
    <xf numFmtId="0" fontId="77" fillId="0" borderId="113" xfId="0" applyFont="1" applyFill="1" applyBorder="1" applyAlignment="1">
      <alignment horizontal="left" vertical="center" wrapText="1"/>
    </xf>
    <xf numFmtId="0" fontId="77" fillId="0" borderId="10" xfId="0" applyFont="1" applyFill="1" applyBorder="1" applyAlignment="1">
      <alignment horizontal="left" vertical="center" wrapText="1"/>
    </xf>
    <xf numFmtId="0" fontId="77" fillId="0" borderId="22" xfId="0" applyFont="1" applyFill="1" applyBorder="1" applyAlignment="1">
      <alignment horizontal="left" vertical="center" wrapText="1"/>
    </xf>
    <xf numFmtId="0" fontId="77" fillId="0" borderId="6" xfId="0" applyFont="1" applyFill="1" applyBorder="1" applyAlignment="1">
      <alignment horizontal="left" vertical="center" wrapText="1"/>
    </xf>
    <xf numFmtId="0" fontId="77" fillId="0" borderId="5" xfId="0" applyFont="1" applyFill="1" applyBorder="1" applyAlignment="1">
      <alignment horizontal="left" wrapText="1"/>
    </xf>
    <xf numFmtId="0" fontId="77" fillId="0" borderId="6" xfId="0" applyFont="1" applyFill="1" applyBorder="1" applyAlignment="1">
      <alignment horizontal="left" wrapText="1"/>
    </xf>
    <xf numFmtId="0" fontId="77" fillId="0" borderId="1" xfId="0" applyFont="1" applyFill="1" applyBorder="1" applyAlignment="1">
      <alignment horizontal="left" vertical="center" wrapText="1"/>
    </xf>
    <xf numFmtId="0" fontId="77" fillId="0" borderId="109" xfId="0" applyFont="1" applyFill="1" applyBorder="1" applyAlignment="1">
      <alignment horizontal="left" vertical="center" wrapText="1"/>
    </xf>
    <xf numFmtId="0" fontId="77" fillId="0" borderId="57" xfId="0" applyFont="1" applyFill="1" applyBorder="1" applyAlignment="1">
      <alignment horizontal="left" vertical="center" wrapText="1"/>
    </xf>
    <xf numFmtId="0" fontId="77" fillId="0" borderId="76" xfId="0" applyFont="1" applyFill="1" applyBorder="1" applyAlignment="1">
      <alignment horizontal="left" vertical="center" wrapText="1"/>
    </xf>
    <xf numFmtId="0" fontId="77" fillId="0" borderId="13" xfId="0" applyFont="1" applyFill="1" applyBorder="1" applyAlignment="1">
      <alignment horizontal="left" vertical="center" wrapText="1"/>
    </xf>
    <xf numFmtId="0" fontId="77" fillId="0" borderId="126" xfId="0" applyFont="1" applyFill="1" applyBorder="1" applyAlignment="1">
      <alignment horizontal="center" vertical="center"/>
    </xf>
    <xf numFmtId="0" fontId="77" fillId="0" borderId="50" xfId="0" applyFont="1" applyFill="1" applyBorder="1" applyAlignment="1">
      <alignment horizontal="center" vertical="center"/>
    </xf>
    <xf numFmtId="0" fontId="77" fillId="0" borderId="136" xfId="0" applyFont="1" applyFill="1" applyBorder="1" applyAlignment="1">
      <alignment horizontal="center" vertical="center"/>
    </xf>
    <xf numFmtId="0" fontId="77" fillId="0" borderId="21" xfId="0" applyFont="1" applyFill="1" applyBorder="1" applyAlignment="1">
      <alignment horizontal="left" vertical="center" wrapText="1"/>
    </xf>
    <xf numFmtId="0" fontId="77" fillId="0" borderId="15" xfId="0" applyFont="1" applyFill="1" applyBorder="1" applyAlignment="1">
      <alignment horizontal="left" vertical="center" wrapText="1"/>
    </xf>
    <xf numFmtId="0" fontId="77" fillId="0" borderId="137" xfId="0" applyFont="1" applyFill="1" applyBorder="1" applyAlignment="1">
      <alignment horizontal="left" vertical="center" wrapText="1"/>
    </xf>
    <xf numFmtId="0" fontId="85" fillId="0" borderId="0" xfId="0" applyFont="1" applyFill="1" applyAlignment="1">
      <alignment horizontal="center" vertical="center"/>
    </xf>
    <xf numFmtId="0" fontId="77" fillId="0" borderId="3" xfId="0" applyFont="1" applyFill="1" applyBorder="1" applyAlignment="1">
      <alignment horizontal="left" vertical="center" wrapText="1"/>
    </xf>
    <xf numFmtId="0" fontId="77" fillId="0" borderId="4" xfId="0" applyFont="1" applyFill="1" applyBorder="1" applyAlignment="1">
      <alignment horizontal="left" wrapText="1"/>
    </xf>
    <xf numFmtId="0" fontId="77" fillId="0" borderId="73" xfId="0" applyFont="1" applyFill="1" applyBorder="1" applyAlignment="1">
      <alignment horizontal="left" vertical="center" wrapText="1"/>
    </xf>
    <xf numFmtId="0" fontId="77" fillId="0" borderId="57" xfId="0" applyFont="1" applyFill="1" applyBorder="1" applyAlignment="1">
      <alignment horizontal="left" shrinkToFit="1"/>
    </xf>
    <xf numFmtId="0" fontId="163" fillId="0" borderId="53" xfId="0" applyFont="1" applyFill="1" applyBorder="1" applyAlignment="1">
      <alignment horizontal="center" vertical="center"/>
    </xf>
    <xf numFmtId="0" fontId="84" fillId="0" borderId="0" xfId="0" applyFont="1" applyFill="1" applyAlignment="1">
      <alignment horizontal="center" vertical="center"/>
    </xf>
    <xf numFmtId="0" fontId="77" fillId="0" borderId="0" xfId="0" applyFont="1" applyFill="1" applyAlignment="1">
      <alignment horizontal="center"/>
    </xf>
    <xf numFmtId="0" fontId="75" fillId="0" borderId="179" xfId="0" applyFont="1" applyFill="1" applyBorder="1" applyAlignment="1">
      <alignment horizontal="center" vertical="center"/>
    </xf>
    <xf numFmtId="0" fontId="75" fillId="0" borderId="179" xfId="0" applyFont="1" applyFill="1" applyBorder="1" applyAlignment="1">
      <alignment horizontal="left" vertical="center" shrinkToFit="1"/>
    </xf>
    <xf numFmtId="0" fontId="75" fillId="0" borderId="179" xfId="0" applyFont="1" applyFill="1" applyBorder="1" applyAlignment="1">
      <alignment horizontal="center" vertical="center" shrinkToFit="1"/>
    </xf>
    <xf numFmtId="0" fontId="77" fillId="0" borderId="147" xfId="0" applyFont="1" applyFill="1" applyBorder="1" applyAlignment="1">
      <alignment horizontal="center"/>
    </xf>
    <xf numFmtId="0" fontId="77" fillId="0" borderId="0" xfId="0" applyFont="1" applyFill="1" applyBorder="1" applyAlignment="1">
      <alignment horizontal="left" vertical="center"/>
    </xf>
    <xf numFmtId="0" fontId="77" fillId="0" borderId="55" xfId="0" applyFont="1" applyFill="1" applyBorder="1" applyAlignment="1">
      <alignment horizontal="left" vertical="center"/>
    </xf>
    <xf numFmtId="0" fontId="77" fillId="0" borderId="28"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77" fillId="0" borderId="0" xfId="0" applyFont="1" applyFill="1" applyBorder="1" applyAlignment="1">
      <alignment vertical="center" shrinkToFit="1"/>
    </xf>
    <xf numFmtId="0" fontId="77" fillId="0" borderId="28" xfId="0" applyFont="1" applyFill="1" applyBorder="1" applyAlignment="1">
      <alignment horizontal="left" vertical="center" wrapText="1"/>
    </xf>
    <xf numFmtId="0" fontId="77" fillId="0" borderId="0" xfId="0" applyFont="1" applyFill="1" applyBorder="1" applyAlignment="1">
      <alignment horizontal="left" vertical="center" wrapText="1"/>
    </xf>
    <xf numFmtId="0" fontId="77" fillId="0" borderId="55" xfId="0" applyFont="1" applyFill="1" applyBorder="1" applyAlignment="1">
      <alignment horizontal="left" vertical="center" wrapText="1"/>
    </xf>
    <xf numFmtId="0" fontId="77" fillId="0" borderId="21" xfId="0" applyFont="1" applyFill="1" applyBorder="1" applyAlignment="1">
      <alignment horizontal="left" vertical="center"/>
    </xf>
    <xf numFmtId="0" fontId="77" fillId="0" borderId="15" xfId="0" applyFont="1" applyFill="1" applyBorder="1" applyAlignment="1">
      <alignment horizontal="left" vertical="center"/>
    </xf>
    <xf numFmtId="0" fontId="77" fillId="0" borderId="54" xfId="0" applyFont="1" applyFill="1" applyBorder="1" applyAlignment="1">
      <alignment horizontal="left" vertical="center"/>
    </xf>
    <xf numFmtId="0" fontId="77" fillId="0" borderId="0" xfId="0" applyFont="1" applyFill="1" applyBorder="1" applyAlignment="1">
      <alignment horizontal="center"/>
    </xf>
    <xf numFmtId="0" fontId="77" fillId="0" borderId="55" xfId="0" applyFont="1" applyFill="1" applyBorder="1" applyAlignment="1">
      <alignment horizontal="center"/>
    </xf>
    <xf numFmtId="0" fontId="77" fillId="0" borderId="0" xfId="0" applyFont="1" applyFill="1" applyBorder="1" applyAlignment="1">
      <alignment horizontal="right" vertical="center" wrapText="1"/>
    </xf>
    <xf numFmtId="1" fontId="77" fillId="0" borderId="0" xfId="0" applyNumberFormat="1" applyFont="1" applyFill="1" applyBorder="1" applyAlignment="1">
      <alignment horizontal="left" vertical="center" shrinkToFit="1"/>
    </xf>
    <xf numFmtId="1" fontId="77" fillId="0" borderId="55" xfId="0" applyNumberFormat="1" applyFont="1" applyFill="1" applyBorder="1" applyAlignment="1">
      <alignment horizontal="left" vertical="center" shrinkToFit="1"/>
    </xf>
    <xf numFmtId="0" fontId="201" fillId="0" borderId="0" xfId="0" applyFont="1" applyFill="1" applyBorder="1" applyAlignment="1">
      <alignment horizontal="left" vertical="center" wrapText="1"/>
    </xf>
    <xf numFmtId="0" fontId="181" fillId="0" borderId="0" xfId="0" applyFont="1" applyBorder="1" applyAlignment="1">
      <alignment horizontal="left" vertical="center" wrapText="1"/>
    </xf>
    <xf numFmtId="0" fontId="181" fillId="0" borderId="55" xfId="0" applyFont="1" applyBorder="1" applyAlignment="1">
      <alignment horizontal="left" vertical="center" wrapText="1"/>
    </xf>
    <xf numFmtId="0" fontId="201" fillId="0" borderId="28" xfId="0" applyFont="1" applyFill="1" applyBorder="1" applyAlignment="1">
      <alignment horizontal="left" vertical="center" wrapText="1"/>
    </xf>
    <xf numFmtId="0" fontId="77" fillId="0" borderId="13" xfId="0" applyFont="1" applyFill="1" applyBorder="1" applyAlignment="1">
      <alignment horizontal="center" vertical="center" wrapText="1"/>
    </xf>
    <xf numFmtId="0" fontId="77" fillId="0" borderId="55" xfId="0" applyFont="1" applyFill="1" applyBorder="1" applyAlignment="1">
      <alignment horizontal="center" vertical="center" wrapText="1"/>
    </xf>
    <xf numFmtId="0" fontId="77" fillId="0" borderId="7" xfId="0" applyFont="1" applyFill="1" applyBorder="1" applyAlignment="1">
      <alignment horizontal="center" vertical="center"/>
    </xf>
    <xf numFmtId="0" fontId="77" fillId="0" borderId="193" xfId="0" applyFont="1" applyFill="1" applyBorder="1" applyAlignment="1">
      <alignment horizontal="center" vertical="center" shrinkToFit="1"/>
    </xf>
    <xf numFmtId="0" fontId="77" fillId="0" borderId="198" xfId="0" applyFont="1" applyFill="1" applyBorder="1" applyAlignment="1">
      <alignment horizontal="center" vertical="center" shrinkToFit="1"/>
    </xf>
    <xf numFmtId="0" fontId="73" fillId="0" borderId="198" xfId="0" applyFont="1" applyFill="1" applyBorder="1" applyAlignment="1">
      <alignment vertical="center" wrapText="1" shrinkToFit="1"/>
    </xf>
    <xf numFmtId="0" fontId="73" fillId="0" borderId="27" xfId="0" applyFont="1" applyFill="1" applyBorder="1" applyAlignment="1">
      <alignment vertical="center" wrapText="1" shrinkToFit="1"/>
    </xf>
    <xf numFmtId="0" fontId="73" fillId="0" borderId="198" xfId="0" applyFont="1" applyFill="1" applyBorder="1" applyAlignment="1">
      <alignment horizontal="center" vertical="center" wrapText="1" shrinkToFit="1"/>
    </xf>
    <xf numFmtId="0" fontId="73" fillId="0" borderId="27" xfId="0" applyFont="1" applyFill="1" applyBorder="1" applyAlignment="1">
      <alignment horizontal="center" vertical="center" wrapText="1" shrinkToFit="1"/>
    </xf>
    <xf numFmtId="0" fontId="77" fillId="0" borderId="66" xfId="0" applyFont="1" applyFill="1" applyBorder="1" applyAlignment="1">
      <alignment horizontal="center" vertical="center" textRotation="255"/>
    </xf>
    <xf numFmtId="0" fontId="77" fillId="0" borderId="65" xfId="0" applyFont="1" applyFill="1" applyBorder="1" applyAlignment="1">
      <alignment horizontal="center" vertical="center" textRotation="255"/>
    </xf>
    <xf numFmtId="0" fontId="77" fillId="0" borderId="145" xfId="0" applyFont="1" applyFill="1" applyBorder="1" applyAlignment="1">
      <alignment horizontal="center" vertical="center" textRotation="255"/>
    </xf>
    <xf numFmtId="0" fontId="77" fillId="0" borderId="7" xfId="0" applyFont="1" applyFill="1" applyBorder="1" applyAlignment="1">
      <alignment horizontal="left" vertical="center"/>
    </xf>
    <xf numFmtId="0" fontId="75" fillId="0" borderId="193" xfId="0" applyFont="1" applyFill="1" applyBorder="1" applyAlignment="1">
      <alignment horizontal="center" vertical="center"/>
    </xf>
    <xf numFmtId="0" fontId="75" fillId="0" borderId="198" xfId="0" applyFont="1" applyFill="1" applyBorder="1" applyAlignment="1">
      <alignment horizontal="center" vertical="center"/>
    </xf>
    <xf numFmtId="0" fontId="75" fillId="0" borderId="27" xfId="0" applyFont="1" applyFill="1" applyBorder="1" applyAlignment="1">
      <alignment horizontal="center" vertical="center"/>
    </xf>
    <xf numFmtId="0" fontId="77" fillId="0" borderId="199" xfId="0" applyFont="1" applyFill="1" applyBorder="1" applyAlignment="1">
      <alignment horizontal="left" vertical="center"/>
    </xf>
    <xf numFmtId="0" fontId="77" fillId="0" borderId="122" xfId="0" applyFont="1" applyFill="1" applyBorder="1" applyAlignment="1">
      <alignment horizontal="center" vertical="center" textRotation="255"/>
    </xf>
    <xf numFmtId="0" fontId="77" fillId="0" borderId="36" xfId="0" applyFont="1" applyFill="1" applyBorder="1" applyAlignment="1">
      <alignment horizontal="center" vertical="center" textRotation="255"/>
    </xf>
    <xf numFmtId="0" fontId="77" fillId="0" borderId="16" xfId="0" applyFont="1" applyFill="1" applyBorder="1" applyAlignment="1">
      <alignment horizontal="left" vertical="center"/>
    </xf>
    <xf numFmtId="0" fontId="75" fillId="0" borderId="143" xfId="0" applyFont="1" applyFill="1" applyBorder="1" applyAlignment="1">
      <alignment horizontal="center" vertical="center"/>
    </xf>
    <xf numFmtId="0" fontId="75" fillId="0" borderId="144" xfId="0" applyFont="1" applyFill="1" applyBorder="1" applyAlignment="1">
      <alignment horizontal="center" vertical="center"/>
    </xf>
    <xf numFmtId="0" fontId="75" fillId="0" borderId="146" xfId="0" applyFont="1" applyFill="1" applyBorder="1" applyAlignment="1">
      <alignment horizontal="center" vertical="center"/>
    </xf>
    <xf numFmtId="0" fontId="77" fillId="0" borderId="128" xfId="0" applyFont="1" applyFill="1" applyBorder="1" applyAlignment="1">
      <alignment horizontal="center" vertical="center"/>
    </xf>
    <xf numFmtId="0" fontId="77" fillId="0" borderId="87" xfId="0" applyFont="1" applyFill="1" applyBorder="1" applyAlignment="1">
      <alignment horizontal="center" vertical="center"/>
    </xf>
    <xf numFmtId="0" fontId="77" fillId="0" borderId="179" xfId="0" applyFont="1" applyFill="1" applyBorder="1" applyAlignment="1">
      <alignment horizontal="center" vertical="center"/>
    </xf>
    <xf numFmtId="0" fontId="77" fillId="0" borderId="26" xfId="0" applyFont="1" applyFill="1" applyBorder="1" applyAlignment="1">
      <alignment horizontal="center" vertical="center"/>
    </xf>
    <xf numFmtId="0" fontId="77" fillId="0" borderId="126" xfId="0" applyFont="1" applyFill="1" applyBorder="1" applyAlignment="1">
      <alignment horizontal="left" vertical="center" wrapText="1"/>
    </xf>
    <xf numFmtId="0" fontId="77" fillId="0" borderId="147" xfId="0" applyFont="1" applyFill="1" applyBorder="1" applyAlignment="1">
      <alignment horizontal="left" vertical="center" wrapText="1"/>
    </xf>
    <xf numFmtId="0" fontId="77" fillId="0" borderId="24" xfId="0" applyFont="1" applyFill="1" applyBorder="1" applyAlignment="1">
      <alignment horizontal="left" vertical="center" wrapText="1"/>
    </xf>
    <xf numFmtId="0" fontId="76" fillId="0" borderId="21" xfId="0" applyFont="1" applyFill="1" applyBorder="1" applyAlignment="1">
      <alignment horizontal="left" vertical="top" wrapText="1"/>
    </xf>
    <xf numFmtId="0" fontId="76" fillId="0" borderId="15" xfId="0" applyFont="1" applyFill="1" applyBorder="1" applyAlignment="1">
      <alignment horizontal="left" vertical="top" wrapText="1"/>
    </xf>
    <xf numFmtId="0" fontId="76" fillId="0" borderId="54" xfId="0" applyFont="1" applyFill="1" applyBorder="1" applyAlignment="1">
      <alignment horizontal="left" vertical="top" wrapText="1"/>
    </xf>
    <xf numFmtId="0" fontId="76" fillId="0" borderId="28" xfId="0" applyFont="1" applyFill="1" applyBorder="1" applyAlignment="1">
      <alignment horizontal="left" vertical="top" wrapText="1"/>
    </xf>
    <xf numFmtId="0" fontId="76" fillId="0" borderId="0" xfId="0" applyFont="1" applyFill="1" applyBorder="1" applyAlignment="1">
      <alignment horizontal="left" vertical="top" wrapText="1"/>
    </xf>
    <xf numFmtId="0" fontId="76" fillId="0" borderId="55" xfId="0" applyFont="1" applyFill="1" applyBorder="1" applyAlignment="1">
      <alignment horizontal="left" vertical="top" wrapText="1"/>
    </xf>
    <xf numFmtId="0" fontId="76" fillId="0" borderId="109" xfId="0" applyFont="1" applyFill="1" applyBorder="1" applyAlignment="1">
      <alignment horizontal="left" vertical="top" wrapText="1"/>
    </xf>
    <xf numFmtId="0" fontId="76" fillId="0" borderId="179" xfId="0" applyFont="1" applyFill="1" applyBorder="1" applyAlignment="1">
      <alignment horizontal="left" vertical="top" wrapText="1"/>
    </xf>
    <xf numFmtId="0" fontId="76" fillId="0" borderId="26" xfId="0" applyFont="1" applyFill="1" applyBorder="1" applyAlignment="1">
      <alignment horizontal="left" vertical="top" wrapText="1"/>
    </xf>
    <xf numFmtId="0" fontId="78" fillId="0" borderId="88" xfId="0" applyFont="1" applyFill="1" applyBorder="1" applyAlignment="1">
      <alignment horizontal="center" vertical="center" wrapText="1"/>
    </xf>
    <xf numFmtId="0" fontId="78" fillId="0" borderId="125" xfId="0" applyFont="1" applyFill="1" applyBorder="1" applyAlignment="1">
      <alignment horizontal="center" vertical="center" wrapText="1"/>
    </xf>
    <xf numFmtId="0" fontId="78" fillId="0" borderId="127" xfId="0" applyFont="1" applyFill="1" applyBorder="1" applyAlignment="1">
      <alignment horizontal="center" vertical="center" wrapText="1"/>
    </xf>
    <xf numFmtId="0" fontId="77" fillId="0" borderId="147" xfId="0" applyFont="1" applyFill="1" applyBorder="1" applyAlignment="1">
      <alignment horizontal="center" vertical="center"/>
    </xf>
    <xf numFmtId="0" fontId="77" fillId="0" borderId="147" xfId="0" applyFont="1" applyFill="1" applyBorder="1" applyAlignment="1">
      <alignment horizontal="left" vertical="center" shrinkToFit="1"/>
    </xf>
    <xf numFmtId="0" fontId="77" fillId="0" borderId="24" xfId="0" applyFont="1" applyFill="1" applyBorder="1" applyAlignment="1">
      <alignment horizontal="left" vertical="center" shrinkToFit="1"/>
    </xf>
    <xf numFmtId="0" fontId="75" fillId="0" borderId="126" xfId="0" applyFont="1" applyFill="1" applyBorder="1" applyAlignment="1">
      <alignment horizontal="left" vertical="top" wrapText="1"/>
    </xf>
    <xf numFmtId="0" fontId="75" fillId="0" borderId="147" xfId="0" applyFont="1" applyFill="1" applyBorder="1" applyAlignment="1">
      <alignment horizontal="left" vertical="top" wrapText="1"/>
    </xf>
    <xf numFmtId="0" fontId="75" fillId="0" borderId="24" xfId="0" applyFont="1" applyFill="1" applyBorder="1" applyAlignment="1">
      <alignment horizontal="left" vertical="top" wrapText="1"/>
    </xf>
    <xf numFmtId="0" fontId="77" fillId="0" borderId="24" xfId="0" applyFont="1" applyFill="1" applyBorder="1" applyAlignment="1">
      <alignment horizontal="center" vertical="center"/>
    </xf>
    <xf numFmtId="0" fontId="78" fillId="0" borderId="171" xfId="0" applyFont="1" applyFill="1" applyBorder="1" applyAlignment="1">
      <alignment horizontal="center" vertical="center" wrapText="1"/>
    </xf>
    <xf numFmtId="0" fontId="78" fillId="0" borderId="172" xfId="0" applyFont="1" applyFill="1" applyBorder="1" applyAlignment="1">
      <alignment horizontal="center" vertical="center" wrapText="1"/>
    </xf>
    <xf numFmtId="0" fontId="78" fillId="0" borderId="168" xfId="0" applyFont="1" applyFill="1" applyBorder="1" applyAlignment="1">
      <alignment horizontal="center" vertical="center" wrapText="1"/>
    </xf>
    <xf numFmtId="0" fontId="78" fillId="0" borderId="8" xfId="0" applyFont="1" applyFill="1" applyBorder="1" applyAlignment="1">
      <alignment horizontal="center" vertical="center" wrapText="1"/>
    </xf>
    <xf numFmtId="0" fontId="78" fillId="0" borderId="8" xfId="0" applyFont="1" applyFill="1" applyBorder="1" applyAlignment="1">
      <alignment horizontal="left" vertical="center" wrapText="1"/>
    </xf>
    <xf numFmtId="0" fontId="78" fillId="0" borderId="27" xfId="0" applyFont="1" applyFill="1" applyBorder="1" applyAlignment="1">
      <alignment horizontal="left" vertical="center" wrapText="1"/>
    </xf>
    <xf numFmtId="0" fontId="78" fillId="9" borderId="64" xfId="0" applyFont="1" applyFill="1" applyBorder="1" applyAlignment="1">
      <alignment horizontal="center" vertical="center"/>
    </xf>
    <xf numFmtId="0" fontId="78" fillId="9" borderId="12" xfId="0" applyFont="1" applyFill="1" applyBorder="1" applyAlignment="1">
      <alignment horizontal="center" vertical="center"/>
    </xf>
    <xf numFmtId="0" fontId="78" fillId="9" borderId="60" xfId="0" applyFont="1" applyFill="1" applyBorder="1" applyAlignment="1">
      <alignment horizontal="center" vertical="center"/>
    </xf>
    <xf numFmtId="0" fontId="78" fillId="9" borderId="112" xfId="0" applyFont="1" applyFill="1" applyBorder="1" applyAlignment="1">
      <alignment horizontal="center" vertical="center"/>
    </xf>
    <xf numFmtId="0" fontId="78" fillId="9" borderId="142" xfId="0" applyFont="1" applyFill="1" applyBorder="1" applyAlignment="1">
      <alignment horizontal="center" vertical="center"/>
    </xf>
    <xf numFmtId="0" fontId="78" fillId="9" borderId="149" xfId="0" applyFont="1" applyFill="1" applyBorder="1" applyAlignment="1">
      <alignment horizontal="center" vertical="center"/>
    </xf>
    <xf numFmtId="0" fontId="78" fillId="0" borderId="2" xfId="0" applyFont="1" applyFill="1" applyBorder="1" applyAlignment="1">
      <alignment vertical="center" wrapText="1"/>
    </xf>
    <xf numFmtId="0" fontId="78" fillId="0" borderId="10" xfId="0" applyFont="1" applyFill="1" applyBorder="1" applyAlignment="1">
      <alignment vertical="center" wrapText="1"/>
    </xf>
    <xf numFmtId="0" fontId="78" fillId="0" borderId="5" xfId="0" applyFont="1" applyFill="1" applyBorder="1" applyAlignment="1">
      <alignment vertical="center" wrapText="1"/>
    </xf>
    <xf numFmtId="0" fontId="78" fillId="0" borderId="6" xfId="0" applyFont="1" applyFill="1" applyBorder="1" applyAlignment="1">
      <alignment vertical="center" wrapText="1"/>
    </xf>
    <xf numFmtId="0" fontId="78" fillId="0" borderId="11" xfId="0" applyFont="1" applyFill="1" applyBorder="1" applyAlignment="1">
      <alignment vertical="center" wrapText="1"/>
    </xf>
    <xf numFmtId="0" fontId="78" fillId="0" borderId="16" xfId="0" applyFont="1" applyFill="1" applyBorder="1" applyAlignment="1">
      <alignment vertical="center" wrapText="1"/>
    </xf>
    <xf numFmtId="58" fontId="78" fillId="0" borderId="168" xfId="0" applyNumberFormat="1" applyFont="1" applyFill="1" applyBorder="1" applyAlignment="1">
      <alignment horizontal="center" vertical="center" wrapText="1"/>
    </xf>
    <xf numFmtId="58" fontId="78" fillId="0" borderId="8" xfId="0" applyNumberFormat="1" applyFont="1" applyFill="1" applyBorder="1" applyAlignment="1">
      <alignment horizontal="center" vertical="center" wrapText="1"/>
    </xf>
    <xf numFmtId="58" fontId="78" fillId="0" borderId="27" xfId="0" applyNumberFormat="1" applyFont="1" applyFill="1" applyBorder="1" applyAlignment="1">
      <alignment horizontal="center" vertical="center" wrapText="1"/>
    </xf>
    <xf numFmtId="0" fontId="78" fillId="0" borderId="60" xfId="0" applyFont="1" applyFill="1" applyBorder="1" applyAlignment="1">
      <alignment vertical="center" wrapText="1"/>
    </xf>
    <xf numFmtId="0" fontId="78" fillId="0" borderId="170" xfId="0" applyFont="1" applyFill="1" applyBorder="1" applyAlignment="1">
      <alignment horizontal="center" vertical="center" wrapText="1"/>
    </xf>
    <xf numFmtId="0" fontId="78" fillId="0" borderId="87" xfId="0" applyFont="1" applyFill="1" applyBorder="1" applyAlignment="1">
      <alignment horizontal="center" vertical="center" wrapText="1"/>
    </xf>
    <xf numFmtId="0" fontId="78" fillId="0" borderId="17" xfId="0" applyFont="1" applyFill="1" applyBorder="1" applyAlignment="1">
      <alignment vertical="center" wrapText="1"/>
    </xf>
    <xf numFmtId="0" fontId="78" fillId="0" borderId="30" xfId="0" applyFont="1" applyFill="1" applyBorder="1" applyAlignment="1">
      <alignment vertical="center" wrapText="1"/>
    </xf>
    <xf numFmtId="0" fontId="78" fillId="0" borderId="18" xfId="0" applyFont="1" applyFill="1" applyBorder="1" applyAlignment="1">
      <alignment vertical="center" wrapText="1"/>
    </xf>
    <xf numFmtId="0" fontId="78" fillId="0" borderId="161" xfId="0" applyFont="1" applyFill="1" applyBorder="1" applyAlignment="1">
      <alignment horizontal="center" vertical="center" wrapText="1"/>
    </xf>
    <xf numFmtId="0" fontId="78" fillId="0" borderId="49" xfId="0" applyFont="1" applyFill="1" applyBorder="1" applyAlignment="1">
      <alignment horizontal="center" vertical="center" wrapText="1"/>
    </xf>
    <xf numFmtId="0" fontId="78" fillId="9" borderId="49" xfId="0" applyFont="1" applyFill="1" applyBorder="1" applyAlignment="1">
      <alignment horizontal="center" vertical="center" wrapText="1"/>
    </xf>
    <xf numFmtId="0" fontId="78" fillId="9" borderId="160" xfId="0" applyFont="1" applyFill="1" applyBorder="1" applyAlignment="1">
      <alignment horizontal="center" vertical="center" wrapText="1"/>
    </xf>
    <xf numFmtId="0" fontId="78" fillId="0" borderId="20" xfId="0" applyFont="1" applyFill="1" applyBorder="1" applyAlignment="1">
      <alignment horizontal="center" vertical="center" wrapText="1"/>
    </xf>
    <xf numFmtId="0" fontId="78" fillId="9" borderId="9" xfId="0" applyFont="1" applyFill="1" applyBorder="1" applyAlignment="1">
      <alignment horizontal="center" vertical="center"/>
    </xf>
    <xf numFmtId="0" fontId="78" fillId="9" borderId="27" xfId="0" applyFont="1" applyFill="1" applyBorder="1" applyAlignment="1">
      <alignment horizontal="center" vertical="center"/>
    </xf>
    <xf numFmtId="0" fontId="78" fillId="9" borderId="8" xfId="0" applyFont="1" applyFill="1" applyBorder="1" applyAlignment="1">
      <alignment horizontal="center" vertical="center"/>
    </xf>
    <xf numFmtId="0" fontId="135" fillId="0" borderId="0" xfId="0" applyFont="1" applyFill="1" applyAlignment="1">
      <alignment horizontal="center" vertical="center"/>
    </xf>
    <xf numFmtId="0" fontId="76" fillId="0" borderId="13" xfId="0" applyFont="1" applyFill="1" applyBorder="1" applyAlignment="1">
      <alignment horizontal="center" vertical="center"/>
    </xf>
    <xf numFmtId="0" fontId="72" fillId="0" borderId="13" xfId="0" applyFont="1" applyFill="1" applyBorder="1" applyAlignment="1">
      <alignment horizontal="left" vertical="center" shrinkToFit="1"/>
    </xf>
    <xf numFmtId="0" fontId="78" fillId="9" borderId="11" xfId="0" applyFont="1" applyFill="1" applyBorder="1" applyAlignment="1">
      <alignment horizontal="center" vertical="center"/>
    </xf>
    <xf numFmtId="0" fontId="0" fillId="0" borderId="10"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76"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126" xfId="0" applyFont="1" applyFill="1" applyBorder="1" applyAlignment="1">
      <alignment horizontal="center" vertical="center"/>
    </xf>
    <xf numFmtId="0" fontId="0" fillId="0" borderId="50"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53" xfId="0" applyFont="1" applyBorder="1" applyAlignment="1">
      <alignment horizontal="left" vertical="center"/>
    </xf>
    <xf numFmtId="0" fontId="0" fillId="0" borderId="50" xfId="0" applyFont="1" applyBorder="1" applyAlignment="1">
      <alignment horizontal="left" vertical="center"/>
    </xf>
    <xf numFmtId="0" fontId="0" fillId="0" borderId="24" xfId="0" applyFont="1" applyBorder="1" applyAlignment="1">
      <alignment horizontal="left" vertical="center"/>
    </xf>
    <xf numFmtId="0" fontId="0" fillId="0" borderId="126"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53" xfId="0" applyFont="1" applyFill="1" applyBorder="1" applyAlignment="1">
      <alignment horizontal="left" vertical="top" wrapText="1"/>
    </xf>
    <xf numFmtId="0" fontId="0" fillId="0" borderId="5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110"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72" fillId="0" borderId="0" xfId="48" applyFont="1" applyBorder="1" applyAlignment="1">
      <alignment horizontal="right"/>
    </xf>
    <xf numFmtId="0" fontId="214" fillId="0" borderId="0" xfId="32" applyFont="1" applyBorder="1" applyAlignment="1">
      <alignment horizontal="center" vertical="center" shrinkToFit="1"/>
    </xf>
    <xf numFmtId="0" fontId="72" fillId="0" borderId="0" xfId="32" applyFont="1" applyBorder="1" applyAlignment="1">
      <alignment vertical="center" wrapText="1"/>
    </xf>
    <xf numFmtId="0" fontId="72" fillId="0" borderId="0" xfId="48" applyFont="1" applyBorder="1" applyAlignment="1">
      <alignment horizontal="left" vertical="center"/>
    </xf>
    <xf numFmtId="0" fontId="0" fillId="0" borderId="0" xfId="0" applyAlignment="1">
      <alignment horizontal="left" vertical="center"/>
    </xf>
    <xf numFmtId="0" fontId="139" fillId="0" borderId="0" xfId="48" applyFont="1" applyAlignment="1">
      <alignment horizontal="left" vertical="center"/>
    </xf>
    <xf numFmtId="0" fontId="72" fillId="0" borderId="0" xfId="48" applyFont="1" applyBorder="1" applyAlignment="1">
      <alignment vertical="center"/>
    </xf>
    <xf numFmtId="0" fontId="106" fillId="0" borderId="2" xfId="48" applyNumberFormat="1" applyFont="1" applyBorder="1" applyAlignment="1">
      <alignment horizontal="center" vertical="center"/>
    </xf>
    <xf numFmtId="0" fontId="58" fillId="0" borderId="1" xfId="48" applyNumberFormat="1" applyFont="1" applyBorder="1" applyAlignment="1">
      <alignment vertical="center"/>
    </xf>
    <xf numFmtId="0" fontId="58" fillId="0" borderId="10" xfId="48" applyNumberFormat="1" applyFont="1" applyBorder="1" applyAlignment="1">
      <alignment vertical="center"/>
    </xf>
    <xf numFmtId="0" fontId="106" fillId="0" borderId="3" xfId="48" applyNumberFormat="1" applyFont="1" applyBorder="1" applyAlignment="1">
      <alignment horizontal="center" vertical="center"/>
    </xf>
    <xf numFmtId="0" fontId="58" fillId="0" borderId="0" xfId="48" applyNumberFormat="1" applyFont="1" applyBorder="1" applyAlignment="1">
      <alignment vertical="center"/>
    </xf>
    <xf numFmtId="0" fontId="58" fillId="0" borderId="4" xfId="48" applyNumberFormat="1" applyFont="1" applyBorder="1" applyAlignment="1">
      <alignment vertical="center"/>
    </xf>
    <xf numFmtId="0" fontId="58" fillId="0" borderId="56" xfId="48" applyNumberFormat="1" applyFont="1" applyBorder="1" applyAlignment="1">
      <alignment vertical="center"/>
    </xf>
    <xf numFmtId="0" fontId="58" fillId="0" borderId="57" xfId="48" applyNumberFormat="1" applyFont="1" applyBorder="1" applyAlignment="1">
      <alignment vertical="center"/>
    </xf>
    <xf numFmtId="0" fontId="58" fillId="0" borderId="76" xfId="48" applyNumberFormat="1" applyFont="1" applyBorder="1" applyAlignment="1">
      <alignment vertical="center"/>
    </xf>
    <xf numFmtId="0" fontId="106" fillId="0" borderId="2" xfId="48" applyFont="1" applyBorder="1" applyAlignment="1">
      <alignment horizontal="left" vertical="center" wrapText="1"/>
    </xf>
    <xf numFmtId="0" fontId="178" fillId="0" borderId="1" xfId="48" applyBorder="1" applyAlignment="1">
      <alignment horizontal="left" vertical="center"/>
    </xf>
    <xf numFmtId="0" fontId="178" fillId="0" borderId="108" xfId="48" applyBorder="1" applyAlignment="1">
      <alignment horizontal="left" vertical="center"/>
    </xf>
    <xf numFmtId="0" fontId="106" fillId="0" borderId="3" xfId="48" applyFont="1" applyBorder="1" applyAlignment="1">
      <alignment horizontal="left" vertical="center" wrapText="1"/>
    </xf>
    <xf numFmtId="0" fontId="178" fillId="0" borderId="0" xfId="48" applyBorder="1" applyAlignment="1">
      <alignment horizontal="left" vertical="center"/>
    </xf>
    <xf numFmtId="0" fontId="178" fillId="0" borderId="55" xfId="48" applyBorder="1" applyAlignment="1">
      <alignment horizontal="left" vertical="center"/>
    </xf>
    <xf numFmtId="0" fontId="178" fillId="0" borderId="56" xfId="48" applyBorder="1" applyAlignment="1">
      <alignment horizontal="left" vertical="center"/>
    </xf>
    <xf numFmtId="0" fontId="178" fillId="0" borderId="57" xfId="48" applyBorder="1" applyAlignment="1">
      <alignment horizontal="left" vertical="center"/>
    </xf>
    <xf numFmtId="0" fontId="178" fillId="0" borderId="26" xfId="48" applyBorder="1" applyAlignment="1">
      <alignment horizontal="left" vertical="center"/>
    </xf>
    <xf numFmtId="0" fontId="98" fillId="0" borderId="0" xfId="48" applyFont="1" applyBorder="1" applyAlignment="1">
      <alignment vertical="center"/>
    </xf>
    <xf numFmtId="0" fontId="105" fillId="0" borderId="0" xfId="48" applyFont="1" applyBorder="1" applyAlignment="1">
      <alignment vertical="center"/>
    </xf>
    <xf numFmtId="0" fontId="109" fillId="0" borderId="0" xfId="48" applyFont="1" applyBorder="1" applyAlignment="1">
      <alignment vertical="center"/>
    </xf>
    <xf numFmtId="0" fontId="109" fillId="0" borderId="0" xfId="48" applyFont="1" applyAlignment="1">
      <alignment vertical="center"/>
    </xf>
    <xf numFmtId="0" fontId="110" fillId="0" borderId="0" xfId="48" applyFont="1" applyBorder="1" applyAlignment="1">
      <alignment vertical="center"/>
    </xf>
    <xf numFmtId="0" fontId="105" fillId="0" borderId="0" xfId="48" applyFont="1" applyAlignment="1">
      <alignment vertical="center"/>
    </xf>
    <xf numFmtId="0" fontId="92" fillId="0" borderId="47" xfId="48" applyFont="1" applyFill="1" applyBorder="1" applyAlignment="1">
      <alignment horizontal="center" vertical="center"/>
    </xf>
    <xf numFmtId="0" fontId="92" fillId="0" borderId="51" xfId="48" applyFont="1" applyFill="1" applyBorder="1" applyAlignment="1">
      <alignment horizontal="center" vertical="center"/>
    </xf>
    <xf numFmtId="0" fontId="92" fillId="0" borderId="112" xfId="48" applyFont="1" applyFill="1" applyBorder="1" applyAlignment="1">
      <alignment horizontal="center" vertical="center" wrapText="1"/>
    </xf>
    <xf numFmtId="0" fontId="92" fillId="0" borderId="107" xfId="48" applyFont="1" applyFill="1" applyBorder="1" applyAlignment="1">
      <alignment horizontal="center" vertical="center" wrapText="1"/>
    </xf>
    <xf numFmtId="0" fontId="92" fillId="0" borderId="111" xfId="48" applyFont="1" applyFill="1" applyBorder="1" applyAlignment="1">
      <alignment horizontal="center" vertical="center" wrapText="1"/>
    </xf>
    <xf numFmtId="178" fontId="106" fillId="0" borderId="184" xfId="48" quotePrefix="1" applyNumberFormat="1" applyFont="1" applyBorder="1" applyAlignment="1">
      <alignment horizontal="center" vertical="center" wrapText="1"/>
    </xf>
    <xf numFmtId="178" fontId="106" fillId="0" borderId="180" xfId="48" quotePrefix="1" applyNumberFormat="1" applyFont="1" applyBorder="1" applyAlignment="1">
      <alignment horizontal="center" vertical="center" wrapText="1"/>
    </xf>
    <xf numFmtId="178" fontId="106" fillId="0" borderId="10" xfId="48" quotePrefix="1" applyNumberFormat="1" applyFont="1" applyBorder="1" applyAlignment="1">
      <alignment horizontal="center" vertical="center" wrapText="1"/>
    </xf>
    <xf numFmtId="178" fontId="222" fillId="0" borderId="109" xfId="48" applyNumberFormat="1" applyFont="1" applyBorder="1" applyAlignment="1">
      <alignment horizontal="center" vertical="center" wrapText="1"/>
    </xf>
    <xf numFmtId="178" fontId="222" fillId="0" borderId="179" xfId="48" applyNumberFormat="1" applyFont="1" applyBorder="1" applyAlignment="1">
      <alignment horizontal="center" vertical="center" wrapText="1"/>
    </xf>
    <xf numFmtId="178" fontId="222" fillId="0" borderId="76" xfId="48" applyNumberFormat="1" applyFont="1" applyBorder="1" applyAlignment="1">
      <alignment horizontal="center" vertical="center" wrapText="1"/>
    </xf>
    <xf numFmtId="178" fontId="106" fillId="0" borderId="28" xfId="48" quotePrefix="1" applyNumberFormat="1" applyFont="1" applyBorder="1" applyAlignment="1">
      <alignment horizontal="center" vertical="center" wrapText="1"/>
    </xf>
    <xf numFmtId="178" fontId="106" fillId="0" borderId="0" xfId="48" quotePrefix="1" applyNumberFormat="1" applyFont="1" applyBorder="1" applyAlignment="1">
      <alignment horizontal="center" vertical="center" wrapText="1"/>
    </xf>
    <xf numFmtId="178" fontId="106" fillId="0" borderId="4" xfId="48" quotePrefix="1" applyNumberFormat="1" applyFont="1" applyBorder="1" applyAlignment="1">
      <alignment horizontal="center" vertical="center" wrapText="1"/>
    </xf>
    <xf numFmtId="49" fontId="63" fillId="0" borderId="249" xfId="31" applyNumberFormat="1" applyFont="1" applyFill="1" applyBorder="1" applyAlignment="1">
      <alignment vertical="center" wrapText="1"/>
    </xf>
    <xf numFmtId="0" fontId="59" fillId="0" borderId="67" xfId="31" applyFont="1" applyFill="1" applyBorder="1" applyAlignment="1">
      <alignment vertical="center" wrapText="1"/>
    </xf>
    <xf numFmtId="49" fontId="63" fillId="0" borderId="78" xfId="31" applyNumberFormat="1" applyFont="1" applyFill="1" applyBorder="1" applyAlignment="1">
      <alignment vertical="center" shrinkToFit="1"/>
    </xf>
    <xf numFmtId="0" fontId="59" fillId="0" borderId="69" xfId="31" applyFont="1" applyFill="1" applyBorder="1" applyAlignment="1">
      <alignment vertical="center" shrinkToFit="1"/>
    </xf>
    <xf numFmtId="0" fontId="111" fillId="0" borderId="0" xfId="48" applyFont="1" applyBorder="1" applyAlignment="1">
      <alignment vertical="center" wrapText="1"/>
    </xf>
    <xf numFmtId="0" fontId="112" fillId="0" borderId="0" xfId="48" applyFont="1" applyBorder="1" applyAlignment="1">
      <alignment vertical="center"/>
    </xf>
    <xf numFmtId="0" fontId="92" fillId="0" borderId="21" xfId="31" applyFont="1" applyFill="1" applyBorder="1" applyAlignment="1">
      <alignment horizontal="center" vertical="center" wrapText="1"/>
    </xf>
    <xf numFmtId="0" fontId="92" fillId="0" borderId="15" xfId="31" applyFont="1" applyFill="1" applyBorder="1" applyAlignment="1">
      <alignment horizontal="center" vertical="center" wrapText="1"/>
    </xf>
    <xf numFmtId="0" fontId="78" fillId="0" borderId="137" xfId="31" applyFont="1" applyBorder="1" applyAlignment="1">
      <alignment horizontal="center" vertical="center" wrapText="1"/>
    </xf>
    <xf numFmtId="0" fontId="78" fillId="0" borderId="22" xfId="31" applyFont="1" applyBorder="1" applyAlignment="1">
      <alignment horizontal="center" vertical="center" wrapText="1"/>
    </xf>
    <xf numFmtId="0" fontId="78" fillId="0" borderId="13" xfId="31" applyFont="1" applyBorder="1" applyAlignment="1">
      <alignment horizontal="center" vertical="center" wrapText="1"/>
    </xf>
    <xf numFmtId="0" fontId="78" fillId="0" borderId="6" xfId="31" applyFont="1" applyBorder="1" applyAlignment="1">
      <alignment horizontal="center" vertical="center" wrapText="1"/>
    </xf>
    <xf numFmtId="0" fontId="92" fillId="0" borderId="112" xfId="31" applyFont="1" applyFill="1" applyBorder="1" applyAlignment="1">
      <alignment horizontal="center" vertical="center" wrapText="1"/>
    </xf>
    <xf numFmtId="0" fontId="78" fillId="0" borderId="107" xfId="31" applyFont="1" applyBorder="1" applyAlignment="1">
      <alignment horizontal="center" vertical="center" wrapText="1"/>
    </xf>
    <xf numFmtId="0" fontId="78" fillId="0" borderId="142" xfId="31" applyFont="1" applyBorder="1" applyAlignment="1">
      <alignment horizontal="center" vertical="center" wrapText="1"/>
    </xf>
    <xf numFmtId="0" fontId="113" fillId="0" borderId="139" xfId="31" applyFont="1" applyBorder="1" applyAlignment="1">
      <alignment horizontal="center" vertical="center"/>
    </xf>
    <xf numFmtId="0" fontId="113" fillId="0" borderId="73" xfId="31" applyFont="1" applyBorder="1" applyAlignment="1">
      <alignment horizontal="center" vertical="center"/>
    </xf>
    <xf numFmtId="0" fontId="92" fillId="0" borderId="42" xfId="31" applyFont="1" applyFill="1" applyBorder="1" applyAlignment="1">
      <alignment horizontal="center" vertical="center"/>
    </xf>
    <xf numFmtId="0" fontId="92" fillId="0" borderId="15" xfId="31" applyFont="1" applyFill="1" applyBorder="1" applyAlignment="1">
      <alignment horizontal="center" vertical="center"/>
    </xf>
    <xf numFmtId="0" fontId="92" fillId="0" borderId="137" xfId="31" applyFont="1" applyFill="1" applyBorder="1" applyAlignment="1">
      <alignment horizontal="center" vertical="center"/>
    </xf>
    <xf numFmtId="0" fontId="92" fillId="0" borderId="5" xfId="31" applyFont="1" applyFill="1" applyBorder="1" applyAlignment="1">
      <alignment horizontal="center" vertical="center"/>
    </xf>
    <xf numFmtId="0" fontId="92" fillId="0" borderId="13" xfId="31" applyFont="1" applyFill="1" applyBorder="1" applyAlignment="1">
      <alignment horizontal="center" vertical="center"/>
    </xf>
    <xf numFmtId="0" fontId="92" fillId="0" borderId="6" xfId="31" applyFont="1" applyFill="1" applyBorder="1" applyAlignment="1">
      <alignment horizontal="center" vertical="center"/>
    </xf>
    <xf numFmtId="49" fontId="63" fillId="0" borderId="249" xfId="31" applyNumberFormat="1" applyFont="1" applyFill="1" applyBorder="1" applyAlignment="1">
      <alignment vertical="center" shrinkToFit="1"/>
    </xf>
    <xf numFmtId="0" fontId="59" fillId="0" borderId="67" xfId="31" applyFont="1" applyFill="1" applyBorder="1" applyAlignment="1">
      <alignment vertical="center" shrinkToFit="1"/>
    </xf>
    <xf numFmtId="49" fontId="63" fillId="0" borderId="80" xfId="31" applyNumberFormat="1" applyFont="1" applyFill="1" applyBorder="1" applyAlignment="1">
      <alignment vertical="center" wrapText="1"/>
    </xf>
    <xf numFmtId="0" fontId="59" fillId="0" borderId="71" xfId="31" applyFont="1" applyFill="1" applyBorder="1" applyAlignment="1">
      <alignment vertical="center" wrapText="1"/>
    </xf>
    <xf numFmtId="49" fontId="63" fillId="0" borderId="78" xfId="31" applyNumberFormat="1" applyFont="1" applyFill="1" applyBorder="1" applyAlignment="1">
      <alignment horizontal="left" vertical="center" shrinkToFit="1"/>
    </xf>
    <xf numFmtId="49" fontId="63" fillId="0" borderId="69" xfId="31" applyNumberFormat="1" applyFont="1" applyFill="1" applyBorder="1" applyAlignment="1">
      <alignment horizontal="left" vertical="center" shrinkToFit="1"/>
    </xf>
    <xf numFmtId="49" fontId="63" fillId="0" borderId="249" xfId="31" applyNumberFormat="1" applyFont="1" applyFill="1" applyBorder="1" applyAlignment="1">
      <alignment horizontal="left" vertical="center" shrinkToFit="1"/>
    </xf>
    <xf numFmtId="49" fontId="63" fillId="0" borderId="67" xfId="31" applyNumberFormat="1" applyFont="1" applyFill="1" applyBorder="1" applyAlignment="1">
      <alignment horizontal="left" vertical="center" shrinkToFit="1"/>
    </xf>
    <xf numFmtId="49" fontId="63" fillId="0" borderId="80" xfId="31" applyNumberFormat="1" applyFont="1" applyFill="1" applyBorder="1" applyAlignment="1">
      <alignment vertical="center" shrinkToFit="1"/>
    </xf>
    <xf numFmtId="0" fontId="59" fillId="0" borderId="71" xfId="31" applyFont="1" applyFill="1" applyBorder="1" applyAlignment="1">
      <alignment vertical="center" shrinkToFit="1"/>
    </xf>
    <xf numFmtId="0" fontId="178" fillId="0" borderId="69" xfId="31" applyFill="1" applyBorder="1" applyAlignment="1">
      <alignment horizontal="left" vertical="center" shrinkToFit="1"/>
    </xf>
    <xf numFmtId="49" fontId="63" fillId="0" borderId="198" xfId="31" applyNumberFormat="1" applyFont="1" applyFill="1" applyBorder="1" applyAlignment="1">
      <alignment vertical="center" wrapText="1"/>
    </xf>
    <xf numFmtId="0" fontId="59" fillId="0" borderId="8" xfId="31" applyFont="1" applyFill="1" applyBorder="1" applyAlignment="1">
      <alignment vertical="center" wrapText="1"/>
    </xf>
    <xf numFmtId="49" fontId="63" fillId="0" borderId="78" xfId="31" applyNumberFormat="1" applyFont="1" applyFill="1" applyBorder="1" applyAlignment="1">
      <alignment vertical="center" wrapText="1"/>
    </xf>
    <xf numFmtId="0" fontId="59" fillId="0" borderId="69" xfId="31" applyFont="1" applyFill="1" applyBorder="1" applyAlignment="1">
      <alignment vertical="center" wrapText="1"/>
    </xf>
    <xf numFmtId="0" fontId="111" fillId="0" borderId="126" xfId="31" applyFont="1" applyBorder="1" applyAlignment="1">
      <alignment horizontal="left" vertical="center" wrapText="1"/>
    </xf>
    <xf numFmtId="0" fontId="111" fillId="0" borderId="50" xfId="31" applyFont="1" applyBorder="1" applyAlignment="1">
      <alignment horizontal="left" vertical="center" wrapText="1"/>
    </xf>
    <xf numFmtId="0" fontId="111" fillId="0" borderId="57" xfId="31" applyFont="1" applyBorder="1" applyAlignment="1">
      <alignment horizontal="left" vertical="center" wrapText="1"/>
    </xf>
    <xf numFmtId="0" fontId="111" fillId="0" borderId="26" xfId="31" applyFont="1" applyBorder="1" applyAlignment="1">
      <alignment horizontal="left" vertical="center" wrapText="1"/>
    </xf>
    <xf numFmtId="0" fontId="111" fillId="0" borderId="21" xfId="31" applyFont="1" applyFill="1" applyBorder="1" applyAlignment="1">
      <alignment horizontal="left" vertical="top"/>
    </xf>
    <xf numFmtId="0" fontId="178" fillId="0" borderId="0" xfId="31" applyFill="1" applyBorder="1" applyAlignment="1">
      <alignment vertical="top"/>
    </xf>
    <xf numFmtId="0" fontId="178" fillId="0" borderId="15" xfId="31" applyFill="1" applyBorder="1" applyAlignment="1">
      <alignment vertical="top"/>
    </xf>
    <xf numFmtId="0" fontId="178" fillId="0" borderId="54" xfId="31" applyFill="1" applyBorder="1" applyAlignment="1">
      <alignment vertical="top"/>
    </xf>
    <xf numFmtId="0" fontId="178" fillId="0" borderId="109" xfId="31" applyFill="1" applyBorder="1" applyAlignment="1">
      <alignment vertical="top"/>
    </xf>
    <xf numFmtId="0" fontId="178" fillId="0" borderId="57" xfId="31" applyFill="1" applyBorder="1" applyAlignment="1">
      <alignment vertical="top"/>
    </xf>
    <xf numFmtId="0" fontId="178" fillId="0" borderId="26" xfId="31" applyFill="1" applyBorder="1" applyAlignment="1">
      <alignment vertical="top"/>
    </xf>
    <xf numFmtId="0" fontId="98" fillId="0" borderId="0" xfId="31" applyFont="1" applyFill="1" applyBorder="1" applyAlignment="1">
      <alignment horizontal="left" vertical="top"/>
    </xf>
    <xf numFmtId="0" fontId="105" fillId="0" borderId="0" xfId="31" applyFont="1" applyAlignment="1">
      <alignment vertical="center"/>
    </xf>
    <xf numFmtId="49" fontId="63" fillId="0" borderId="80" xfId="31" applyNumberFormat="1" applyFont="1" applyFill="1" applyBorder="1" applyAlignment="1">
      <alignment horizontal="left" vertical="center"/>
    </xf>
    <xf numFmtId="49" fontId="63" fillId="0" borderId="71" xfId="31" applyNumberFormat="1" applyFont="1" applyFill="1" applyBorder="1" applyAlignment="1">
      <alignment horizontal="left" vertical="center"/>
    </xf>
    <xf numFmtId="49" fontId="63" fillId="0" borderId="78" xfId="31" applyNumberFormat="1" applyFont="1" applyFill="1" applyBorder="1" applyAlignment="1">
      <alignment horizontal="left" vertical="center"/>
    </xf>
    <xf numFmtId="49" fontId="63" fillId="0" borderId="69" xfId="31" applyNumberFormat="1" applyFont="1" applyFill="1" applyBorder="1" applyAlignment="1">
      <alignment horizontal="left" vertical="center"/>
    </xf>
    <xf numFmtId="0" fontId="178" fillId="0" borderId="67" xfId="31" applyFill="1" applyBorder="1" applyAlignment="1">
      <alignment vertical="center" wrapText="1"/>
    </xf>
    <xf numFmtId="0" fontId="72" fillId="0" borderId="0" xfId="32" applyFont="1" applyBorder="1" applyAlignment="1">
      <alignment vertical="center" shrinkToFit="1"/>
    </xf>
    <xf numFmtId="0" fontId="111" fillId="0" borderId="21" xfId="32" applyFont="1" applyBorder="1" applyAlignment="1">
      <alignment horizontal="left" vertical="top" wrapText="1"/>
    </xf>
    <xf numFmtId="0" fontId="111" fillId="0" borderId="15" xfId="32" applyFont="1" applyBorder="1" applyAlignment="1">
      <alignment horizontal="left" vertical="top" wrapText="1"/>
    </xf>
    <xf numFmtId="0" fontId="111" fillId="0" borderId="54" xfId="32" applyFont="1" applyBorder="1" applyAlignment="1">
      <alignment horizontal="left" vertical="top" wrapText="1"/>
    </xf>
    <xf numFmtId="0" fontId="111" fillId="0" borderId="109" xfId="32" applyFont="1" applyBorder="1" applyAlignment="1">
      <alignment horizontal="left" vertical="top" wrapText="1"/>
    </xf>
    <xf numFmtId="0" fontId="111" fillId="0" borderId="57" xfId="32" applyFont="1" applyBorder="1" applyAlignment="1">
      <alignment horizontal="left" vertical="top" wrapText="1"/>
    </xf>
    <xf numFmtId="0" fontId="111" fillId="0" borderId="26" xfId="32" applyFont="1" applyBorder="1" applyAlignment="1">
      <alignment horizontal="left" vertical="top" wrapText="1"/>
    </xf>
    <xf numFmtId="0" fontId="76" fillId="0" borderId="0" xfId="5" applyFont="1" applyAlignment="1">
      <alignment horizontal="left" vertical="center" wrapText="1" indent="1"/>
    </xf>
    <xf numFmtId="0" fontId="76" fillId="0" borderId="0" xfId="5" applyFont="1" applyAlignment="1">
      <alignment horizontal="left" vertical="center" indent="1"/>
    </xf>
    <xf numFmtId="0" fontId="75" fillId="0" borderId="0" xfId="31" applyFont="1" applyBorder="1" applyAlignment="1">
      <alignment horizontal="left" vertical="center"/>
    </xf>
    <xf numFmtId="0" fontId="86" fillId="0" borderId="0" xfId="31" applyFont="1" applyAlignment="1">
      <alignment vertical="center"/>
    </xf>
    <xf numFmtId="0" fontId="75" fillId="0" borderId="0" xfId="31" applyFont="1" applyAlignment="1">
      <alignment vertical="center"/>
    </xf>
    <xf numFmtId="0" fontId="178" fillId="0" borderId="0" xfId="31" applyAlignment="1">
      <alignment vertical="center"/>
    </xf>
    <xf numFmtId="0" fontId="59" fillId="0" borderId="0" xfId="31" applyFont="1" applyBorder="1" applyAlignment="1">
      <alignment horizontal="left" vertical="center"/>
    </xf>
    <xf numFmtId="0" fontId="57" fillId="0" borderId="0" xfId="31" applyFont="1" applyAlignment="1">
      <alignment horizontal="left" vertical="center"/>
    </xf>
    <xf numFmtId="49" fontId="63" fillId="0" borderId="250" xfId="31" applyNumberFormat="1" applyFont="1" applyFill="1" applyBorder="1" applyAlignment="1">
      <alignment vertical="center" shrinkToFit="1"/>
    </xf>
    <xf numFmtId="0" fontId="178" fillId="0" borderId="71" xfId="31" applyFill="1" applyBorder="1" applyAlignment="1">
      <alignment vertical="center" wrapText="1"/>
    </xf>
    <xf numFmtId="49" fontId="63" fillId="0" borderId="251" xfId="31" applyNumberFormat="1" applyFont="1" applyFill="1" applyBorder="1" applyAlignment="1">
      <alignment vertical="center" wrapText="1"/>
    </xf>
    <xf numFmtId="0" fontId="178" fillId="0" borderId="74" xfId="31" applyFill="1" applyBorder="1" applyAlignment="1">
      <alignment vertical="center" wrapText="1"/>
    </xf>
    <xf numFmtId="0" fontId="0" fillId="0" borderId="0" xfId="0" applyFill="1" applyAlignment="1">
      <alignment horizontal="center" vertical="center"/>
    </xf>
    <xf numFmtId="0" fontId="131" fillId="0" borderId="2" xfId="0" applyFont="1" applyFill="1" applyBorder="1" applyAlignment="1">
      <alignment horizontal="left" vertical="center"/>
    </xf>
    <xf numFmtId="0" fontId="80" fillId="0" borderId="1" xfId="0" applyFont="1" applyFill="1" applyBorder="1" applyAlignment="1">
      <alignment horizontal="left" vertical="center"/>
    </xf>
    <xf numFmtId="0" fontId="131" fillId="0" borderId="9" xfId="0" applyFont="1" applyFill="1" applyBorder="1" applyAlignment="1">
      <alignment horizontal="left" vertical="center" wrapText="1" shrinkToFit="1"/>
    </xf>
    <xf numFmtId="0" fontId="131" fillId="0" borderId="8" xfId="0" applyFont="1" applyFill="1" applyBorder="1" applyAlignment="1">
      <alignment horizontal="left" vertical="center" wrapText="1" shrinkToFit="1"/>
    </xf>
    <xf numFmtId="0" fontId="131" fillId="0" borderId="27" xfId="0" applyFont="1" applyFill="1" applyBorder="1" applyAlignment="1">
      <alignment horizontal="left" vertical="center" wrapText="1" shrinkToFit="1"/>
    </xf>
    <xf numFmtId="0" fontId="117" fillId="0" borderId="0" xfId="0" applyFont="1" applyFill="1" applyBorder="1" applyAlignment="1">
      <alignment horizontal="center" vertical="center"/>
    </xf>
    <xf numFmtId="0" fontId="109" fillId="0" borderId="11" xfId="0" applyFont="1" applyFill="1" applyBorder="1" applyAlignment="1">
      <alignment horizontal="center" vertical="center"/>
    </xf>
    <xf numFmtId="0" fontId="76" fillId="0" borderId="12" xfId="0" applyFont="1" applyFill="1" applyBorder="1" applyAlignment="1">
      <alignment horizontal="center" vertical="center"/>
    </xf>
    <xf numFmtId="0" fontId="76" fillId="0" borderId="16" xfId="0" applyFont="1" applyFill="1" applyBorder="1" applyAlignment="1">
      <alignment horizontal="center" vertical="center"/>
    </xf>
    <xf numFmtId="0" fontId="109" fillId="0" borderId="9" xfId="0" applyFont="1" applyFill="1" applyBorder="1" applyAlignment="1">
      <alignment horizontal="center" vertical="center"/>
    </xf>
    <xf numFmtId="0" fontId="76" fillId="0" borderId="8" xfId="0" applyFont="1" applyFill="1" applyBorder="1" applyAlignment="1">
      <alignment vertical="center"/>
    </xf>
    <xf numFmtId="0" fontId="111" fillId="0" borderId="9" xfId="0" applyFont="1" applyFill="1" applyBorder="1" applyAlignment="1">
      <alignment horizontal="center" vertical="center"/>
    </xf>
    <xf numFmtId="0" fontId="111" fillId="0" borderId="8" xfId="0" applyFont="1" applyFill="1" applyBorder="1" applyAlignment="1">
      <alignment horizontal="center" vertical="center"/>
    </xf>
    <xf numFmtId="0" fontId="111" fillId="0" borderId="27" xfId="0" applyFont="1" applyFill="1" applyBorder="1" applyAlignment="1">
      <alignment horizontal="center" vertical="center"/>
    </xf>
    <xf numFmtId="0" fontId="109" fillId="0" borderId="11" xfId="0" applyFont="1" applyFill="1" applyBorder="1" applyAlignment="1">
      <alignment horizontal="center" vertical="center" textRotation="255"/>
    </xf>
    <xf numFmtId="0" fontId="76" fillId="0" borderId="12" xfId="0" applyFont="1" applyFill="1" applyBorder="1" applyAlignment="1">
      <alignment horizontal="center" vertical="center" textRotation="255"/>
    </xf>
    <xf numFmtId="180" fontId="129" fillId="0" borderId="0" xfId="0" applyNumberFormat="1" applyFont="1" applyFill="1" applyBorder="1" applyAlignment="1">
      <alignment horizontal="center" vertical="center" shrinkToFit="1"/>
    </xf>
    <xf numFmtId="0" fontId="109" fillId="0" borderId="12" xfId="0" applyFont="1" applyFill="1" applyBorder="1" applyAlignment="1">
      <alignment horizontal="center" vertical="center" textRotation="255"/>
    </xf>
    <xf numFmtId="0" fontId="76" fillId="0" borderId="12" xfId="0" applyFont="1" applyFill="1" applyBorder="1" applyAlignment="1">
      <alignment vertical="center"/>
    </xf>
    <xf numFmtId="0" fontId="76" fillId="0" borderId="16" xfId="0" applyFont="1" applyFill="1" applyBorder="1" applyAlignment="1">
      <alignment vertical="center"/>
    </xf>
    <xf numFmtId="0" fontId="117"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0" fillId="0" borderId="1" xfId="0" applyBorder="1"/>
    <xf numFmtId="0" fontId="0" fillId="0" borderId="10" xfId="0" applyBorder="1"/>
    <xf numFmtId="0" fontId="0" fillId="0" borderId="5" xfId="0" applyBorder="1"/>
    <xf numFmtId="0" fontId="0" fillId="0" borderId="13" xfId="0" applyBorder="1"/>
    <xf numFmtId="0" fontId="0" fillId="0" borderId="6" xfId="0" applyBorder="1"/>
    <xf numFmtId="0" fontId="118" fillId="0" borderId="11" xfId="0" applyFont="1" applyFill="1" applyBorder="1" applyAlignment="1">
      <alignment horizontal="center" vertical="center" wrapText="1"/>
    </xf>
    <xf numFmtId="0" fontId="118" fillId="0" borderId="12" xfId="0" applyFont="1" applyFill="1" applyBorder="1" applyAlignment="1">
      <alignment horizontal="center" vertical="center" wrapText="1"/>
    </xf>
    <xf numFmtId="0" fontId="118" fillId="0" borderId="16" xfId="0" applyFont="1" applyFill="1"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257" fillId="0" borderId="13" xfId="0" applyFont="1" applyBorder="1" applyAlignment="1">
      <alignment horizontal="left" vertical="center" wrapText="1"/>
    </xf>
    <xf numFmtId="0" fontId="123" fillId="0" borderId="13" xfId="0" applyFont="1" applyBorder="1" applyAlignment="1">
      <alignment horizontal="left" vertical="center"/>
    </xf>
    <xf numFmtId="0" fontId="123" fillId="0" borderId="6" xfId="0" applyFont="1" applyBorder="1" applyAlignment="1">
      <alignment horizontal="left" vertical="center"/>
    </xf>
    <xf numFmtId="180" fontId="98" fillId="0" borderId="8" xfId="0" applyNumberFormat="1" applyFont="1" applyFill="1" applyBorder="1" applyAlignment="1">
      <alignment horizontal="center" vertical="center" wrapText="1"/>
    </xf>
    <xf numFmtId="20" fontId="98" fillId="0" borderId="8" xfId="0" applyNumberFormat="1" applyFont="1" applyFill="1" applyBorder="1" applyAlignment="1">
      <alignment horizontal="left" vertical="center" wrapText="1"/>
    </xf>
    <xf numFmtId="20" fontId="98" fillId="0" borderId="27" xfId="0" applyNumberFormat="1" applyFont="1" applyFill="1" applyBorder="1" applyAlignment="1">
      <alignment horizontal="left" vertical="center" wrapText="1"/>
    </xf>
    <xf numFmtId="0" fontId="130" fillId="0" borderId="9" xfId="0" applyFont="1" applyFill="1" applyBorder="1" applyAlignment="1">
      <alignment horizontal="left" vertical="center"/>
    </xf>
    <xf numFmtId="0" fontId="130" fillId="0" borderId="8" xfId="0" applyFont="1" applyFill="1" applyBorder="1" applyAlignment="1">
      <alignment horizontal="left" vertical="center"/>
    </xf>
    <xf numFmtId="0" fontId="130" fillId="0" borderId="27" xfId="0" applyFont="1" applyFill="1" applyBorder="1" applyAlignment="1">
      <alignment horizontal="left" vertical="center"/>
    </xf>
    <xf numFmtId="0" fontId="109" fillId="0" borderId="8" xfId="0" applyFont="1" applyFill="1" applyBorder="1" applyAlignment="1">
      <alignment horizontal="center" vertical="center"/>
    </xf>
    <xf numFmtId="0" fontId="109" fillId="0" borderId="8" xfId="0" applyFont="1" applyFill="1" applyBorder="1" applyAlignment="1">
      <alignment horizontal="left" vertical="center"/>
    </xf>
    <xf numFmtId="0" fontId="109" fillId="0" borderId="16" xfId="0" applyFont="1" applyFill="1" applyBorder="1" applyAlignment="1">
      <alignment horizontal="center" vertical="center"/>
    </xf>
    <xf numFmtId="0" fontId="110" fillId="0" borderId="2" xfId="0" applyFont="1" applyFill="1" applyBorder="1" applyAlignment="1">
      <alignment horizontal="center" vertical="center"/>
    </xf>
    <xf numFmtId="0" fontId="110" fillId="0" borderId="1" xfId="0" applyFont="1" applyFill="1" applyBorder="1" applyAlignment="1">
      <alignment horizontal="center" vertical="center"/>
    </xf>
    <xf numFmtId="0" fontId="110" fillId="0" borderId="10" xfId="0" applyFont="1" applyFill="1" applyBorder="1" applyAlignment="1">
      <alignment horizontal="center" vertical="center"/>
    </xf>
    <xf numFmtId="0" fontId="110" fillId="0" borderId="5" xfId="0" applyFont="1" applyFill="1" applyBorder="1" applyAlignment="1">
      <alignment horizontal="center" vertical="center"/>
    </xf>
    <xf numFmtId="0" fontId="110" fillId="0" borderId="13" xfId="0" applyFont="1" applyFill="1" applyBorder="1" applyAlignment="1">
      <alignment horizontal="center" vertical="center"/>
    </xf>
    <xf numFmtId="0" fontId="110" fillId="0" borderId="6" xfId="0" applyFont="1" applyFill="1" applyBorder="1" applyAlignment="1">
      <alignment horizontal="center" vertical="center"/>
    </xf>
    <xf numFmtId="0" fontId="117"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22" fillId="0" borderId="11" xfId="0" applyFont="1" applyFill="1" applyBorder="1" applyAlignment="1">
      <alignment horizontal="center" vertical="center"/>
    </xf>
    <xf numFmtId="0" fontId="122" fillId="0" borderId="16" xfId="0" applyFont="1" applyFill="1" applyBorder="1" applyAlignment="1">
      <alignment horizontal="center" vertical="center"/>
    </xf>
    <xf numFmtId="0" fontId="90" fillId="0" borderId="9" xfId="0" applyFont="1" applyFill="1" applyBorder="1" applyAlignment="1">
      <alignment horizontal="left" vertical="center" wrapText="1"/>
    </xf>
    <xf numFmtId="0" fontId="90" fillId="0" borderId="8" xfId="0" applyFont="1" applyFill="1" applyBorder="1" applyAlignment="1">
      <alignment horizontal="left" vertical="center" wrapText="1"/>
    </xf>
    <xf numFmtId="0" fontId="90" fillId="0" borderId="27" xfId="0" applyFont="1" applyFill="1" applyBorder="1" applyAlignment="1">
      <alignment horizontal="left" vertical="center" wrapText="1"/>
    </xf>
    <xf numFmtId="0" fontId="90" fillId="0" borderId="9" xfId="0" applyFont="1" applyBorder="1" applyAlignment="1">
      <alignment horizontal="center" vertical="center" wrapText="1"/>
    </xf>
    <xf numFmtId="0" fontId="90" fillId="0" borderId="8" xfId="0" applyFont="1" applyBorder="1" applyAlignment="1">
      <alignment horizontal="center" vertical="center"/>
    </xf>
    <xf numFmtId="0" fontId="256" fillId="0" borderId="9" xfId="0" applyFont="1" applyBorder="1" applyAlignment="1">
      <alignment horizontal="center" vertical="center" wrapText="1"/>
    </xf>
    <xf numFmtId="0" fontId="256" fillId="0" borderId="27" xfId="0" applyFont="1" applyBorder="1" applyAlignment="1">
      <alignment horizontal="center" vertical="center" wrapText="1"/>
    </xf>
    <xf numFmtId="0" fontId="109" fillId="0" borderId="9" xfId="0" quotePrefix="1" applyFont="1" applyFill="1" applyBorder="1" applyAlignment="1">
      <alignment horizontal="center" vertical="center"/>
    </xf>
    <xf numFmtId="0" fontId="0" fillId="0" borderId="8" xfId="0" applyBorder="1" applyAlignment="1">
      <alignment vertical="center"/>
    </xf>
    <xf numFmtId="0" fontId="0" fillId="0" borderId="27" xfId="0" applyBorder="1" applyAlignment="1">
      <alignment vertical="center"/>
    </xf>
    <xf numFmtId="0" fontId="141" fillId="0" borderId="1" xfId="0" quotePrefix="1" applyFont="1" applyFill="1" applyBorder="1" applyAlignment="1">
      <alignment horizontal="center" vertical="center"/>
    </xf>
    <xf numFmtId="0" fontId="141" fillId="0" borderId="1" xfId="0" applyFont="1" applyFill="1" applyBorder="1" applyAlignment="1">
      <alignment horizontal="center" vertical="center"/>
    </xf>
    <xf numFmtId="0" fontId="141" fillId="0" borderId="10" xfId="0" applyFont="1" applyFill="1" applyBorder="1" applyAlignment="1">
      <alignment horizontal="center" vertical="center"/>
    </xf>
    <xf numFmtId="20" fontId="111" fillId="0" borderId="9" xfId="0" applyNumberFormat="1" applyFont="1" applyFill="1" applyBorder="1" applyAlignment="1">
      <alignment horizontal="center" vertical="center"/>
    </xf>
    <xf numFmtId="20" fontId="111" fillId="0" borderId="8" xfId="0" applyNumberFormat="1" applyFont="1" applyFill="1" applyBorder="1" applyAlignment="1">
      <alignment horizontal="center" vertical="center"/>
    </xf>
    <xf numFmtId="20" fontId="111" fillId="0" borderId="27" xfId="0" applyNumberFormat="1" applyFont="1" applyFill="1" applyBorder="1" applyAlignment="1">
      <alignment horizontal="center" vertical="center"/>
    </xf>
    <xf numFmtId="0" fontId="122" fillId="0" borderId="8" xfId="0" applyFont="1" applyFill="1" applyBorder="1" applyAlignment="1">
      <alignment horizontal="left" vertical="center" wrapText="1"/>
    </xf>
    <xf numFmtId="0" fontId="80" fillId="0" borderId="8" xfId="0" applyFont="1" applyFill="1" applyBorder="1" applyAlignment="1">
      <alignment horizontal="left" vertical="center" wrapText="1"/>
    </xf>
    <xf numFmtId="0" fontId="80" fillId="0" borderId="27" xfId="0" applyFont="1" applyFill="1" applyBorder="1" applyAlignment="1">
      <alignment horizontal="left" vertical="center" wrapText="1"/>
    </xf>
    <xf numFmtId="0" fontId="79" fillId="0" borderId="9" xfId="0" applyFont="1" applyFill="1" applyBorder="1" applyAlignment="1">
      <alignment horizontal="center" vertical="center" wrapText="1"/>
    </xf>
    <xf numFmtId="0" fontId="78" fillId="0" borderId="27" xfId="0" applyFont="1" applyFill="1" applyBorder="1" applyAlignment="1">
      <alignment horizontal="center" vertical="center" wrapText="1"/>
    </xf>
    <xf numFmtId="0" fontId="110"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10" fillId="0" borderId="9" xfId="0" applyFont="1" applyFill="1" applyBorder="1" applyAlignment="1">
      <alignment horizontal="center" vertical="center" wrapText="1"/>
    </xf>
    <xf numFmtId="0" fontId="0" fillId="0" borderId="28" xfId="0" applyBorder="1" applyAlignment="1">
      <alignment vertical="center" wrapText="1"/>
    </xf>
    <xf numFmtId="0" fontId="0" fillId="0" borderId="28" xfId="0" applyBorder="1" applyAlignment="1">
      <alignment vertical="center"/>
    </xf>
    <xf numFmtId="0" fontId="131" fillId="0" borderId="9" xfId="0" applyFont="1" applyFill="1" applyBorder="1" applyAlignment="1">
      <alignment horizontal="left" vertical="center" wrapText="1"/>
    </xf>
    <xf numFmtId="0" fontId="0" fillId="0" borderId="85" xfId="0" applyBorder="1" applyAlignment="1">
      <alignment horizontal="left" vertical="center" wrapText="1"/>
    </xf>
    <xf numFmtId="0" fontId="0" fillId="0" borderId="85" xfId="0" applyBorder="1" applyAlignment="1">
      <alignment horizontal="center" vertical="center"/>
    </xf>
    <xf numFmtId="0" fontId="57" fillId="0" borderId="42"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0" fillId="0" borderId="54" xfId="0" applyBorder="1" applyAlignment="1">
      <alignment vertical="center"/>
    </xf>
    <xf numFmtId="0" fontId="0" fillId="0" borderId="3"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26" xfId="0" applyBorder="1" applyAlignment="1">
      <alignment vertical="center"/>
    </xf>
    <xf numFmtId="201" fontId="111" fillId="0" borderId="42" xfId="0" applyNumberFormat="1" applyFont="1" applyFill="1" applyBorder="1" applyAlignment="1">
      <alignment horizontal="center" vertical="center"/>
    </xf>
    <xf numFmtId="201" fontId="0" fillId="0" borderId="54" xfId="0" applyNumberFormat="1" applyBorder="1" applyAlignment="1">
      <alignment horizontal="center" vertical="center"/>
    </xf>
    <xf numFmtId="0" fontId="215" fillId="0" borderId="28" xfId="2" applyFont="1" applyBorder="1" applyAlignment="1" applyProtection="1">
      <alignment horizontal="left" vertical="center"/>
    </xf>
    <xf numFmtId="0" fontId="215" fillId="0" borderId="0" xfId="2" applyFont="1" applyBorder="1" applyAlignment="1" applyProtection="1">
      <alignment horizontal="left" vertical="center"/>
    </xf>
    <xf numFmtId="183" fontId="100" fillId="0" borderId="28" xfId="0" quotePrefix="1" applyNumberFormat="1" applyFont="1" applyFill="1" applyBorder="1" applyAlignment="1">
      <alignment horizontal="center" vertical="center" wrapText="1"/>
    </xf>
    <xf numFmtId="183" fontId="100" fillId="0" borderId="0" xfId="0" quotePrefix="1" applyNumberFormat="1" applyFont="1" applyFill="1" applyBorder="1" applyAlignment="1">
      <alignment horizontal="center" vertical="center" wrapText="1"/>
    </xf>
    <xf numFmtId="183" fontId="100" fillId="0" borderId="109" xfId="0" quotePrefix="1" applyNumberFormat="1" applyFont="1" applyFill="1" applyBorder="1" applyAlignment="1">
      <alignment horizontal="center" vertical="center" wrapText="1"/>
    </xf>
    <xf numFmtId="183" fontId="100" fillId="0" borderId="179" xfId="0" quotePrefix="1" applyNumberFormat="1" applyFont="1" applyFill="1" applyBorder="1" applyAlignment="1">
      <alignment horizontal="center" vertical="center" wrapText="1"/>
    </xf>
    <xf numFmtId="0" fontId="100" fillId="0" borderId="0" xfId="0" applyFont="1" applyFill="1" applyBorder="1" applyAlignment="1">
      <alignment horizontal="center" vertical="center" shrinkToFit="1"/>
    </xf>
    <xf numFmtId="0" fontId="100" fillId="0" borderId="179" xfId="0" applyFont="1" applyFill="1" applyBorder="1" applyAlignment="1">
      <alignment horizontal="center" vertical="center" shrinkToFit="1"/>
    </xf>
    <xf numFmtId="0" fontId="109" fillId="0" borderId="15" xfId="0" applyFont="1" applyBorder="1" applyAlignment="1">
      <alignment horizontal="left" vertical="center" wrapText="1"/>
    </xf>
    <xf numFmtId="0" fontId="76" fillId="0" borderId="15" xfId="0" applyFont="1" applyBorder="1" applyAlignment="1">
      <alignment horizontal="left" vertical="center"/>
    </xf>
    <xf numFmtId="0" fontId="92" fillId="0" borderId="66" xfId="0" applyFont="1" applyFill="1" applyBorder="1" applyAlignment="1">
      <alignment horizontal="center" vertical="center" wrapText="1"/>
    </xf>
    <xf numFmtId="0" fontId="92" fillId="0" borderId="122" xfId="0" applyFont="1" applyFill="1" applyBorder="1" applyAlignment="1">
      <alignment horizontal="center" vertical="center"/>
    </xf>
    <xf numFmtId="0" fontId="92" fillId="0" borderId="9" xfId="0" applyFont="1" applyFill="1" applyBorder="1" applyAlignment="1">
      <alignment horizontal="center" vertical="center"/>
    </xf>
    <xf numFmtId="0" fontId="78" fillId="0" borderId="8" xfId="0" applyFont="1" applyBorder="1" applyAlignment="1">
      <alignment horizontal="center" vertical="center"/>
    </xf>
    <xf numFmtId="0" fontId="78" fillId="0" borderId="9" xfId="0" applyFont="1" applyFill="1" applyBorder="1" applyAlignment="1">
      <alignment horizontal="center" vertical="center"/>
    </xf>
    <xf numFmtId="0" fontId="78" fillId="0" borderId="56" xfId="0" applyFont="1" applyFill="1" applyBorder="1" applyAlignment="1">
      <alignment horizontal="center" vertical="center"/>
    </xf>
    <xf numFmtId="0" fontId="78" fillId="0" borderId="57" xfId="0" applyFont="1" applyBorder="1" applyAlignment="1">
      <alignment horizontal="center" vertical="center"/>
    </xf>
    <xf numFmtId="0" fontId="92" fillId="0" borderId="2" xfId="0" applyFont="1" applyFill="1" applyBorder="1" applyAlignment="1">
      <alignment horizontal="center" vertical="center"/>
    </xf>
    <xf numFmtId="58" fontId="117" fillId="0" borderId="5" xfId="0" applyNumberFormat="1" applyFont="1" applyFill="1" applyBorder="1" applyAlignment="1">
      <alignment horizontal="left" vertical="center"/>
    </xf>
    <xf numFmtId="58" fontId="117" fillId="0" borderId="114" xfId="0" applyNumberFormat="1" applyFont="1" applyFill="1" applyBorder="1" applyAlignment="1">
      <alignment horizontal="left" vertical="center"/>
    </xf>
    <xf numFmtId="0" fontId="90" fillId="0" borderId="135" xfId="0" applyFont="1" applyFill="1" applyBorder="1" applyAlignment="1">
      <alignment horizontal="center" vertical="center" textRotation="255" wrapText="1"/>
    </xf>
    <xf numFmtId="0" fontId="90" fillId="0" borderId="65" xfId="0" applyFont="1" applyFill="1" applyBorder="1" applyAlignment="1">
      <alignment horizontal="center" vertical="center" textRotation="255" wrapText="1"/>
    </xf>
    <xf numFmtId="0" fontId="90" fillId="0" borderId="110" xfId="0" applyFont="1" applyFill="1" applyBorder="1" applyAlignment="1">
      <alignment horizontal="center" vertical="center" textRotation="255" wrapText="1"/>
    </xf>
    <xf numFmtId="0" fontId="56" fillId="0" borderId="15" xfId="0" applyFont="1" applyFill="1" applyBorder="1" applyAlignment="1">
      <alignment horizontal="center" vertical="center"/>
    </xf>
    <xf numFmtId="0" fontId="56" fillId="0" borderId="54" xfId="0" applyFont="1" applyFill="1" applyBorder="1" applyAlignment="1">
      <alignment horizontal="center" vertical="center"/>
    </xf>
    <xf numFmtId="0" fontId="56" fillId="0" borderId="0" xfId="0" applyFont="1" applyFill="1" applyBorder="1" applyAlignment="1">
      <alignment horizontal="center" vertical="center"/>
    </xf>
    <xf numFmtId="0" fontId="56" fillId="0" borderId="55" xfId="0" applyFont="1" applyFill="1" applyBorder="1" applyAlignment="1">
      <alignment horizontal="center" vertical="center"/>
    </xf>
    <xf numFmtId="0" fontId="56" fillId="0" borderId="57" xfId="0" applyFont="1" applyFill="1" applyBorder="1" applyAlignment="1">
      <alignment horizontal="center" vertical="center"/>
    </xf>
    <xf numFmtId="0" fontId="56" fillId="0" borderId="26" xfId="0" applyFont="1" applyFill="1" applyBorder="1" applyAlignment="1">
      <alignment horizontal="center" vertical="center"/>
    </xf>
    <xf numFmtId="0" fontId="117" fillId="0" borderId="112" xfId="0" applyNumberFormat="1" applyFont="1" applyFill="1" applyBorder="1" applyAlignment="1">
      <alignment horizontal="center" vertical="center"/>
    </xf>
    <xf numFmtId="0" fontId="117" fillId="0" borderId="107" xfId="0" applyNumberFormat="1" applyFont="1" applyFill="1" applyBorder="1" applyAlignment="1">
      <alignment horizontal="center" vertical="center"/>
    </xf>
    <xf numFmtId="0" fontId="117" fillId="0" borderId="57" xfId="0" applyFont="1" applyBorder="1" applyAlignment="1">
      <alignment horizontal="left" vertical="center"/>
    </xf>
    <xf numFmtId="0" fontId="111" fillId="0" borderId="21" xfId="0" applyFont="1" applyFill="1" applyBorder="1" applyAlignment="1">
      <alignment horizontal="center"/>
    </xf>
    <xf numFmtId="0" fontId="0" fillId="0" borderId="15" xfId="0" applyBorder="1" applyAlignment="1">
      <alignment horizontal="center"/>
    </xf>
    <xf numFmtId="0" fontId="0" fillId="0" borderId="54" xfId="0" applyBorder="1" applyAlignment="1">
      <alignment horizontal="center"/>
    </xf>
    <xf numFmtId="0" fontId="127" fillId="0" borderId="28" xfId="0" applyFont="1" applyBorder="1" applyAlignment="1">
      <alignment horizontal="center" vertical="center"/>
    </xf>
    <xf numFmtId="0" fontId="127" fillId="0" borderId="0" xfId="0" applyFont="1" applyBorder="1" applyAlignment="1">
      <alignment horizontal="center" vertical="center"/>
    </xf>
    <xf numFmtId="0" fontId="127" fillId="0" borderId="55" xfId="0" applyFont="1" applyBorder="1" applyAlignment="1">
      <alignment horizontal="center" vertical="center"/>
    </xf>
    <xf numFmtId="0" fontId="117" fillId="0" borderId="135" xfId="0" applyFont="1" applyFill="1" applyBorder="1" applyAlignment="1">
      <alignment horizontal="center" vertical="center" textRotation="255" shrinkToFit="1"/>
    </xf>
    <xf numFmtId="0" fontId="117" fillId="0" borderId="65" xfId="0" applyFont="1" applyFill="1" applyBorder="1" applyAlignment="1">
      <alignment horizontal="center" vertical="center" textRotation="255" shrinkToFit="1"/>
    </xf>
    <xf numFmtId="0" fontId="57" fillId="0" borderId="65" xfId="0" applyFont="1" applyFill="1" applyBorder="1" applyAlignment="1">
      <alignment vertical="center" shrinkToFit="1"/>
    </xf>
    <xf numFmtId="0" fontId="57" fillId="0" borderId="110" xfId="0" applyFont="1" applyFill="1" applyBorder="1" applyAlignment="1">
      <alignment vertical="center" shrinkToFit="1"/>
    </xf>
    <xf numFmtId="58" fontId="111" fillId="0" borderId="9" xfId="0" applyNumberFormat="1" applyFont="1" applyFill="1" applyBorder="1" applyAlignment="1">
      <alignment horizontal="center" vertical="center"/>
    </xf>
    <xf numFmtId="201" fontId="111" fillId="0" borderId="9" xfId="0" applyNumberFormat="1" applyFont="1" applyFill="1" applyBorder="1" applyAlignment="1">
      <alignment horizontal="center" vertical="center"/>
    </xf>
    <xf numFmtId="201" fontId="0" fillId="0" borderId="85" xfId="0" applyNumberFormat="1" applyBorder="1" applyAlignment="1">
      <alignment horizontal="center" vertical="center"/>
    </xf>
    <xf numFmtId="0" fontId="109" fillId="0" borderId="9" xfId="0" quotePrefix="1" applyFont="1" applyFill="1" applyBorder="1" applyAlignment="1">
      <alignment horizontal="center" vertical="center" shrinkToFit="1"/>
    </xf>
    <xf numFmtId="0" fontId="0" fillId="0" borderId="85" xfId="0" applyBorder="1" applyAlignment="1">
      <alignment horizontal="center" vertical="center" shrinkToFit="1"/>
    </xf>
    <xf numFmtId="0" fontId="79" fillId="0" borderId="9" xfId="0" applyFont="1" applyFill="1" applyBorder="1" applyAlignment="1">
      <alignment horizontal="center" vertical="center"/>
    </xf>
    <xf numFmtId="0" fontId="78" fillId="0" borderId="85" xfId="0" applyFont="1" applyBorder="1" applyAlignment="1">
      <alignment horizontal="center" vertical="center"/>
    </xf>
    <xf numFmtId="0" fontId="90" fillId="0" borderId="126" xfId="0" applyFont="1" applyFill="1" applyBorder="1" applyAlignment="1">
      <alignment horizontal="center" vertical="center"/>
    </xf>
    <xf numFmtId="0" fontId="90" fillId="0" borderId="147" xfId="0" applyFont="1" applyFill="1" applyBorder="1" applyAlignment="1">
      <alignment horizontal="center" vertical="center"/>
    </xf>
    <xf numFmtId="0" fontId="117" fillId="0" borderId="147" xfId="0" applyFont="1" applyFill="1" applyBorder="1" applyAlignment="1">
      <alignment horizontal="right" vertical="center"/>
    </xf>
    <xf numFmtId="0" fontId="59" fillId="0" borderId="11" xfId="53" applyFont="1" applyBorder="1" applyAlignment="1">
      <alignment horizontal="left" vertical="top" wrapText="1" shrinkToFit="1"/>
    </xf>
    <xf numFmtId="0" fontId="59" fillId="0" borderId="12" xfId="53" applyFont="1" applyBorder="1" applyAlignment="1">
      <alignment horizontal="left" vertical="top" shrinkToFit="1"/>
    </xf>
    <xf numFmtId="0" fontId="59" fillId="0" borderId="16" xfId="53" applyFont="1" applyBorder="1" applyAlignment="1">
      <alignment horizontal="left" vertical="top" shrinkToFit="1"/>
    </xf>
    <xf numFmtId="0" fontId="181" fillId="0" borderId="164" xfId="53" applyFont="1" applyBorder="1" applyAlignment="1">
      <alignment horizontal="center" vertical="center"/>
    </xf>
    <xf numFmtId="0" fontId="183" fillId="0" borderId="164" xfId="47" applyFont="1" applyBorder="1" applyAlignment="1">
      <alignment horizontal="center" vertical="center"/>
    </xf>
    <xf numFmtId="0" fontId="183" fillId="0" borderId="165" xfId="47" applyFont="1" applyBorder="1" applyAlignment="1">
      <alignment horizontal="center" vertical="center"/>
    </xf>
    <xf numFmtId="0" fontId="59" fillId="0" borderId="143" xfId="53" applyFont="1" applyFill="1" applyBorder="1" applyAlignment="1">
      <alignment horizontal="right" vertical="center" shrinkToFit="1"/>
    </xf>
    <xf numFmtId="0" fontId="78" fillId="0" borderId="144" xfId="47" applyFont="1" applyBorder="1" applyAlignment="1">
      <alignment horizontal="right" vertical="center"/>
    </xf>
    <xf numFmtId="0" fontId="181" fillId="0" borderId="2" xfId="53" applyFont="1" applyFill="1" applyBorder="1" applyAlignment="1">
      <alignment horizontal="left" vertical="top" wrapText="1" shrinkToFit="1"/>
    </xf>
    <xf numFmtId="0" fontId="181" fillId="0" borderId="12" xfId="47" applyFont="1" applyBorder="1" applyAlignment="1">
      <alignment vertical="top" shrinkToFit="1"/>
    </xf>
    <xf numFmtId="0" fontId="181" fillId="0" borderId="16" xfId="47" applyFont="1" applyBorder="1" applyAlignment="1">
      <alignment vertical="top" shrinkToFit="1"/>
    </xf>
    <xf numFmtId="0" fontId="59" fillId="0" borderId="2" xfId="53" applyFont="1" applyFill="1" applyBorder="1" applyAlignment="1">
      <alignment horizontal="left" vertical="top" wrapText="1" shrinkToFit="1"/>
    </xf>
    <xf numFmtId="0" fontId="59" fillId="0" borderId="3" xfId="47" applyFont="1" applyBorder="1" applyAlignment="1">
      <alignment horizontal="left" vertical="top" shrinkToFit="1"/>
    </xf>
    <xf numFmtId="0" fontId="59" fillId="0" borderId="5" xfId="47" applyFont="1" applyBorder="1" applyAlignment="1">
      <alignment horizontal="left" vertical="top" shrinkToFit="1"/>
    </xf>
    <xf numFmtId="0" fontId="59" fillId="0" borderId="2" xfId="53" applyFont="1" applyFill="1" applyBorder="1" applyAlignment="1">
      <alignment horizontal="center" vertical="top" wrapText="1"/>
    </xf>
    <xf numFmtId="0" fontId="78" fillId="0" borderId="1" xfId="47" applyFont="1" applyBorder="1" applyAlignment="1">
      <alignment horizontal="center" vertical="top"/>
    </xf>
    <xf numFmtId="0" fontId="78" fillId="0" borderId="10" xfId="47" applyFont="1" applyBorder="1" applyAlignment="1">
      <alignment horizontal="center" vertical="top"/>
    </xf>
    <xf numFmtId="0" fontId="59" fillId="0" borderId="3" xfId="53" applyFont="1" applyFill="1" applyBorder="1" applyAlignment="1">
      <alignment horizontal="center" vertical="top"/>
    </xf>
    <xf numFmtId="0" fontId="78" fillId="0" borderId="0" xfId="47" applyFont="1" applyBorder="1" applyAlignment="1">
      <alignment horizontal="center" vertical="top"/>
    </xf>
    <xf numFmtId="0" fontId="78" fillId="0" borderId="4" xfId="47" applyFont="1" applyBorder="1" applyAlignment="1">
      <alignment horizontal="center" vertical="top"/>
    </xf>
    <xf numFmtId="0" fontId="78" fillId="0" borderId="5" xfId="47" applyFont="1" applyBorder="1" applyAlignment="1">
      <alignment horizontal="center" vertical="top"/>
    </xf>
    <xf numFmtId="0" fontId="78" fillId="0" borderId="13" xfId="47" applyFont="1" applyBorder="1" applyAlignment="1">
      <alignment horizontal="center" vertical="top"/>
    </xf>
    <xf numFmtId="0" fontId="78" fillId="0" borderId="6" xfId="47" applyFont="1" applyBorder="1" applyAlignment="1">
      <alignment horizontal="center" vertical="top"/>
    </xf>
    <xf numFmtId="0" fontId="181" fillId="0" borderId="2" xfId="53" applyFont="1" applyFill="1" applyBorder="1" applyAlignment="1">
      <alignment horizontal="left" vertical="center" shrinkToFit="1"/>
    </xf>
    <xf numFmtId="0" fontId="181" fillId="0" borderId="1" xfId="53" applyFont="1" applyFill="1" applyBorder="1" applyAlignment="1">
      <alignment horizontal="left" vertical="center" shrinkToFit="1"/>
    </xf>
    <xf numFmtId="0" fontId="59" fillId="0" borderId="2" xfId="53" applyFont="1" applyFill="1" applyBorder="1" applyAlignment="1">
      <alignment horizontal="left" vertical="center" shrinkToFit="1"/>
    </xf>
    <xf numFmtId="0" fontId="59" fillId="0" borderId="1" xfId="53" applyFont="1" applyFill="1" applyBorder="1" applyAlignment="1">
      <alignment horizontal="left" vertical="center" shrinkToFit="1"/>
    </xf>
    <xf numFmtId="0" fontId="98" fillId="0" borderId="0" xfId="53" applyFont="1" applyAlignment="1">
      <alignment horizontal="center"/>
    </xf>
    <xf numFmtId="0" fontId="80"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80" fillId="0" borderId="8" xfId="47" quotePrefix="1" applyFont="1" applyFill="1" applyBorder="1" applyAlignment="1">
      <alignment horizontal="center" vertical="center" shrinkToFit="1"/>
    </xf>
    <xf numFmtId="0" fontId="0" fillId="0" borderId="8" xfId="0" applyFill="1" applyBorder="1" applyAlignment="1">
      <alignment horizontal="center" vertical="center" shrinkToFit="1"/>
    </xf>
    <xf numFmtId="0" fontId="59" fillId="0" borderId="11" xfId="53" applyFont="1" applyFill="1" applyBorder="1" applyAlignment="1">
      <alignment horizontal="center" vertical="top" wrapText="1" shrinkToFit="1"/>
    </xf>
    <xf numFmtId="0" fontId="59" fillId="0" borderId="12" xfId="53" applyFont="1" applyFill="1" applyBorder="1" applyAlignment="1">
      <alignment horizontal="center" vertical="top" wrapText="1" shrinkToFit="1"/>
    </xf>
    <xf numFmtId="0" fontId="59" fillId="0" borderId="16" xfId="53" applyFont="1" applyFill="1" applyBorder="1" applyAlignment="1">
      <alignment horizontal="center" vertical="top" shrinkToFit="1"/>
    </xf>
    <xf numFmtId="0" fontId="0" fillId="0" borderId="11" xfId="53" applyFont="1" applyBorder="1" applyAlignment="1">
      <alignment horizontal="center" vertical="top" wrapText="1" shrinkToFit="1"/>
    </xf>
    <xf numFmtId="0" fontId="78" fillId="0" borderId="12" xfId="47" applyFont="1" applyBorder="1" applyAlignment="1">
      <alignment horizontal="center" vertical="top" shrinkToFit="1"/>
    </xf>
    <xf numFmtId="0" fontId="78" fillId="0" borderId="16" xfId="47" applyFont="1" applyBorder="1" applyAlignment="1">
      <alignment horizontal="center" vertical="top" shrinkToFit="1"/>
    </xf>
    <xf numFmtId="0" fontId="59" fillId="0" borderId="7" xfId="53" applyFont="1" applyFill="1" applyBorder="1" applyAlignment="1">
      <alignment horizontal="left" vertical="top" wrapText="1" shrinkToFit="1"/>
    </xf>
    <xf numFmtId="0" fontId="59" fillId="0" borderId="7" xfId="47" applyFont="1" applyBorder="1" applyAlignment="1">
      <alignment horizontal="left" vertical="top" wrapText="1" shrinkToFit="1"/>
    </xf>
    <xf numFmtId="0" fontId="171" fillId="0" borderId="5" xfId="50" applyFont="1" applyBorder="1" applyAlignment="1">
      <alignment horizontal="left" vertical="top"/>
    </xf>
    <xf numFmtId="0" fontId="171" fillId="0" borderId="13" xfId="50" applyFont="1" applyBorder="1" applyAlignment="1">
      <alignment horizontal="left" vertical="top"/>
    </xf>
    <xf numFmtId="0" fontId="171" fillId="0" borderId="6" xfId="50" applyFont="1" applyBorder="1" applyAlignment="1">
      <alignment horizontal="left" vertical="top"/>
    </xf>
    <xf numFmtId="0" fontId="170" fillId="0" borderId="7" xfId="50" applyFont="1" applyBorder="1" applyAlignment="1">
      <alignment horizontal="center" vertical="center"/>
    </xf>
    <xf numFmtId="178" fontId="86" fillId="0" borderId="9" xfId="50" applyNumberFormat="1" applyFont="1" applyBorder="1" applyAlignment="1">
      <alignment horizontal="center" vertical="center"/>
    </xf>
    <xf numFmtId="178" fontId="86" fillId="0" borderId="8" xfId="50" applyNumberFormat="1" applyFont="1" applyBorder="1" applyAlignment="1">
      <alignment horizontal="center" vertical="center"/>
    </xf>
    <xf numFmtId="178" fontId="86" fillId="0" borderId="27" xfId="50" applyNumberFormat="1" applyFont="1" applyBorder="1" applyAlignment="1">
      <alignment horizontal="center" vertical="center"/>
    </xf>
    <xf numFmtId="0" fontId="170" fillId="0" borderId="9" xfId="50" applyFont="1" applyBorder="1" applyAlignment="1">
      <alignment horizontal="center" vertical="center"/>
    </xf>
    <xf numFmtId="0" fontId="170" fillId="0" borderId="27" xfId="50" applyFont="1" applyBorder="1" applyAlignment="1">
      <alignment horizontal="center" vertical="center"/>
    </xf>
    <xf numFmtId="0" fontId="73" fillId="0" borderId="2" xfId="50" applyFont="1" applyBorder="1" applyAlignment="1">
      <alignment horizontal="left" vertical="center" wrapText="1"/>
    </xf>
    <xf numFmtId="0" fontId="73" fillId="0" borderId="1" xfId="50" applyFont="1" applyBorder="1" applyAlignment="1">
      <alignment horizontal="left" vertical="center" wrapText="1"/>
    </xf>
    <xf numFmtId="0" fontId="73" fillId="0" borderId="10" xfId="50" applyFont="1" applyBorder="1" applyAlignment="1">
      <alignment horizontal="left" vertical="center" wrapText="1"/>
    </xf>
    <xf numFmtId="0" fontId="73" fillId="0" borderId="9" xfId="50" applyFont="1" applyBorder="1" applyAlignment="1">
      <alignment horizontal="left" vertical="center" wrapText="1"/>
    </xf>
    <xf numFmtId="0" fontId="73" fillId="0" borderId="8" xfId="50" applyFont="1" applyBorder="1" applyAlignment="1">
      <alignment horizontal="left" vertical="center" wrapText="1"/>
    </xf>
    <xf numFmtId="0" fontId="73" fillId="0" borderId="27" xfId="50" applyFont="1" applyBorder="1" applyAlignment="1">
      <alignment horizontal="left" vertical="center" wrapText="1"/>
    </xf>
    <xf numFmtId="0" fontId="73" fillId="0" borderId="9" xfId="50" applyFont="1" applyBorder="1" applyAlignment="1">
      <alignment horizontal="left" vertical="center"/>
    </xf>
    <xf numFmtId="0" fontId="73" fillId="0" borderId="8" xfId="50" applyFont="1" applyBorder="1" applyAlignment="1">
      <alignment horizontal="left" vertical="center"/>
    </xf>
    <xf numFmtId="0" fontId="73" fillId="0" borderId="27" xfId="50" applyFont="1" applyBorder="1" applyAlignment="1">
      <alignment horizontal="left" vertical="center"/>
    </xf>
    <xf numFmtId="0" fontId="75" fillId="0" borderId="0" xfId="50" applyFont="1" applyAlignment="1">
      <alignment horizontal="center" vertical="center"/>
    </xf>
    <xf numFmtId="0" fontId="170" fillId="0" borderId="13" xfId="50" applyFont="1" applyBorder="1" applyAlignment="1">
      <alignment horizontal="center"/>
    </xf>
    <xf numFmtId="0" fontId="170" fillId="0" borderId="13" xfId="50" applyFont="1" applyBorder="1" applyAlignment="1">
      <alignment horizontal="left" shrinkToFit="1"/>
    </xf>
    <xf numFmtId="0" fontId="73" fillId="0" borderId="8" xfId="0" applyFont="1" applyFill="1" applyBorder="1" applyAlignment="1">
      <alignment horizontal="center" vertical="center" shrinkToFit="1"/>
    </xf>
    <xf numFmtId="0" fontId="86" fillId="0" borderId="9" xfId="50" applyFont="1" applyBorder="1" applyAlignment="1">
      <alignment horizontal="center" vertical="center"/>
    </xf>
    <xf numFmtId="0" fontId="86" fillId="0" borderId="8" xfId="50" applyFont="1" applyBorder="1" applyAlignment="1">
      <alignment horizontal="center" vertical="center"/>
    </xf>
    <xf numFmtId="0" fontId="171" fillId="0" borderId="9" xfId="50" applyFont="1" applyBorder="1" applyAlignment="1">
      <alignment horizontal="left" vertical="center"/>
    </xf>
    <xf numFmtId="0" fontId="171" fillId="0" borderId="8" xfId="50" applyFont="1" applyBorder="1" applyAlignment="1">
      <alignment horizontal="left" vertical="center"/>
    </xf>
    <xf numFmtId="0" fontId="171" fillId="0" borderId="27" xfId="50" applyFont="1" applyBorder="1" applyAlignment="1">
      <alignment horizontal="left" vertical="center"/>
    </xf>
    <xf numFmtId="196" fontId="164" fillId="0" borderId="9" xfId="50" applyNumberFormat="1" applyFont="1" applyBorder="1" applyAlignment="1">
      <alignment horizontal="center" vertical="center"/>
    </xf>
    <xf numFmtId="196" fontId="164" fillId="0" borderId="8" xfId="50" applyNumberFormat="1" applyFont="1" applyBorder="1" applyAlignment="1">
      <alignment horizontal="center" vertical="center"/>
    </xf>
    <xf numFmtId="0" fontId="170" fillId="0" borderId="12" xfId="50" applyFont="1" applyBorder="1" applyAlignment="1">
      <alignment horizontal="center" vertical="center" textRotation="255"/>
    </xf>
    <xf numFmtId="0" fontId="170" fillId="0" borderId="16" xfId="50" applyFont="1" applyBorder="1" applyAlignment="1">
      <alignment horizontal="center" vertical="center" textRotation="255"/>
    </xf>
    <xf numFmtId="0" fontId="171" fillId="0" borderId="2" xfId="50" applyFont="1" applyBorder="1" applyAlignment="1">
      <alignment horizontal="left" vertical="center" wrapText="1"/>
    </xf>
    <xf numFmtId="0" fontId="171" fillId="0" borderId="1" xfId="50" applyFont="1" applyBorder="1" applyAlignment="1">
      <alignment horizontal="left" vertical="center" wrapText="1"/>
    </xf>
    <xf numFmtId="0" fontId="171" fillId="0" borderId="10" xfId="50" applyFont="1" applyBorder="1" applyAlignment="1">
      <alignment horizontal="left" vertical="center" wrapText="1"/>
    </xf>
    <xf numFmtId="0" fontId="164" fillId="0" borderId="9" xfId="50" applyFont="1" applyBorder="1" applyAlignment="1">
      <alignment horizontal="center" vertical="center"/>
    </xf>
    <xf numFmtId="0" fontId="164" fillId="0" borderId="8" xfId="50" applyFont="1" applyBorder="1" applyAlignment="1">
      <alignment horizontal="center" vertical="center"/>
    </xf>
    <xf numFmtId="0" fontId="196" fillId="5" borderId="0" xfId="60" applyFont="1" applyFill="1" applyBorder="1" applyAlignment="1">
      <alignment horizontal="left" vertical="center"/>
    </xf>
    <xf numFmtId="0" fontId="196" fillId="0" borderId="200" xfId="60" applyFont="1" applyBorder="1" applyAlignment="1">
      <alignment horizontal="left" vertical="center" wrapText="1"/>
    </xf>
    <xf numFmtId="0" fontId="196" fillId="0" borderId="180" xfId="60" applyFont="1" applyBorder="1" applyAlignment="1">
      <alignment horizontal="left" vertical="center" wrapText="1"/>
    </xf>
    <xf numFmtId="0" fontId="196" fillId="0" borderId="201" xfId="60" applyFont="1" applyBorder="1" applyAlignment="1">
      <alignment horizontal="left" vertical="center" wrapText="1"/>
    </xf>
    <xf numFmtId="0" fontId="185" fillId="0" borderId="193" xfId="60" applyFont="1" applyBorder="1" applyAlignment="1">
      <alignment horizontal="left" vertical="center" wrapText="1"/>
    </xf>
    <xf numFmtId="0" fontId="185" fillId="0" borderId="198" xfId="60" applyFont="1" applyBorder="1" applyAlignment="1">
      <alignment horizontal="left" vertical="center" wrapText="1"/>
    </xf>
    <xf numFmtId="0" fontId="185" fillId="0" borderId="27" xfId="60" applyFont="1" applyBorder="1" applyAlignment="1">
      <alignment horizontal="left" vertical="center" wrapText="1"/>
    </xf>
    <xf numFmtId="0" fontId="73" fillId="0" borderId="2" xfId="60" applyFont="1" applyBorder="1" applyAlignment="1">
      <alignment horizontal="left" vertical="center" wrapText="1"/>
    </xf>
    <xf numFmtId="0" fontId="73" fillId="0" borderId="180" xfId="60" applyFont="1" applyBorder="1" applyAlignment="1">
      <alignment horizontal="left" vertical="center" wrapText="1"/>
    </xf>
    <xf numFmtId="0" fontId="73" fillId="0" borderId="10" xfId="60" applyFont="1" applyBorder="1" applyAlignment="1">
      <alignment horizontal="left" vertical="center" wrapText="1"/>
    </xf>
    <xf numFmtId="0" fontId="73" fillId="0" borderId="9" xfId="60" applyFont="1" applyBorder="1" applyAlignment="1">
      <alignment horizontal="left" vertical="center" wrapText="1"/>
    </xf>
    <xf numFmtId="0" fontId="73" fillId="0" borderId="181" xfId="60" applyFont="1" applyBorder="1" applyAlignment="1">
      <alignment horizontal="left" vertical="center" wrapText="1"/>
    </xf>
    <xf numFmtId="0" fontId="73" fillId="0" borderId="27" xfId="60" applyFont="1" applyBorder="1" applyAlignment="1">
      <alignment horizontal="left" vertical="center" wrapText="1"/>
    </xf>
    <xf numFmtId="0" fontId="87" fillId="0" borderId="0" xfId="50" applyFont="1" applyAlignment="1">
      <alignment horizontal="center" vertical="center"/>
    </xf>
    <xf numFmtId="0" fontId="171" fillId="0" borderId="13" xfId="50" applyFont="1" applyBorder="1" applyAlignment="1">
      <alignment horizontal="center"/>
    </xf>
    <xf numFmtId="0" fontId="171" fillId="0" borderId="7" xfId="50" applyFont="1" applyBorder="1" applyAlignment="1">
      <alignment horizontal="center" vertical="center"/>
    </xf>
    <xf numFmtId="0" fontId="170" fillId="0" borderId="13" xfId="50" applyFont="1" applyBorder="1" applyAlignment="1">
      <alignment horizontal="center" shrinkToFit="1"/>
    </xf>
    <xf numFmtId="178" fontId="171" fillId="0" borderId="9" xfId="50" applyNumberFormat="1" applyFont="1" applyBorder="1" applyAlignment="1">
      <alignment horizontal="center" vertical="center"/>
    </xf>
    <xf numFmtId="178" fontId="80" fillId="0" borderId="8" xfId="0" applyNumberFormat="1" applyFont="1" applyBorder="1"/>
    <xf numFmtId="0" fontId="164" fillId="0" borderId="27" xfId="50" applyFont="1" applyBorder="1" applyAlignment="1">
      <alignment horizontal="center" vertical="center"/>
    </xf>
    <xf numFmtId="178" fontId="164" fillId="0" borderId="9" xfId="50" applyNumberFormat="1" applyFont="1" applyBorder="1" applyAlignment="1">
      <alignment horizontal="center" vertical="center"/>
    </xf>
    <xf numFmtId="178" fontId="164" fillId="0" borderId="8" xfId="50" applyNumberFormat="1" applyFont="1" applyBorder="1" applyAlignment="1">
      <alignment horizontal="center" vertical="center"/>
    </xf>
    <xf numFmtId="0" fontId="171" fillId="0" borderId="9" xfId="50" applyFont="1" applyBorder="1" applyAlignment="1">
      <alignment horizontal="center" vertical="center"/>
    </xf>
    <xf numFmtId="0" fontId="171" fillId="0" borderId="8" xfId="50" applyFont="1" applyBorder="1" applyAlignment="1">
      <alignment horizontal="center" vertical="center"/>
    </xf>
    <xf numFmtId="0" fontId="171" fillId="0" borderId="27" xfId="50" applyFont="1" applyBorder="1" applyAlignment="1">
      <alignment horizontal="center" vertical="center"/>
    </xf>
    <xf numFmtId="178" fontId="171" fillId="0" borderId="8" xfId="50" applyNumberFormat="1" applyFont="1" applyBorder="1" applyAlignment="1">
      <alignment horizontal="center" vertical="center"/>
    </xf>
    <xf numFmtId="178" fontId="171" fillId="0" borderId="27" xfId="50" applyNumberFormat="1" applyFont="1" applyBorder="1" applyAlignment="1">
      <alignment horizontal="center" vertical="center"/>
    </xf>
    <xf numFmtId="176" fontId="164" fillId="0" borderId="9" xfId="1" applyNumberFormat="1" applyFont="1" applyBorder="1" applyAlignment="1">
      <alignment horizontal="center" vertical="center"/>
    </xf>
    <xf numFmtId="176" fontId="164" fillId="0" borderId="8" xfId="1" applyNumberFormat="1" applyFont="1" applyBorder="1" applyAlignment="1">
      <alignment horizontal="center" vertical="center"/>
    </xf>
    <xf numFmtId="0" fontId="73" fillId="0" borderId="5" xfId="50" applyFont="1" applyFill="1" applyBorder="1" applyAlignment="1">
      <alignment horizontal="left" vertical="center" wrapText="1"/>
    </xf>
    <xf numFmtId="0" fontId="73" fillId="0" borderId="13" xfId="50" applyFont="1" applyFill="1" applyBorder="1" applyAlignment="1">
      <alignment horizontal="left" vertical="center" wrapText="1"/>
    </xf>
    <xf numFmtId="0" fontId="73" fillId="0" borderId="6" xfId="50" applyFont="1" applyFill="1" applyBorder="1" applyAlignment="1">
      <alignment horizontal="left" vertical="center" wrapText="1"/>
    </xf>
    <xf numFmtId="0" fontId="171" fillId="0" borderId="2" xfId="50" applyFont="1" applyBorder="1" applyAlignment="1">
      <alignment horizontal="left" vertical="center"/>
    </xf>
    <xf numFmtId="0" fontId="171" fillId="0" borderId="1" xfId="50" applyFont="1" applyBorder="1" applyAlignment="1">
      <alignment horizontal="left" vertical="center"/>
    </xf>
    <xf numFmtId="0" fontId="171" fillId="0" borderId="10" xfId="50" applyFont="1" applyBorder="1" applyAlignment="1">
      <alignment horizontal="left" vertical="center"/>
    </xf>
    <xf numFmtId="0" fontId="164" fillId="0" borderId="9" xfId="50" applyFont="1" applyBorder="1" applyAlignment="1">
      <alignment horizontal="left" vertical="center"/>
    </xf>
    <xf numFmtId="0" fontId="164" fillId="0" borderId="9" xfId="50" applyFont="1" applyFill="1" applyBorder="1" applyAlignment="1">
      <alignment horizontal="center" vertical="center"/>
    </xf>
    <xf numFmtId="0" fontId="164" fillId="0" borderId="8" xfId="50" applyFont="1" applyFill="1" applyBorder="1" applyAlignment="1">
      <alignment horizontal="center" vertical="center"/>
    </xf>
    <xf numFmtId="190" fontId="164" fillId="0" borderId="9" xfId="50" applyNumberFormat="1" applyFont="1" applyFill="1" applyBorder="1" applyAlignment="1">
      <alignment horizontal="center" vertical="center"/>
    </xf>
    <xf numFmtId="190" fontId="164" fillId="0" borderId="8" xfId="50" applyNumberFormat="1" applyFont="1" applyFill="1" applyBorder="1" applyAlignment="1">
      <alignment horizontal="center" vertical="center"/>
    </xf>
    <xf numFmtId="0" fontId="73" fillId="0" borderId="7" xfId="50" applyFont="1" applyBorder="1" applyAlignment="1">
      <alignment horizontal="left" vertical="center" wrapText="1"/>
    </xf>
    <xf numFmtId="0" fontId="73" fillId="0" borderId="3" xfId="60" applyFont="1" applyBorder="1" applyAlignment="1">
      <alignment horizontal="left" vertical="center" wrapText="1"/>
    </xf>
    <xf numFmtId="0" fontId="73" fillId="0" borderId="0" xfId="60" applyFont="1" applyBorder="1" applyAlignment="1">
      <alignment horizontal="left" vertical="center" wrapText="1"/>
    </xf>
    <xf numFmtId="0" fontId="73" fillId="0" borderId="4" xfId="60" applyFont="1" applyBorder="1" applyAlignment="1">
      <alignment horizontal="left" vertical="center" wrapText="1"/>
    </xf>
    <xf numFmtId="0" fontId="73" fillId="0" borderId="0" xfId="50" applyFont="1" applyFill="1" applyAlignment="1">
      <alignment horizontal="left" vertical="center" wrapText="1"/>
    </xf>
    <xf numFmtId="0" fontId="73" fillId="0" borderId="0" xfId="50" applyFont="1" applyFill="1" applyAlignment="1">
      <alignment horizontal="left" vertical="center"/>
    </xf>
    <xf numFmtId="0" fontId="73" fillId="0" borderId="13" xfId="50" applyFont="1" applyFill="1" applyBorder="1" applyAlignment="1">
      <alignment horizontal="left" vertical="center"/>
    </xf>
    <xf numFmtId="0" fontId="172" fillId="0" borderId="1" xfId="50" applyFont="1" applyBorder="1" applyAlignment="1">
      <alignment horizontal="left" vertical="center"/>
    </xf>
    <xf numFmtId="0" fontId="174" fillId="0" borderId="1" xfId="50" applyFont="1" applyBorder="1" applyAlignment="1">
      <alignment horizontal="left" vertical="center"/>
    </xf>
    <xf numFmtId="0" fontId="151" fillId="0" borderId="13" xfId="0" applyFont="1" applyBorder="1" applyAlignment="1">
      <alignment horizontal="left" vertical="center" wrapText="1"/>
    </xf>
    <xf numFmtId="0" fontId="151" fillId="0" borderId="2" xfId="0" applyFont="1" applyBorder="1" applyAlignment="1">
      <alignment horizontal="left" vertical="top" wrapText="1"/>
    </xf>
    <xf numFmtId="0" fontId="151" fillId="0" borderId="1" xfId="0" applyFont="1" applyBorder="1" applyAlignment="1">
      <alignment horizontal="left" vertical="top" wrapText="1"/>
    </xf>
    <xf numFmtId="0" fontId="151" fillId="0" borderId="10" xfId="0" applyFont="1" applyBorder="1" applyAlignment="1">
      <alignment horizontal="left" vertical="top" wrapText="1"/>
    </xf>
    <xf numFmtId="0" fontId="151" fillId="0" borderId="3" xfId="0" applyFont="1" applyBorder="1" applyAlignment="1">
      <alignment horizontal="left" vertical="top" wrapText="1"/>
    </xf>
    <xf numFmtId="0" fontId="151" fillId="0" borderId="0" xfId="0" applyFont="1" applyBorder="1" applyAlignment="1">
      <alignment horizontal="left" vertical="top" wrapText="1"/>
    </xf>
    <xf numFmtId="0" fontId="151" fillId="0" borderId="4" xfId="0" applyFont="1" applyBorder="1" applyAlignment="1">
      <alignment horizontal="left" vertical="top" wrapText="1"/>
    </xf>
    <xf numFmtId="0" fontId="151" fillId="0" borderId="5" xfId="0" applyFont="1" applyBorder="1" applyAlignment="1">
      <alignment horizontal="left" vertical="top" wrapText="1"/>
    </xf>
    <xf numFmtId="0" fontId="151" fillId="0" borderId="13" xfId="0" applyFont="1" applyBorder="1" applyAlignment="1">
      <alignment horizontal="left" vertical="top" wrapText="1"/>
    </xf>
    <xf numFmtId="0" fontId="151" fillId="0" borderId="6" xfId="0" applyFont="1" applyBorder="1" applyAlignment="1">
      <alignment horizontal="left" vertical="top" wrapText="1"/>
    </xf>
    <xf numFmtId="0" fontId="149" fillId="0" borderId="0" xfId="0" applyFont="1" applyAlignment="1">
      <alignment horizontal="center"/>
    </xf>
    <xf numFmtId="0" fontId="75" fillId="0" borderId="11" xfId="0" applyFont="1" applyFill="1" applyBorder="1" applyAlignment="1">
      <alignment horizontal="center" vertical="center"/>
    </xf>
    <xf numFmtId="0" fontId="75" fillId="0" borderId="16" xfId="0" applyFont="1" applyFill="1" applyBorder="1" applyAlignment="1">
      <alignment horizontal="center" vertical="center"/>
    </xf>
    <xf numFmtId="0" fontId="74" fillId="0" borderId="212" xfId="0" applyFont="1" applyFill="1" applyBorder="1" applyAlignment="1">
      <alignment horizontal="center" vertical="center" wrapText="1"/>
    </xf>
    <xf numFmtId="0" fontId="74" fillId="0" borderId="213" xfId="0" applyFont="1" applyFill="1" applyBorder="1" applyAlignment="1">
      <alignment horizontal="center" vertical="center" wrapText="1"/>
    </xf>
    <xf numFmtId="0" fontId="74" fillId="0" borderId="214" xfId="0" applyFont="1" applyFill="1" applyBorder="1" applyAlignment="1">
      <alignment horizontal="center" vertical="center" wrapText="1"/>
    </xf>
    <xf numFmtId="0" fontId="74" fillId="0" borderId="222" xfId="0" applyFont="1" applyFill="1" applyBorder="1" applyAlignment="1">
      <alignment horizontal="center" vertical="center" wrapText="1"/>
    </xf>
    <xf numFmtId="0" fontId="74" fillId="0" borderId="223" xfId="0" applyFont="1" applyFill="1" applyBorder="1" applyAlignment="1">
      <alignment horizontal="center" vertical="center" wrapText="1"/>
    </xf>
    <xf numFmtId="0" fontId="74" fillId="0" borderId="224" xfId="0" applyFont="1" applyFill="1" applyBorder="1" applyAlignment="1">
      <alignment horizontal="center" vertical="center" wrapText="1"/>
    </xf>
    <xf numFmtId="0" fontId="74" fillId="0" borderId="212" xfId="0" applyFont="1" applyFill="1" applyBorder="1" applyAlignment="1">
      <alignment horizontal="center" vertical="center"/>
    </xf>
    <xf numFmtId="0" fontId="74" fillId="0" borderId="213" xfId="0" applyFont="1" applyFill="1" applyBorder="1" applyAlignment="1">
      <alignment horizontal="center" vertical="center"/>
    </xf>
    <xf numFmtId="0" fontId="74" fillId="0" borderId="214" xfId="0" applyFont="1" applyFill="1" applyBorder="1" applyAlignment="1">
      <alignment horizontal="center" vertical="center"/>
    </xf>
    <xf numFmtId="0" fontId="74" fillId="0" borderId="222" xfId="0" applyFont="1" applyFill="1" applyBorder="1" applyAlignment="1">
      <alignment horizontal="center" vertical="center"/>
    </xf>
    <xf numFmtId="0" fontId="74" fillId="0" borderId="223" xfId="0" applyFont="1" applyFill="1" applyBorder="1" applyAlignment="1">
      <alignment horizontal="center" vertical="center"/>
    </xf>
    <xf numFmtId="0" fontId="74" fillId="0" borderId="224" xfId="0" applyFont="1" applyFill="1" applyBorder="1" applyAlignment="1">
      <alignment horizontal="center" vertical="center"/>
    </xf>
    <xf numFmtId="0" fontId="74" fillId="0" borderId="15" xfId="0" applyFont="1" applyFill="1" applyBorder="1" applyAlignment="1">
      <alignment horizontal="center" vertical="center"/>
    </xf>
    <xf numFmtId="0" fontId="74" fillId="0" borderId="13" xfId="0" applyFont="1" applyFill="1" applyBorder="1" applyAlignment="1">
      <alignment horizontal="center" vertical="center"/>
    </xf>
    <xf numFmtId="0" fontId="74" fillId="0" borderId="21" xfId="0" applyFont="1" applyFill="1" applyBorder="1" applyAlignment="1">
      <alignment horizontal="left" vertical="center"/>
    </xf>
    <xf numFmtId="0" fontId="74" fillId="0" borderId="15" xfId="0" applyFont="1" applyFill="1" applyBorder="1" applyAlignment="1">
      <alignment horizontal="left" vertical="center"/>
    </xf>
    <xf numFmtId="0" fontId="74" fillId="0" borderId="137" xfId="0" applyFont="1" applyFill="1" applyBorder="1" applyAlignment="1">
      <alignment horizontal="left" vertical="center"/>
    </xf>
    <xf numFmtId="0" fontId="74" fillId="0" borderId="28" xfId="0" applyFont="1" applyFill="1" applyBorder="1" applyAlignment="1">
      <alignment horizontal="left" vertical="center"/>
    </xf>
    <xf numFmtId="0" fontId="74" fillId="0" borderId="0" xfId="0" applyFont="1" applyFill="1" applyBorder="1" applyAlignment="1">
      <alignment horizontal="left" vertical="center"/>
    </xf>
    <xf numFmtId="0" fontId="74" fillId="0" borderId="4" xfId="0" applyFont="1" applyFill="1" applyBorder="1" applyAlignment="1">
      <alignment horizontal="left" vertical="center"/>
    </xf>
    <xf numFmtId="0" fontId="74" fillId="0" borderId="109" xfId="0" applyFont="1" applyFill="1" applyBorder="1" applyAlignment="1">
      <alignment horizontal="left" vertical="center"/>
    </xf>
    <xf numFmtId="0" fontId="74" fillId="0" borderId="57" xfId="0" applyFont="1" applyFill="1" applyBorder="1" applyAlignment="1">
      <alignment horizontal="left" vertical="center"/>
    </xf>
    <xf numFmtId="0" fontId="74" fillId="0" borderId="76" xfId="0" applyFont="1" applyFill="1" applyBorder="1" applyAlignment="1">
      <alignment horizontal="left" vertical="center"/>
    </xf>
    <xf numFmtId="0" fontId="74" fillId="0" borderId="42" xfId="0" applyFont="1" applyFill="1" applyBorder="1" applyAlignment="1">
      <alignment horizontal="left" vertical="center" wrapText="1"/>
    </xf>
    <xf numFmtId="0" fontId="74" fillId="0" borderId="15" xfId="0" applyFont="1" applyFill="1" applyBorder="1" applyAlignment="1">
      <alignment horizontal="left" vertical="center" wrapText="1"/>
    </xf>
    <xf numFmtId="0" fontId="74" fillId="0" borderId="137" xfId="0" applyFont="1" applyFill="1" applyBorder="1" applyAlignment="1">
      <alignment horizontal="left" vertical="center" wrapText="1"/>
    </xf>
    <xf numFmtId="0" fontId="74" fillId="0" borderId="3"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74" fillId="0" borderId="4" xfId="0" applyFont="1" applyFill="1" applyBorder="1" applyAlignment="1">
      <alignment horizontal="left" vertical="center" wrapText="1"/>
    </xf>
    <xf numFmtId="0" fontId="74" fillId="0" borderId="56" xfId="0" applyFont="1" applyFill="1" applyBorder="1" applyAlignment="1">
      <alignment horizontal="left" vertical="center" wrapText="1"/>
    </xf>
    <xf numFmtId="0" fontId="74" fillId="0" borderId="57" xfId="0" applyFont="1" applyFill="1" applyBorder="1" applyAlignment="1">
      <alignment horizontal="left" vertical="center" wrapText="1"/>
    </xf>
    <xf numFmtId="0" fontId="74" fillId="0" borderId="76" xfId="0" applyFont="1" applyFill="1" applyBorder="1" applyAlignment="1">
      <alignment horizontal="left" vertical="center" wrapText="1"/>
    </xf>
    <xf numFmtId="0" fontId="74" fillId="0" borderId="42" xfId="0" applyFont="1" applyFill="1" applyBorder="1" applyAlignment="1">
      <alignment horizontal="center" vertical="center"/>
    </xf>
    <xf numFmtId="0" fontId="74" fillId="0" borderId="5" xfId="0" applyFont="1" applyFill="1" applyBorder="1" applyAlignment="1">
      <alignment horizontal="center" vertical="center"/>
    </xf>
    <xf numFmtId="0" fontId="88" fillId="0" borderId="15" xfId="0" applyFont="1" applyFill="1" applyBorder="1" applyAlignment="1">
      <alignment horizontal="center" vertical="center"/>
    </xf>
    <xf numFmtId="0" fontId="88" fillId="0" borderId="13" xfId="0" applyFont="1" applyFill="1" applyBorder="1" applyAlignment="1">
      <alignment horizontal="center" vertical="center"/>
    </xf>
    <xf numFmtId="0" fontId="74" fillId="0" borderId="64"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74" fillId="0" borderId="60" xfId="0" applyFont="1" applyFill="1" applyBorder="1" applyAlignment="1">
      <alignment horizontal="left" vertical="center" wrapText="1"/>
    </xf>
    <xf numFmtId="0" fontId="74" fillId="0" borderId="64" xfId="0" applyFont="1" applyFill="1" applyBorder="1" applyAlignment="1">
      <alignment horizontal="center" vertical="center" wrapText="1"/>
    </xf>
    <xf numFmtId="0" fontId="74" fillId="0" borderId="12" xfId="0" applyFont="1" applyFill="1" applyBorder="1" applyAlignment="1">
      <alignment horizontal="center" vertical="center" wrapText="1"/>
    </xf>
    <xf numFmtId="0" fontId="74" fillId="0" borderId="60" xfId="0" applyFont="1" applyFill="1" applyBorder="1" applyAlignment="1">
      <alignment horizontal="center" vertical="center" wrapText="1"/>
    </xf>
    <xf numFmtId="0" fontId="125" fillId="0" borderId="42" xfId="0" applyFont="1" applyFill="1" applyBorder="1" applyAlignment="1">
      <alignment horizontal="center" vertical="center" wrapText="1"/>
    </xf>
    <xf numFmtId="0" fontId="125" fillId="0" borderId="15" xfId="0" applyFont="1" applyFill="1" applyBorder="1" applyAlignment="1">
      <alignment horizontal="center" vertical="center" wrapText="1"/>
    </xf>
    <xf numFmtId="0" fontId="125" fillId="0" borderId="137" xfId="0" applyFont="1" applyFill="1" applyBorder="1" applyAlignment="1">
      <alignment horizontal="center" vertical="center" wrapText="1"/>
    </xf>
    <xf numFmtId="0" fontId="125" fillId="0" borderId="3"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4" xfId="0" applyFont="1" applyFill="1" applyBorder="1" applyAlignment="1">
      <alignment horizontal="center" vertical="center" wrapText="1"/>
    </xf>
    <xf numFmtId="0" fontId="125" fillId="0" borderId="56" xfId="0" applyFont="1" applyFill="1" applyBorder="1" applyAlignment="1">
      <alignment horizontal="center" vertical="center" wrapText="1"/>
    </xf>
    <xf numFmtId="0" fontId="125" fillId="0" borderId="57" xfId="0" applyFont="1" applyFill="1" applyBorder="1" applyAlignment="1">
      <alignment horizontal="center" vertical="center" wrapText="1"/>
    </xf>
    <xf numFmtId="0" fontId="125" fillId="0" borderId="76" xfId="0" applyFont="1" applyFill="1" applyBorder="1" applyAlignment="1">
      <alignment horizontal="center" vertical="center" wrapText="1"/>
    </xf>
    <xf numFmtId="0" fontId="75" fillId="0" borderId="212" xfId="0" applyFont="1" applyFill="1" applyBorder="1" applyAlignment="1">
      <alignment horizontal="center" vertical="center"/>
    </xf>
    <xf numFmtId="0" fontId="75" fillId="0" borderId="222" xfId="0" applyFont="1" applyFill="1" applyBorder="1" applyAlignment="1">
      <alignment horizontal="center" vertical="center"/>
    </xf>
    <xf numFmtId="0" fontId="208" fillId="0" borderId="42" xfId="0" applyFont="1" applyFill="1" applyBorder="1" applyAlignment="1">
      <alignment horizontal="left" wrapText="1"/>
    </xf>
    <xf numFmtId="0" fontId="208" fillId="0" borderId="15" xfId="0" applyFont="1" applyFill="1" applyBorder="1" applyAlignment="1">
      <alignment horizontal="left" wrapText="1"/>
    </xf>
    <xf numFmtId="0" fontId="208" fillId="0" borderId="137" xfId="0" applyFont="1" applyFill="1" applyBorder="1" applyAlignment="1">
      <alignment horizontal="left" wrapText="1"/>
    </xf>
    <xf numFmtId="0" fontId="208" fillId="0" borderId="3" xfId="0" applyFont="1" applyFill="1" applyBorder="1" applyAlignment="1">
      <alignment horizontal="left" wrapText="1"/>
    </xf>
    <xf numFmtId="0" fontId="208" fillId="0" borderId="0" xfId="0" applyFont="1" applyFill="1" applyBorder="1" applyAlignment="1">
      <alignment horizontal="left" wrapText="1"/>
    </xf>
    <xf numFmtId="0" fontId="208" fillId="0" borderId="4" xfId="0" applyFont="1" applyFill="1" applyBorder="1" applyAlignment="1">
      <alignment horizontal="left" wrapText="1"/>
    </xf>
    <xf numFmtId="0" fontId="208" fillId="0" borderId="56" xfId="0" applyFont="1" applyFill="1" applyBorder="1" applyAlignment="1">
      <alignment horizontal="left" wrapText="1"/>
    </xf>
    <xf numFmtId="0" fontId="208" fillId="0" borderId="57" xfId="0" applyFont="1" applyFill="1" applyBorder="1" applyAlignment="1">
      <alignment horizontal="left" wrapText="1"/>
    </xf>
    <xf numFmtId="0" fontId="208" fillId="0" borderId="76" xfId="0" applyFont="1" applyFill="1" applyBorder="1" applyAlignment="1">
      <alignment horizontal="left" wrapText="1"/>
    </xf>
    <xf numFmtId="0" fontId="74" fillId="0" borderId="137" xfId="0" applyFont="1" applyFill="1" applyBorder="1" applyAlignment="1">
      <alignment horizontal="center" vertical="center"/>
    </xf>
    <xf numFmtId="0" fontId="74" fillId="0" borderId="6" xfId="0" applyFont="1" applyFill="1" applyBorder="1" applyAlignment="1">
      <alignment horizontal="center" vertical="center"/>
    </xf>
    <xf numFmtId="0" fontId="88" fillId="0" borderId="15" xfId="0" applyFont="1" applyFill="1" applyBorder="1" applyAlignment="1">
      <alignment horizontal="left" vertical="center"/>
    </xf>
    <xf numFmtId="0" fontId="88" fillId="0" borderId="54" xfId="0" applyFont="1" applyFill="1" applyBorder="1" applyAlignment="1">
      <alignment horizontal="left" vertical="center"/>
    </xf>
    <xf numFmtId="0" fontId="88" fillId="0" borderId="13" xfId="0" applyFont="1" applyFill="1" applyBorder="1" applyAlignment="1">
      <alignment horizontal="left" vertical="center"/>
    </xf>
    <xf numFmtId="0" fontId="88" fillId="0" borderId="114" xfId="0" applyFont="1" applyFill="1" applyBorder="1" applyAlignment="1">
      <alignment horizontal="left" vertical="center"/>
    </xf>
    <xf numFmtId="0" fontId="74" fillId="0" borderId="215" xfId="0" applyFont="1" applyFill="1" applyBorder="1" applyAlignment="1">
      <alignment horizontal="center" vertical="center"/>
    </xf>
    <xf numFmtId="0" fontId="74" fillId="0" borderId="225" xfId="0" applyFont="1" applyFill="1" applyBorder="1" applyAlignment="1">
      <alignment horizontal="center" vertical="center"/>
    </xf>
    <xf numFmtId="0" fontId="74" fillId="0" borderId="42" xfId="0" applyFont="1" applyFill="1" applyBorder="1" applyAlignment="1">
      <alignment horizontal="left" wrapText="1"/>
    </xf>
    <xf numFmtId="0" fontId="74" fillId="0" borderId="15" xfId="0" applyFont="1" applyFill="1" applyBorder="1" applyAlignment="1">
      <alignment horizontal="left" wrapText="1"/>
    </xf>
    <xf numFmtId="0" fontId="74" fillId="0" borderId="137" xfId="0" applyFont="1" applyFill="1" applyBorder="1" applyAlignment="1">
      <alignment horizontal="left" wrapText="1"/>
    </xf>
    <xf numFmtId="0" fontId="74" fillId="0" borderId="3" xfId="0" applyFont="1" applyFill="1" applyBorder="1" applyAlignment="1">
      <alignment horizontal="left" wrapText="1"/>
    </xf>
    <xf numFmtId="0" fontId="74" fillId="0" borderId="0" xfId="0" applyFont="1" applyFill="1" applyBorder="1" applyAlignment="1">
      <alignment horizontal="left" wrapText="1"/>
    </xf>
    <xf numFmtId="0" fontId="74" fillId="0" borderId="4" xfId="0" applyFont="1" applyFill="1" applyBorder="1" applyAlignment="1">
      <alignment horizontal="left" wrapText="1"/>
    </xf>
    <xf numFmtId="0" fontId="74" fillId="0" borderId="56" xfId="0" applyFont="1" applyFill="1" applyBorder="1" applyAlignment="1">
      <alignment horizontal="left" wrapText="1"/>
    </xf>
    <xf numFmtId="0" fontId="74" fillId="0" borderId="57" xfId="0" applyFont="1" applyFill="1" applyBorder="1" applyAlignment="1">
      <alignment horizontal="left" wrapText="1"/>
    </xf>
    <xf numFmtId="0" fontId="74" fillId="0" borderId="76" xfId="0" applyFont="1" applyFill="1" applyBorder="1" applyAlignment="1">
      <alignment horizontal="left" wrapText="1"/>
    </xf>
    <xf numFmtId="0" fontId="74" fillId="0" borderId="179" xfId="0" applyFont="1" applyFill="1" applyBorder="1" applyAlignment="1">
      <alignment horizontal="left" vertical="center" wrapText="1"/>
    </xf>
    <xf numFmtId="0" fontId="74" fillId="0" borderId="2" xfId="0" applyFont="1" applyFill="1" applyBorder="1" applyAlignment="1">
      <alignment horizontal="center" vertical="center"/>
    </xf>
    <xf numFmtId="0" fontId="74" fillId="0" borderId="10" xfId="0" applyFont="1" applyFill="1" applyBorder="1" applyAlignment="1">
      <alignment horizontal="center" vertical="center"/>
    </xf>
    <xf numFmtId="0" fontId="88" fillId="0" borderId="2" xfId="0" applyFont="1" applyFill="1" applyBorder="1" applyAlignment="1">
      <alignment horizontal="left" vertical="center"/>
    </xf>
    <xf numFmtId="0" fontId="88" fillId="0" borderId="180" xfId="0" applyFont="1" applyFill="1" applyBorder="1" applyAlignment="1">
      <alignment horizontal="left" vertical="center"/>
    </xf>
    <xf numFmtId="0" fontId="88" fillId="0" borderId="182" xfId="0" applyFont="1" applyFill="1" applyBorder="1" applyAlignment="1">
      <alignment horizontal="left" vertical="center"/>
    </xf>
    <xf numFmtId="0" fontId="88" fillId="0" borderId="5" xfId="0" applyFont="1" applyFill="1" applyBorder="1" applyAlignment="1">
      <alignment horizontal="left" vertical="center"/>
    </xf>
    <xf numFmtId="0" fontId="88" fillId="0" borderId="180" xfId="0" applyFont="1" applyFill="1" applyBorder="1" applyAlignment="1">
      <alignment horizontal="center" vertical="center"/>
    </xf>
    <xf numFmtId="0" fontId="74" fillId="0" borderId="51" xfId="0" applyFont="1" applyFill="1" applyBorder="1" applyAlignment="1">
      <alignment horizontal="center" vertical="center"/>
    </xf>
    <xf numFmtId="0" fontId="75" fillId="0" borderId="216" xfId="0" applyFont="1" applyFill="1" applyBorder="1" applyAlignment="1">
      <alignment horizontal="center" vertical="center"/>
    </xf>
    <xf numFmtId="0" fontId="74" fillId="0" borderId="216" xfId="0" applyFont="1" applyFill="1" applyBorder="1" applyAlignment="1">
      <alignment horizontal="center" vertical="center" wrapText="1"/>
    </xf>
    <xf numFmtId="0" fontId="74" fillId="0" borderId="217" xfId="0" applyFont="1" applyFill="1" applyBorder="1" applyAlignment="1">
      <alignment horizontal="center" vertical="center" wrapText="1"/>
    </xf>
    <xf numFmtId="0" fontId="74" fillId="0" borderId="218" xfId="0" applyFont="1" applyFill="1" applyBorder="1" applyAlignment="1">
      <alignment horizontal="center" vertical="center" wrapText="1"/>
    </xf>
    <xf numFmtId="0" fontId="74" fillId="0" borderId="216" xfId="0" applyFont="1" applyFill="1" applyBorder="1" applyAlignment="1">
      <alignment horizontal="center" vertical="center"/>
    </xf>
    <xf numFmtId="0" fontId="74" fillId="0" borderId="217" xfId="0" applyFont="1" applyFill="1" applyBorder="1" applyAlignment="1">
      <alignment horizontal="center"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37"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109" xfId="0" applyFont="1" applyFill="1" applyBorder="1" applyAlignment="1">
      <alignment vertical="center"/>
    </xf>
    <xf numFmtId="0" fontId="0" fillId="0" borderId="179" xfId="0" applyFont="1" applyFill="1" applyBorder="1" applyAlignment="1">
      <alignment vertical="center"/>
    </xf>
    <xf numFmtId="0" fontId="0" fillId="0" borderId="76" xfId="0" applyFont="1" applyFill="1" applyBorder="1" applyAlignment="1">
      <alignment vertical="center"/>
    </xf>
    <xf numFmtId="0" fontId="74" fillId="0" borderId="180" xfId="0" applyFont="1" applyFill="1" applyBorder="1" applyAlignment="1">
      <alignment horizontal="center" vertical="center"/>
    </xf>
    <xf numFmtId="0" fontId="74" fillId="0" borderId="106" xfId="0" applyFont="1" applyFill="1" applyBorder="1" applyAlignment="1">
      <alignment horizontal="center" vertical="center"/>
    </xf>
    <xf numFmtId="0" fontId="74" fillId="0" borderId="115" xfId="0" applyFont="1" applyFill="1" applyBorder="1" applyAlignment="1">
      <alignment horizontal="center" vertical="center"/>
    </xf>
    <xf numFmtId="0" fontId="74" fillId="0" borderId="87" xfId="0" applyFont="1" applyFill="1" applyBorder="1" applyAlignment="1">
      <alignment horizontal="center" vertical="center"/>
    </xf>
    <xf numFmtId="0" fontId="74" fillId="0" borderId="2" xfId="0" applyFont="1" applyFill="1" applyBorder="1" applyAlignment="1">
      <alignment horizontal="left" vertical="center" wrapText="1"/>
    </xf>
    <xf numFmtId="0" fontId="74" fillId="0" borderId="180" xfId="0" applyFont="1" applyFill="1" applyBorder="1" applyAlignment="1">
      <alignment horizontal="left" vertical="center" wrapText="1"/>
    </xf>
    <xf numFmtId="0" fontId="74" fillId="0" borderId="5" xfId="0" applyFont="1" applyFill="1" applyBorder="1" applyAlignment="1">
      <alignment horizontal="left" vertical="center" wrapText="1"/>
    </xf>
    <xf numFmtId="0" fontId="74" fillId="0" borderId="13" xfId="0" applyFont="1" applyFill="1" applyBorder="1" applyAlignment="1">
      <alignment horizontal="left" vertical="center" wrapText="1"/>
    </xf>
    <xf numFmtId="0" fontId="74" fillId="0" borderId="9" xfId="0" applyFont="1" applyFill="1" applyBorder="1" applyAlignment="1">
      <alignment horizontal="left" vertical="center" wrapText="1"/>
    </xf>
    <xf numFmtId="0" fontId="74" fillId="0" borderId="8" xfId="0" applyFont="1" applyFill="1" applyBorder="1" applyAlignment="1">
      <alignment horizontal="left" vertical="center" wrapText="1"/>
    </xf>
    <xf numFmtId="0" fontId="74" fillId="0" borderId="27" xfId="0" applyFont="1" applyFill="1" applyBorder="1" applyAlignment="1">
      <alignment horizontal="left" vertical="center" wrapText="1"/>
    </xf>
    <xf numFmtId="0" fontId="74" fillId="0" borderId="219" xfId="0" applyFont="1" applyFill="1" applyBorder="1" applyAlignment="1">
      <alignment horizontal="center" vertical="center"/>
    </xf>
    <xf numFmtId="0" fontId="74" fillId="0" borderId="1" xfId="0" applyFont="1" applyFill="1" applyBorder="1" applyAlignment="1">
      <alignment horizontal="left" vertical="center" wrapText="1"/>
    </xf>
    <xf numFmtId="0" fontId="74" fillId="0" borderId="10" xfId="0" applyFont="1" applyFill="1" applyBorder="1" applyAlignment="1">
      <alignment horizontal="left" vertical="center" wrapText="1"/>
    </xf>
    <xf numFmtId="0" fontId="74" fillId="0" borderId="112" xfId="0" applyFont="1" applyFill="1" applyBorder="1" applyAlignment="1">
      <alignment horizontal="left" vertical="center"/>
    </xf>
    <xf numFmtId="0" fontId="74" fillId="0" borderId="149" xfId="0" applyFont="1" applyFill="1" applyBorder="1" applyAlignment="1">
      <alignment horizontal="left" vertical="center"/>
    </xf>
    <xf numFmtId="0" fontId="74" fillId="0" borderId="142" xfId="0" applyFont="1" applyFill="1" applyBorder="1" applyAlignment="1">
      <alignment horizontal="left" vertical="center"/>
    </xf>
    <xf numFmtId="0" fontId="74" fillId="0" borderId="150" xfId="0" applyFont="1" applyFill="1" applyBorder="1" applyAlignment="1">
      <alignment horizontal="left" vertical="center"/>
    </xf>
    <xf numFmtId="0" fontId="74" fillId="0" borderId="106" xfId="0" applyFont="1" applyFill="1" applyBorder="1" applyAlignment="1">
      <alignment horizontal="left" vertical="center"/>
    </xf>
    <xf numFmtId="0" fontId="74" fillId="0" borderId="87" xfId="0" applyFont="1" applyFill="1" applyBorder="1" applyAlignment="1">
      <alignment horizontal="left" vertical="center"/>
    </xf>
    <xf numFmtId="0" fontId="74" fillId="0" borderId="115" xfId="0" applyFont="1" applyFill="1" applyBorder="1" applyAlignment="1">
      <alignment horizontal="left" vertical="center"/>
    </xf>
    <xf numFmtId="0" fontId="74" fillId="0" borderId="86" xfId="0" applyFont="1" applyFill="1" applyBorder="1" applyAlignment="1">
      <alignment horizontal="left" vertical="center"/>
    </xf>
    <xf numFmtId="0" fontId="202" fillId="0" borderId="0" xfId="0" applyFont="1" applyFill="1" applyAlignment="1">
      <alignment horizontal="center" vertical="center"/>
    </xf>
    <xf numFmtId="0" fontId="125" fillId="0" borderId="57" xfId="0" applyFont="1" applyFill="1" applyBorder="1" applyAlignment="1">
      <alignment horizontal="right" vertical="center"/>
    </xf>
    <xf numFmtId="0" fontId="125" fillId="0" borderId="57" xfId="0" applyFont="1" applyFill="1" applyBorder="1" applyAlignment="1">
      <alignment horizontal="left" vertical="center" shrinkToFit="1"/>
    </xf>
    <xf numFmtId="0" fontId="125" fillId="0" borderId="57" xfId="0" applyFont="1" applyFill="1" applyBorder="1" applyAlignment="1">
      <alignment horizontal="left" vertical="center"/>
    </xf>
    <xf numFmtId="0" fontId="74" fillId="0" borderId="9" xfId="0" applyFont="1" applyFill="1" applyBorder="1" applyAlignment="1">
      <alignment horizontal="center" vertical="center"/>
    </xf>
    <xf numFmtId="0" fontId="74" fillId="0" borderId="181" xfId="0" applyFont="1" applyFill="1" applyBorder="1" applyAlignment="1">
      <alignment horizontal="center" vertical="center"/>
    </xf>
    <xf numFmtId="0" fontId="74" fillId="0" borderId="27" xfId="0" applyFont="1" applyFill="1" applyBorder="1" applyAlignment="1">
      <alignment horizontal="center" vertical="center"/>
    </xf>
    <xf numFmtId="0" fontId="74" fillId="0" borderId="7" xfId="0" applyFont="1" applyFill="1" applyBorder="1" applyAlignment="1">
      <alignment horizontal="center" vertical="center"/>
    </xf>
    <xf numFmtId="0" fontId="88" fillId="0" borderId="7" xfId="0" applyFont="1" applyFill="1" applyBorder="1" applyAlignment="1">
      <alignment horizontal="left" vertical="center"/>
    </xf>
    <xf numFmtId="0" fontId="88" fillId="0" borderId="37" xfId="0" applyFont="1" applyFill="1" applyBorder="1" applyAlignment="1">
      <alignment horizontal="left" vertical="center"/>
    </xf>
    <xf numFmtId="0" fontId="74" fillId="0" borderId="206" xfId="0" applyFont="1" applyFill="1" applyBorder="1" applyAlignment="1">
      <alignment horizontal="center" vertical="center" wrapText="1"/>
    </xf>
    <xf numFmtId="0" fontId="74" fillId="0" borderId="187" xfId="0" applyFont="1" applyFill="1" applyBorder="1" applyAlignment="1">
      <alignment horizontal="center" vertical="center"/>
    </xf>
    <xf numFmtId="0" fontId="74" fillId="0" borderId="220" xfId="0" applyFont="1" applyFill="1" applyBorder="1" applyAlignment="1">
      <alignment horizontal="center" vertical="center"/>
    </xf>
    <xf numFmtId="0" fontId="74" fillId="0" borderId="221" xfId="0" applyFont="1" applyFill="1" applyBorder="1" applyAlignment="1">
      <alignment horizontal="center" vertical="center"/>
    </xf>
    <xf numFmtId="0" fontId="74" fillId="0" borderId="206" xfId="0" applyFont="1" applyFill="1" applyBorder="1" applyAlignment="1">
      <alignment horizontal="center" vertical="center"/>
    </xf>
    <xf numFmtId="0" fontId="74" fillId="0" borderId="6" xfId="0" applyFont="1" applyFill="1" applyBorder="1" applyAlignment="1">
      <alignment horizontal="left" vertical="center" wrapText="1"/>
    </xf>
    <xf numFmtId="0" fontId="74" fillId="0" borderId="148" xfId="0" applyFont="1" applyFill="1" applyBorder="1" applyAlignment="1">
      <alignment horizontal="left" vertical="center"/>
    </xf>
    <xf numFmtId="0" fontId="74" fillId="0" borderId="112" xfId="0" applyFont="1" applyFill="1" applyBorder="1" applyAlignment="1">
      <alignment horizontal="left" vertical="center" wrapText="1"/>
    </xf>
    <xf numFmtId="0" fontId="74" fillId="0" borderId="51" xfId="0" applyFont="1" applyFill="1" applyBorder="1" applyAlignment="1">
      <alignment horizontal="left" vertical="center"/>
    </xf>
    <xf numFmtId="0" fontId="74" fillId="0" borderId="112" xfId="0" applyFont="1" applyFill="1" applyBorder="1" applyAlignment="1">
      <alignment horizontal="center" vertical="center"/>
    </xf>
    <xf numFmtId="0" fontId="74" fillId="0" borderId="149" xfId="0" applyFont="1" applyFill="1" applyBorder="1" applyAlignment="1">
      <alignment horizontal="center" vertical="center"/>
    </xf>
    <xf numFmtId="0" fontId="74" fillId="0" borderId="218" xfId="0" applyFont="1" applyFill="1" applyBorder="1" applyAlignment="1">
      <alignment horizontal="center" vertical="center"/>
    </xf>
    <xf numFmtId="0" fontId="115" fillId="0" borderId="21" xfId="0" applyFont="1" applyFill="1" applyBorder="1" applyAlignment="1">
      <alignment vertical="center"/>
    </xf>
    <xf numFmtId="0" fontId="115" fillId="0" borderId="15" xfId="0" applyFont="1" applyFill="1" applyBorder="1" applyAlignment="1">
      <alignment vertical="center"/>
    </xf>
    <xf numFmtId="0" fontId="74" fillId="0" borderId="3" xfId="0" applyFont="1" applyFill="1" applyBorder="1" applyAlignment="1">
      <alignment horizontal="left" vertical="center"/>
    </xf>
    <xf numFmtId="0" fontId="74" fillId="0" borderId="1" xfId="0" applyFont="1" applyFill="1" applyBorder="1" applyAlignment="1">
      <alignment horizontal="left" vertical="center"/>
    </xf>
    <xf numFmtId="0" fontId="74" fillId="0" borderId="10" xfId="0" applyFont="1" applyFill="1" applyBorder="1" applyAlignment="1">
      <alignment horizontal="left" vertical="center"/>
    </xf>
    <xf numFmtId="0" fontId="74" fillId="0" borderId="56" xfId="0" applyFont="1" applyFill="1" applyBorder="1" applyAlignment="1">
      <alignment horizontal="left" vertical="center"/>
    </xf>
    <xf numFmtId="0" fontId="88" fillId="0" borderId="42" xfId="0" applyFont="1" applyFill="1" applyBorder="1" applyAlignment="1">
      <alignment horizontal="left" vertical="center"/>
    </xf>
    <xf numFmtId="0" fontId="74" fillId="0" borderId="3" xfId="0" applyFont="1" applyFill="1" applyBorder="1" applyAlignment="1">
      <alignment horizontal="center" vertical="center"/>
    </xf>
    <xf numFmtId="0" fontId="74" fillId="0" borderId="0" xfId="0" applyFont="1" applyFill="1" applyBorder="1" applyAlignment="1">
      <alignment horizontal="center" vertical="center"/>
    </xf>
    <xf numFmtId="0" fontId="74" fillId="0" borderId="4" xfId="0" applyFont="1" applyFill="1" applyBorder="1" applyAlignment="1">
      <alignment horizontal="center" vertical="center"/>
    </xf>
    <xf numFmtId="0" fontId="74" fillId="0" borderId="2" xfId="0" applyFont="1" applyFill="1" applyBorder="1" applyAlignment="1">
      <alignment horizontal="left" vertical="center"/>
    </xf>
    <xf numFmtId="0" fontId="74" fillId="0" borderId="180" xfId="0" applyFont="1" applyFill="1" applyBorder="1" applyAlignment="1">
      <alignment horizontal="left" vertical="center"/>
    </xf>
    <xf numFmtId="0" fontId="74" fillId="0" borderId="182" xfId="0" applyFont="1" applyFill="1" applyBorder="1" applyAlignment="1">
      <alignment horizontal="left" vertical="center"/>
    </xf>
    <xf numFmtId="0" fontId="74" fillId="0" borderId="55" xfId="0" applyFont="1" applyFill="1" applyBorder="1" applyAlignment="1">
      <alignment horizontal="left" vertical="center"/>
    </xf>
    <xf numFmtId="0" fontId="75" fillId="0" borderId="64" xfId="0" applyFont="1" applyFill="1" applyBorder="1" applyAlignment="1">
      <alignment horizontal="center" vertical="center"/>
    </xf>
    <xf numFmtId="0" fontId="74" fillId="0" borderId="47" xfId="0" applyFont="1" applyFill="1" applyBorder="1" applyAlignment="1">
      <alignment horizontal="left" vertical="center"/>
    </xf>
    <xf numFmtId="0" fontId="88" fillId="0" borderId="112" xfId="0" applyFont="1" applyFill="1" applyBorder="1" applyAlignment="1">
      <alignment horizontal="left" vertical="center"/>
    </xf>
    <xf numFmtId="0" fontId="88" fillId="0" borderId="149" xfId="0" applyFont="1" applyFill="1" applyBorder="1" applyAlignment="1">
      <alignment horizontal="left" vertical="center"/>
    </xf>
    <xf numFmtId="0" fontId="88" fillId="0" borderId="150" xfId="0" applyFont="1" applyFill="1" applyBorder="1" applyAlignment="1">
      <alignment horizontal="left" vertical="center"/>
    </xf>
    <xf numFmtId="0" fontId="74" fillId="0" borderId="23" xfId="0" applyFont="1" applyFill="1" applyBorder="1" applyAlignment="1">
      <alignment horizontal="left" vertical="center" wrapText="1"/>
    </xf>
    <xf numFmtId="0" fontId="88" fillId="0" borderId="9" xfId="0" applyFont="1" applyFill="1" applyBorder="1" applyAlignment="1">
      <alignment horizontal="left" vertical="center"/>
    </xf>
    <xf numFmtId="0" fontId="88" fillId="0" borderId="8" xfId="0" applyFont="1" applyFill="1" applyBorder="1" applyAlignment="1">
      <alignment horizontal="left" vertical="center"/>
    </xf>
    <xf numFmtId="0" fontId="88" fillId="0" borderId="85" xfId="0" applyFont="1" applyFill="1" applyBorder="1" applyAlignment="1">
      <alignment horizontal="left" vertical="center"/>
    </xf>
    <xf numFmtId="0" fontId="74" fillId="0" borderId="113" xfId="0" applyFont="1" applyFill="1" applyBorder="1" applyAlignment="1">
      <alignment horizontal="left" vertical="center"/>
    </xf>
    <xf numFmtId="0" fontId="115" fillId="0" borderId="21" xfId="0" applyFont="1" applyFill="1" applyBorder="1" applyAlignment="1">
      <alignment horizontal="left" vertical="center"/>
    </xf>
    <xf numFmtId="0" fontId="115" fillId="0" borderId="15" xfId="0" applyFont="1" applyFill="1" applyBorder="1" applyAlignment="1">
      <alignment horizontal="left" vertical="center"/>
    </xf>
    <xf numFmtId="0" fontId="74" fillId="0" borderId="171" xfId="0" applyFont="1" applyFill="1" applyBorder="1" applyAlignment="1">
      <alignment horizontal="center" vertical="center" wrapText="1"/>
    </xf>
    <xf numFmtId="0" fontId="74" fillId="0" borderId="227" xfId="0" applyFont="1" applyFill="1" applyBorder="1" applyAlignment="1">
      <alignment horizontal="center" vertical="center" wrapText="1"/>
    </xf>
    <xf numFmtId="0" fontId="74" fillId="0" borderId="172" xfId="0" applyFont="1" applyFill="1" applyBorder="1" applyAlignment="1">
      <alignment horizontal="center" vertical="center" wrapText="1"/>
    </xf>
    <xf numFmtId="0" fontId="74" fillId="0" borderId="64" xfId="0" applyFont="1" applyFill="1" applyBorder="1" applyAlignment="1">
      <alignment horizontal="center" vertical="center" textRotation="255"/>
    </xf>
    <xf numFmtId="0" fontId="74" fillId="0" borderId="12" xfId="0" applyFont="1" applyFill="1" applyBorder="1" applyAlignment="1">
      <alignment horizontal="center" vertical="center" textRotation="255"/>
    </xf>
    <xf numFmtId="0" fontId="74" fillId="0" borderId="60" xfId="0" applyFont="1" applyFill="1" applyBorder="1" applyAlignment="1">
      <alignment horizontal="center" vertical="center" textRotation="255"/>
    </xf>
    <xf numFmtId="0" fontId="74" fillId="0" borderId="142" xfId="0" applyFont="1" applyFill="1" applyBorder="1" applyAlignment="1">
      <alignment horizontal="center" vertical="center"/>
    </xf>
    <xf numFmtId="0" fontId="74" fillId="0" borderId="171" xfId="0" applyFont="1" applyFill="1" applyBorder="1" applyAlignment="1">
      <alignment horizontal="center" vertical="center"/>
    </xf>
    <xf numFmtId="0" fontId="74" fillId="0" borderId="227" xfId="0" applyFont="1" applyFill="1" applyBorder="1" applyAlignment="1">
      <alignment horizontal="center" vertical="center"/>
    </xf>
    <xf numFmtId="0" fontId="74" fillId="0" borderId="172" xfId="0" applyFont="1" applyFill="1" applyBorder="1" applyAlignment="1">
      <alignment horizontal="center" vertical="center"/>
    </xf>
    <xf numFmtId="0" fontId="74" fillId="0" borderId="179" xfId="0" applyFont="1" applyFill="1" applyBorder="1" applyAlignment="1">
      <alignment horizontal="left" vertical="center"/>
    </xf>
    <xf numFmtId="0" fontId="74" fillId="0" borderId="54" xfId="0" applyFont="1" applyFill="1" applyBorder="1" applyAlignment="1">
      <alignment horizontal="left" vertical="center"/>
    </xf>
    <xf numFmtId="0" fontId="74" fillId="0" borderId="13" xfId="0" applyFont="1" applyFill="1" applyBorder="1" applyAlignment="1">
      <alignment horizontal="left" vertical="center"/>
    </xf>
    <xf numFmtId="0" fontId="74" fillId="0" borderId="114" xfId="0" applyFont="1" applyFill="1" applyBorder="1" applyAlignment="1">
      <alignment horizontal="left" vertical="center"/>
    </xf>
    <xf numFmtId="0" fontId="88" fillId="0" borderId="51" xfId="0" applyFont="1" applyFill="1" applyBorder="1" applyAlignment="1">
      <alignment horizontal="left" vertical="center"/>
    </xf>
    <xf numFmtId="0" fontId="88" fillId="0" borderId="151" xfId="0" applyFont="1" applyFill="1" applyBorder="1" applyAlignment="1">
      <alignment horizontal="left" vertical="center"/>
    </xf>
    <xf numFmtId="0" fontId="196" fillId="0" borderId="21" xfId="0" applyFont="1" applyFill="1" applyBorder="1" applyAlignment="1">
      <alignment horizontal="left" vertical="center"/>
    </xf>
    <xf numFmtId="0" fontId="196" fillId="0" borderId="15" xfId="0" applyFont="1" applyFill="1" applyBorder="1" applyAlignment="1">
      <alignment horizontal="left" vertical="center"/>
    </xf>
    <xf numFmtId="0" fontId="196" fillId="0" borderId="137" xfId="0" applyFont="1" applyFill="1" applyBorder="1" applyAlignment="1">
      <alignment horizontal="left" vertical="center"/>
    </xf>
    <xf numFmtId="0" fontId="196" fillId="0" borderId="28" xfId="0" applyFont="1" applyFill="1" applyBorder="1" applyAlignment="1">
      <alignment horizontal="left" vertical="center"/>
    </xf>
    <xf numFmtId="0" fontId="196" fillId="0" borderId="0" xfId="0" applyFont="1" applyFill="1" applyBorder="1" applyAlignment="1">
      <alignment horizontal="left" vertical="center"/>
    </xf>
    <xf numFmtId="0" fontId="196" fillId="0" borderId="4" xfId="0" applyFont="1" applyFill="1" applyBorder="1" applyAlignment="1">
      <alignment horizontal="left" vertical="center"/>
    </xf>
    <xf numFmtId="0" fontId="196" fillId="0" borderId="109" xfId="0" applyFont="1" applyFill="1" applyBorder="1" applyAlignment="1">
      <alignment horizontal="left" vertical="center"/>
    </xf>
    <xf numFmtId="0" fontId="196" fillId="0" borderId="179" xfId="0" applyFont="1" applyFill="1" applyBorder="1" applyAlignment="1">
      <alignment horizontal="left" vertical="center"/>
    </xf>
    <xf numFmtId="0" fontId="196" fillId="0" borderId="76" xfId="0" applyFont="1" applyFill="1" applyBorder="1" applyAlignment="1">
      <alignment horizontal="left" vertical="center"/>
    </xf>
    <xf numFmtId="0" fontId="196" fillId="0" borderId="42" xfId="0" applyFont="1" applyFill="1" applyBorder="1" applyAlignment="1">
      <alignment horizontal="center" vertical="center"/>
    </xf>
    <xf numFmtId="0" fontId="196" fillId="0" borderId="15" xfId="0" applyFont="1" applyFill="1" applyBorder="1" applyAlignment="1">
      <alignment horizontal="center" vertical="center"/>
    </xf>
    <xf numFmtId="0" fontId="196" fillId="0" borderId="5" xfId="0" applyFont="1" applyFill="1" applyBorder="1" applyAlignment="1">
      <alignment horizontal="center" vertical="center"/>
    </xf>
    <xf numFmtId="0" fontId="196" fillId="0" borderId="13" xfId="0" applyFont="1" applyFill="1" applyBorder="1" applyAlignment="1">
      <alignment horizontal="center" vertical="center"/>
    </xf>
    <xf numFmtId="0" fontId="180" fillId="0" borderId="15" xfId="0" applyFont="1" applyFill="1" applyBorder="1" applyAlignment="1">
      <alignment horizontal="center" vertical="center"/>
    </xf>
    <xf numFmtId="0" fontId="180" fillId="0" borderId="13" xfId="0" applyFont="1" applyFill="1" applyBorder="1" applyAlignment="1">
      <alignment horizontal="center" vertical="center"/>
    </xf>
    <xf numFmtId="0" fontId="180" fillId="0" borderId="15" xfId="0" applyFont="1" applyFill="1" applyBorder="1" applyAlignment="1">
      <alignment horizontal="left" vertical="center"/>
    </xf>
    <xf numFmtId="0" fontId="180" fillId="0" borderId="54" xfId="0" applyFont="1" applyFill="1" applyBorder="1" applyAlignment="1">
      <alignment horizontal="left" vertical="center"/>
    </xf>
    <xf numFmtId="0" fontId="180" fillId="0" borderId="13" xfId="0" applyFont="1" applyFill="1" applyBorder="1" applyAlignment="1">
      <alignment horizontal="left" vertical="center"/>
    </xf>
    <xf numFmtId="0" fontId="180" fillId="0" borderId="114" xfId="0" applyFont="1" applyFill="1" applyBorder="1" applyAlignment="1">
      <alignment horizontal="left" vertical="center"/>
    </xf>
    <xf numFmtId="0" fontId="197" fillId="0" borderId="11" xfId="0" applyFont="1" applyFill="1" applyBorder="1" applyAlignment="1">
      <alignment horizontal="center" vertical="center"/>
    </xf>
    <xf numFmtId="0" fontId="197" fillId="0" borderId="16" xfId="0" applyFont="1" applyFill="1" applyBorder="1" applyAlignment="1">
      <alignment horizontal="center" vertical="center"/>
    </xf>
    <xf numFmtId="0" fontId="289" fillId="0" borderId="234" xfId="0" applyFont="1" applyFill="1" applyBorder="1" applyAlignment="1">
      <alignment horizontal="center" vertical="center"/>
    </xf>
    <xf numFmtId="0" fontId="289" fillId="0" borderId="235" xfId="0" applyFont="1" applyFill="1" applyBorder="1" applyAlignment="1">
      <alignment horizontal="center" vertical="center"/>
    </xf>
    <xf numFmtId="0" fontId="180" fillId="0" borderId="212" xfId="0" applyFont="1" applyFill="1" applyBorder="1" applyAlignment="1">
      <alignment horizontal="center" vertical="center"/>
    </xf>
    <xf numFmtId="0" fontId="180" fillId="0" borderId="213" xfId="0" applyFont="1" applyFill="1" applyBorder="1" applyAlignment="1">
      <alignment horizontal="center" vertical="center"/>
    </xf>
    <xf numFmtId="0" fontId="180" fillId="0" borderId="222" xfId="0" applyFont="1" applyFill="1" applyBorder="1" applyAlignment="1">
      <alignment horizontal="center" vertical="center"/>
    </xf>
    <xf numFmtId="0" fontId="180" fillId="0" borderId="223" xfId="0" applyFont="1" applyFill="1" applyBorder="1" applyAlignment="1">
      <alignment horizontal="center" vertical="center"/>
    </xf>
    <xf numFmtId="0" fontId="180" fillId="0" borderId="180" xfId="0" applyFont="1" applyFill="1" applyBorder="1" applyAlignment="1">
      <alignment horizontal="center" vertical="center"/>
    </xf>
    <xf numFmtId="0" fontId="180" fillId="0" borderId="179" xfId="0" applyFont="1" applyFill="1" applyBorder="1" applyAlignment="1">
      <alignment horizontal="center" vertical="center"/>
    </xf>
    <xf numFmtId="0" fontId="180" fillId="0" borderId="215" xfId="0" applyFont="1" applyFill="1" applyBorder="1" applyAlignment="1">
      <alignment horizontal="center" vertical="center"/>
    </xf>
    <xf numFmtId="0" fontId="180" fillId="0" borderId="225" xfId="0" applyFont="1" applyFill="1" applyBorder="1" applyAlignment="1">
      <alignment horizontal="center" vertical="center"/>
    </xf>
    <xf numFmtId="0" fontId="196" fillId="0" borderId="42" xfId="0" applyFont="1" applyFill="1" applyBorder="1" applyAlignment="1">
      <alignment horizontal="left" vertical="center" wrapText="1"/>
    </xf>
    <xf numFmtId="0" fontId="196" fillId="0" borderId="15" xfId="0" applyFont="1" applyFill="1" applyBorder="1" applyAlignment="1">
      <alignment horizontal="left" vertical="center" wrapText="1"/>
    </xf>
    <xf numFmtId="0" fontId="196" fillId="0" borderId="137" xfId="0" applyFont="1" applyFill="1" applyBorder="1" applyAlignment="1">
      <alignment horizontal="left" vertical="center" wrapText="1"/>
    </xf>
    <xf numFmtId="0" fontId="196" fillId="0" borderId="3" xfId="0" applyFont="1" applyFill="1" applyBorder="1" applyAlignment="1">
      <alignment horizontal="left" vertical="center" wrapText="1"/>
    </xf>
    <xf numFmtId="0" fontId="196" fillId="0" borderId="0" xfId="0" applyFont="1" applyFill="1" applyBorder="1" applyAlignment="1">
      <alignment horizontal="left" vertical="center" wrapText="1"/>
    </xf>
    <xf numFmtId="0" fontId="196" fillId="0" borderId="4" xfId="0" applyFont="1" applyFill="1" applyBorder="1" applyAlignment="1">
      <alignment horizontal="left" vertical="center" wrapText="1"/>
    </xf>
    <xf numFmtId="0" fontId="196" fillId="0" borderId="56" xfId="0" applyFont="1" applyFill="1" applyBorder="1" applyAlignment="1">
      <alignment horizontal="left" vertical="center" wrapText="1"/>
    </xf>
    <xf numFmtId="0" fontId="196" fillId="0" borderId="179" xfId="0" applyFont="1" applyFill="1" applyBorder="1" applyAlignment="1">
      <alignment horizontal="left" vertical="center" wrapText="1"/>
    </xf>
    <xf numFmtId="0" fontId="196" fillId="0" borderId="76" xfId="0" applyFont="1" applyFill="1" applyBorder="1" applyAlignment="1">
      <alignment horizontal="left" vertical="center" wrapText="1"/>
    </xf>
    <xf numFmtId="0" fontId="313" fillId="5" borderId="198" xfId="31" applyFont="1" applyFill="1" applyBorder="1" applyAlignment="1">
      <alignment horizontal="left" vertical="center" wrapText="1"/>
    </xf>
    <xf numFmtId="0" fontId="311" fillId="5" borderId="193" xfId="31" applyFont="1" applyFill="1" applyBorder="1" applyAlignment="1">
      <alignment horizontal="left" vertical="center" wrapText="1"/>
    </xf>
    <xf numFmtId="0" fontId="311" fillId="5" borderId="198" xfId="31" applyFont="1" applyFill="1" applyBorder="1" applyAlignment="1">
      <alignment horizontal="left" vertical="center" wrapText="1"/>
    </xf>
    <xf numFmtId="0" fontId="311" fillId="5" borderId="27" xfId="31" applyFont="1" applyFill="1" applyBorder="1" applyAlignment="1">
      <alignment horizontal="left" vertical="center" wrapText="1"/>
    </xf>
    <xf numFmtId="0" fontId="313" fillId="5" borderId="0" xfId="31" applyFont="1" applyFill="1" applyAlignment="1">
      <alignment horizontal="left" vertical="center" wrapText="1"/>
    </xf>
    <xf numFmtId="0" fontId="178" fillId="5" borderId="180" xfId="31" applyFont="1" applyFill="1" applyBorder="1" applyAlignment="1">
      <alignment vertical="center" wrapText="1"/>
    </xf>
    <xf numFmtId="0" fontId="59" fillId="5" borderId="193" xfId="52848" applyFont="1" applyFill="1" applyBorder="1" applyAlignment="1">
      <alignment horizontal="center" vertical="center" shrinkToFit="1"/>
    </xf>
    <xf numFmtId="0" fontId="59" fillId="5" borderId="27" xfId="52848" applyFont="1" applyFill="1" applyBorder="1" applyAlignment="1">
      <alignment horizontal="center" vertical="center" shrinkToFit="1"/>
    </xf>
    <xf numFmtId="0" fontId="310" fillId="5" borderId="0" xfId="31" applyFont="1" applyFill="1" applyAlignment="1">
      <alignment horizontal="center" vertical="center" wrapText="1"/>
    </xf>
    <xf numFmtId="0" fontId="310" fillId="5" borderId="0" xfId="31" applyFont="1" applyFill="1" applyAlignment="1">
      <alignment horizontal="center" vertical="center"/>
    </xf>
    <xf numFmtId="0" fontId="200" fillId="5" borderId="0" xfId="31" applyFont="1" applyFill="1" applyAlignment="1">
      <alignment vertical="center" wrapText="1"/>
    </xf>
    <xf numFmtId="0" fontId="178" fillId="5" borderId="0" xfId="31" applyFont="1" applyFill="1" applyAlignment="1">
      <alignment horizontal="left" vertical="center" wrapText="1"/>
    </xf>
    <xf numFmtId="0" fontId="311" fillId="0" borderId="193" xfId="31" applyFont="1" applyBorder="1" applyAlignment="1">
      <alignment horizontal="left" vertical="center" wrapText="1"/>
    </xf>
    <xf numFmtId="0" fontId="311" fillId="0" borderId="198" xfId="31" applyFont="1" applyBorder="1" applyAlignment="1">
      <alignment horizontal="left" vertical="center" wrapText="1"/>
    </xf>
    <xf numFmtId="0" fontId="311" fillId="0" borderId="27" xfId="31" applyFont="1" applyBorder="1" applyAlignment="1">
      <alignment horizontal="left" vertical="center" wrapText="1"/>
    </xf>
    <xf numFmtId="0" fontId="59" fillId="0" borderId="193" xfId="52848" applyFont="1" applyBorder="1" applyAlignment="1">
      <alignment horizontal="center" vertical="center" shrinkToFit="1"/>
    </xf>
    <xf numFmtId="0" fontId="59" fillId="0" borderId="27" xfId="52848" applyFont="1" applyBorder="1" applyAlignment="1">
      <alignment horizontal="center" vertical="center" shrinkToFit="1"/>
    </xf>
    <xf numFmtId="0" fontId="291" fillId="0" borderId="0" xfId="31" applyFont="1" applyAlignment="1">
      <alignment horizontal="center" vertical="center" wrapText="1"/>
    </xf>
    <xf numFmtId="0" fontId="200" fillId="0" borderId="0" xfId="31" applyFont="1" applyAlignment="1">
      <alignment horizontal="left" vertical="center" wrapText="1"/>
    </xf>
    <xf numFmtId="0" fontId="313" fillId="0" borderId="0" xfId="31" applyFont="1" applyAlignment="1">
      <alignment horizontal="left" vertical="center" wrapText="1"/>
    </xf>
    <xf numFmtId="0" fontId="178" fillId="0" borderId="13" xfId="31" applyFont="1" applyBorder="1" applyAlignment="1">
      <alignment horizontal="left" vertical="center" wrapText="1"/>
    </xf>
    <xf numFmtId="0" fontId="178" fillId="0" borderId="13" xfId="31" applyFont="1" applyBorder="1" applyAlignment="1">
      <alignment horizontal="left" vertical="center"/>
    </xf>
    <xf numFmtId="0" fontId="178" fillId="0" borderId="0" xfId="31" applyFont="1" applyAlignment="1">
      <alignment horizontal="left" vertical="center" wrapText="1"/>
    </xf>
    <xf numFmtId="0" fontId="263" fillId="11" borderId="23" xfId="0" applyFont="1" applyFill="1" applyBorder="1" applyAlignment="1">
      <alignment horizontal="center" vertical="center" wrapText="1"/>
    </xf>
    <xf numFmtId="0" fontId="263" fillId="11" borderId="27" xfId="0" applyFont="1" applyFill="1" applyBorder="1" applyAlignment="1">
      <alignment horizontal="center" vertical="center" wrapText="1"/>
    </xf>
    <xf numFmtId="0" fontId="263" fillId="11" borderId="193" xfId="0" applyFont="1" applyFill="1" applyBorder="1" applyAlignment="1">
      <alignment horizontal="center" vertical="center" wrapText="1"/>
    </xf>
    <xf numFmtId="0" fontId="263" fillId="11" borderId="198" xfId="0" applyFont="1" applyFill="1" applyBorder="1" applyAlignment="1">
      <alignment horizontal="center" vertical="center" wrapText="1"/>
    </xf>
    <xf numFmtId="0" fontId="263" fillId="11" borderId="194" xfId="0" applyFont="1" applyFill="1" applyBorder="1" applyAlignment="1">
      <alignment horizontal="center" vertical="center" wrapText="1"/>
    </xf>
    <xf numFmtId="0" fontId="262" fillId="0" borderId="184" xfId="0" applyFont="1" applyFill="1" applyBorder="1" applyAlignment="1">
      <alignment horizontal="center" vertical="top" wrapText="1"/>
    </xf>
    <xf numFmtId="0" fontId="262" fillId="0" borderId="201" xfId="0" applyFont="1" applyFill="1" applyBorder="1" applyAlignment="1">
      <alignment horizontal="center" vertical="top" wrapText="1"/>
    </xf>
    <xf numFmtId="0" fontId="262" fillId="0" borderId="28" xfId="0" applyFont="1" applyFill="1" applyBorder="1" applyAlignment="1">
      <alignment horizontal="center" vertical="top" wrapText="1"/>
    </xf>
    <xf numFmtId="0" fontId="262" fillId="0" borderId="4" xfId="0" applyFont="1" applyFill="1" applyBorder="1" applyAlignment="1">
      <alignment horizontal="center" vertical="top" wrapText="1"/>
    </xf>
    <xf numFmtId="0" fontId="262" fillId="0" borderId="22" xfId="0" applyFont="1" applyFill="1" applyBorder="1" applyAlignment="1">
      <alignment horizontal="center" vertical="top" wrapText="1"/>
    </xf>
    <xf numFmtId="0" fontId="262" fillId="0" borderId="6" xfId="0" applyFont="1" applyFill="1" applyBorder="1" applyAlignment="1">
      <alignment horizontal="center" vertical="top" wrapText="1"/>
    </xf>
    <xf numFmtId="0" fontId="268" fillId="0" borderId="193" xfId="0" applyFont="1" applyFill="1" applyBorder="1" applyAlignment="1">
      <alignment horizontal="center" vertical="center" wrapText="1"/>
    </xf>
    <xf numFmtId="0" fontId="268" fillId="0" borderId="198" xfId="0" applyFont="1" applyFill="1" applyBorder="1" applyAlignment="1">
      <alignment horizontal="center" vertical="center" wrapText="1"/>
    </xf>
    <xf numFmtId="0" fontId="268" fillId="0" borderId="194" xfId="0" applyFont="1" applyFill="1" applyBorder="1" applyAlignment="1">
      <alignment horizontal="center" vertical="center" wrapText="1"/>
    </xf>
    <xf numFmtId="0" fontId="76" fillId="11" borderId="193" xfId="0" applyFont="1" applyFill="1" applyBorder="1" applyAlignment="1">
      <alignment horizontal="center" vertical="center"/>
    </xf>
    <xf numFmtId="0" fontId="76" fillId="11" borderId="198" xfId="0" applyFont="1" applyFill="1" applyBorder="1" applyAlignment="1">
      <alignment horizontal="center" vertical="center"/>
    </xf>
    <xf numFmtId="0" fontId="76" fillId="11" borderId="194" xfId="0" applyFont="1" applyFill="1" applyBorder="1" applyAlignment="1">
      <alignment horizontal="center" vertical="center"/>
    </xf>
    <xf numFmtId="0" fontId="272" fillId="0" borderId="193" xfId="0" applyFont="1" applyFill="1" applyBorder="1" applyAlignment="1">
      <alignment horizontal="center" vertical="center" wrapText="1"/>
    </xf>
    <xf numFmtId="0" fontId="268" fillId="0" borderId="3" xfId="0" applyFont="1" applyBorder="1" applyAlignment="1">
      <alignment horizontal="center" vertical="center"/>
    </xf>
    <xf numFmtId="0" fontId="268" fillId="0" borderId="0" xfId="0" applyFont="1" applyBorder="1" applyAlignment="1">
      <alignment horizontal="center" vertical="center"/>
    </xf>
    <xf numFmtId="0" fontId="268" fillId="0" borderId="55" xfId="0" applyFont="1" applyBorder="1" applyAlignment="1">
      <alignment horizontal="center" vertical="center"/>
    </xf>
    <xf numFmtId="0" fontId="80" fillId="0" borderId="0" xfId="0" applyFont="1" applyAlignment="1">
      <alignment horizontal="center" vertical="center" wrapText="1"/>
    </xf>
    <xf numFmtId="0" fontId="269" fillId="0" borderId="184" xfId="0" applyFont="1" applyFill="1" applyBorder="1" applyAlignment="1">
      <alignment horizontal="center" vertical="center" wrapText="1"/>
    </xf>
    <xf numFmtId="0" fontId="269" fillId="0" borderId="201" xfId="0" applyFont="1" applyFill="1" applyBorder="1" applyAlignment="1">
      <alignment horizontal="center" vertical="center" wrapText="1"/>
    </xf>
    <xf numFmtId="0" fontId="269" fillId="0" borderId="28" xfId="0" applyFont="1" applyFill="1" applyBorder="1" applyAlignment="1">
      <alignment horizontal="center" vertical="center" wrapText="1"/>
    </xf>
    <xf numFmtId="0" fontId="269" fillId="0" borderId="4" xfId="0" applyFont="1" applyFill="1" applyBorder="1" applyAlignment="1">
      <alignment horizontal="center" vertical="center" wrapText="1"/>
    </xf>
    <xf numFmtId="0" fontId="269" fillId="0" borderId="109" xfId="0" applyFont="1" applyFill="1" applyBorder="1" applyAlignment="1">
      <alignment horizontal="center" vertical="center" wrapText="1"/>
    </xf>
    <xf numFmtId="0" fontId="269" fillId="0" borderId="76" xfId="0" applyFont="1" applyFill="1" applyBorder="1" applyAlignment="1">
      <alignment horizontal="center" vertical="center" wrapText="1"/>
    </xf>
    <xf numFmtId="0" fontId="268" fillId="0" borderId="200" xfId="0" applyFont="1" applyBorder="1" applyAlignment="1">
      <alignment horizontal="center" vertical="center"/>
    </xf>
    <xf numFmtId="0" fontId="268" fillId="0" borderId="180" xfId="0" applyFont="1" applyBorder="1" applyAlignment="1">
      <alignment horizontal="center" vertical="center"/>
    </xf>
    <xf numFmtId="0" fontId="268" fillId="0" borderId="182" xfId="0" applyFont="1" applyBorder="1" applyAlignment="1">
      <alignment horizontal="center" vertical="center"/>
    </xf>
    <xf numFmtId="0" fontId="326" fillId="0" borderId="56" xfId="0" applyFont="1" applyBorder="1" applyAlignment="1">
      <alignment horizontal="center" vertical="center"/>
    </xf>
    <xf numFmtId="0" fontId="326" fillId="0" borderId="179" xfId="0" applyFont="1" applyBorder="1" applyAlignment="1">
      <alignment horizontal="center" vertical="center"/>
    </xf>
    <xf numFmtId="0" fontId="326" fillId="0" borderId="26" xfId="0" applyFont="1" applyBorder="1" applyAlignment="1">
      <alignment horizontal="center" vertical="center"/>
    </xf>
    <xf numFmtId="0" fontId="76" fillId="0" borderId="0" xfId="0" applyFont="1" applyBorder="1" applyAlignment="1">
      <alignment horizontal="left" vertical="center" wrapText="1"/>
    </xf>
    <xf numFmtId="0" fontId="76" fillId="0" borderId="0" xfId="0" applyFont="1" applyAlignment="1">
      <alignment horizontal="left" vertical="center" wrapText="1"/>
    </xf>
    <xf numFmtId="0" fontId="270" fillId="11" borderId="193" xfId="0" applyFont="1" applyFill="1" applyBorder="1" applyAlignment="1">
      <alignment horizontal="center" vertical="center" wrapText="1"/>
    </xf>
    <xf numFmtId="0" fontId="270" fillId="11" borderId="198" xfId="0" applyFont="1" applyFill="1" applyBorder="1" applyAlignment="1">
      <alignment horizontal="center" vertical="center" wrapText="1"/>
    </xf>
    <xf numFmtId="0" fontId="270" fillId="11" borderId="194" xfId="0" applyFont="1" applyFill="1" applyBorder="1" applyAlignment="1">
      <alignment horizontal="center" vertical="center" wrapText="1"/>
    </xf>
    <xf numFmtId="0" fontId="76" fillId="11" borderId="0" xfId="0" applyFont="1" applyFill="1" applyBorder="1" applyAlignment="1">
      <alignment horizontal="center" vertical="center"/>
    </xf>
    <xf numFmtId="0" fontId="263" fillId="11" borderId="23" xfId="0" applyFont="1" applyFill="1" applyBorder="1" applyAlignment="1">
      <alignment horizontal="center" vertical="center"/>
    </xf>
    <xf numFmtId="0" fontId="263" fillId="11" borderId="27" xfId="0" applyFont="1" applyFill="1" applyBorder="1" applyAlignment="1">
      <alignment horizontal="center" vertical="center"/>
    </xf>
    <xf numFmtId="0" fontId="262" fillId="0" borderId="0" xfId="0" applyFont="1" applyBorder="1" applyAlignment="1">
      <alignment horizontal="center" vertical="center" wrapText="1"/>
    </xf>
    <xf numFmtId="0" fontId="268" fillId="0" borderId="179" xfId="0" applyFont="1" applyFill="1" applyBorder="1" applyAlignment="1">
      <alignment horizontal="left" vertical="top" wrapText="1"/>
    </xf>
    <xf numFmtId="0" fontId="263" fillId="11" borderId="112" xfId="0" applyFont="1" applyFill="1" applyBorder="1" applyAlignment="1">
      <alignment horizontal="center" vertical="center" wrapText="1"/>
    </xf>
    <xf numFmtId="0" fontId="263" fillId="11" borderId="149" xfId="0" applyFont="1" applyFill="1" applyBorder="1" applyAlignment="1">
      <alignment horizontal="center" vertical="center" wrapText="1"/>
    </xf>
    <xf numFmtId="0" fontId="263" fillId="11" borderId="142" xfId="0" applyFont="1" applyFill="1" applyBorder="1" applyAlignment="1">
      <alignment horizontal="center" vertical="center" wrapText="1"/>
    </xf>
    <xf numFmtId="0" fontId="265" fillId="0" borderId="193" xfId="0" applyFont="1" applyFill="1" applyBorder="1" applyAlignment="1">
      <alignment horizontal="center" vertical="center" wrapText="1"/>
    </xf>
    <xf numFmtId="0" fontId="265" fillId="0" borderId="198" xfId="0" applyFont="1" applyFill="1" applyBorder="1" applyAlignment="1">
      <alignment horizontal="center" vertical="center" wrapText="1"/>
    </xf>
    <xf numFmtId="0" fontId="265" fillId="0" borderId="27" xfId="0" applyFont="1" applyFill="1" applyBorder="1" applyAlignment="1">
      <alignment horizontal="center" vertical="center" wrapText="1"/>
    </xf>
    <xf numFmtId="0" fontId="267" fillId="0" borderId="23" xfId="0" applyFont="1" applyFill="1" applyBorder="1" applyAlignment="1">
      <alignment horizontal="center" vertical="center" wrapText="1"/>
    </xf>
    <xf numFmtId="0" fontId="267" fillId="0" borderId="198" xfId="0" applyFont="1" applyFill="1" applyBorder="1" applyAlignment="1">
      <alignment horizontal="center" vertical="center" wrapText="1"/>
    </xf>
    <xf numFmtId="0" fontId="262" fillId="0" borderId="184" xfId="0" applyFont="1" applyBorder="1" applyAlignment="1">
      <alignment horizontal="center" vertical="center" wrapText="1"/>
    </xf>
    <xf numFmtId="0" fontId="262" fillId="0" borderId="201" xfId="0" applyFont="1" applyBorder="1" applyAlignment="1">
      <alignment horizontal="center" vertical="center" wrapText="1"/>
    </xf>
    <xf numFmtId="0" fontId="262" fillId="0" borderId="28" xfId="0" applyFont="1" applyBorder="1" applyAlignment="1">
      <alignment horizontal="center" vertical="center" wrapText="1"/>
    </xf>
    <xf numFmtId="0" fontId="262" fillId="0" borderId="4" xfId="0" applyFont="1" applyBorder="1" applyAlignment="1">
      <alignment horizontal="center" vertical="center" wrapText="1"/>
    </xf>
    <xf numFmtId="0" fontId="262" fillId="0" borderId="22" xfId="0" applyFont="1" applyBorder="1" applyAlignment="1">
      <alignment horizontal="center" vertical="center" wrapText="1"/>
    </xf>
    <xf numFmtId="0" fontId="262" fillId="0" borderId="6" xfId="0" applyFont="1" applyBorder="1" applyAlignment="1">
      <alignment horizontal="center" vertical="center" wrapText="1"/>
    </xf>
    <xf numFmtId="195" fontId="268" fillId="0" borderId="206" xfId="0" applyNumberFormat="1" applyFont="1" applyFill="1" applyBorder="1" applyAlignment="1">
      <alignment horizontal="center" vertical="center" wrapText="1"/>
    </xf>
    <xf numFmtId="195" fontId="268" fillId="0" borderId="187" xfId="0" applyNumberFormat="1" applyFont="1" applyFill="1" applyBorder="1" applyAlignment="1">
      <alignment horizontal="center" vertical="center" wrapText="1"/>
    </xf>
    <xf numFmtId="195" fontId="268" fillId="0" borderId="188" xfId="0" applyNumberFormat="1" applyFont="1" applyFill="1" applyBorder="1" applyAlignment="1">
      <alignment horizontal="center" vertical="center" wrapText="1"/>
    </xf>
    <xf numFmtId="0" fontId="262" fillId="0" borderId="0" xfId="0" applyFont="1" applyFill="1" applyBorder="1" applyAlignment="1">
      <alignment horizontal="center" vertical="center" wrapText="1"/>
    </xf>
    <xf numFmtId="195" fontId="268" fillId="0" borderId="0" xfId="0" applyNumberFormat="1" applyFont="1" applyFill="1" applyBorder="1" applyAlignment="1">
      <alignment horizontal="center" vertical="center" wrapText="1"/>
    </xf>
    <xf numFmtId="0" fontId="269" fillId="0" borderId="184" xfId="0" applyFont="1" applyFill="1" applyBorder="1" applyAlignment="1">
      <alignment horizontal="left" vertical="center" wrapText="1" indent="1"/>
    </xf>
    <xf numFmtId="0" fontId="269" fillId="0" borderId="201" xfId="0" applyFont="1" applyFill="1" applyBorder="1" applyAlignment="1">
      <alignment horizontal="left" vertical="center" wrapText="1" indent="1"/>
    </xf>
    <xf numFmtId="0" fontId="269" fillId="0" borderId="28" xfId="0" applyFont="1" applyFill="1" applyBorder="1" applyAlignment="1">
      <alignment horizontal="left" vertical="center" wrapText="1" indent="1"/>
    </xf>
    <xf numFmtId="0" fontId="269" fillId="0" borderId="4" xfId="0" applyFont="1" applyFill="1" applyBorder="1" applyAlignment="1">
      <alignment horizontal="left" vertical="center" wrapText="1" indent="1"/>
    </xf>
    <xf numFmtId="0" fontId="269" fillId="0" borderId="109" xfId="0" applyFont="1" applyFill="1" applyBorder="1" applyAlignment="1">
      <alignment horizontal="left" vertical="center" wrapText="1" indent="1"/>
    </xf>
    <xf numFmtId="0" fontId="269" fillId="0" borderId="76" xfId="0" applyFont="1" applyFill="1" applyBorder="1" applyAlignment="1">
      <alignment horizontal="left" vertical="center" wrapText="1" indent="1"/>
    </xf>
    <xf numFmtId="0" fontId="268" fillId="0" borderId="56" xfId="0" applyFont="1" applyBorder="1" applyAlignment="1">
      <alignment horizontal="center" vertical="center"/>
    </xf>
    <xf numFmtId="0" fontId="268" fillId="0" borderId="179" xfId="0" applyFont="1" applyBorder="1" applyAlignment="1">
      <alignment horizontal="center" vertical="center"/>
    </xf>
    <xf numFmtId="0" fontId="268" fillId="0" borderId="26" xfId="0" applyFont="1" applyBorder="1" applyAlignment="1">
      <alignment horizontal="center" vertical="center"/>
    </xf>
    <xf numFmtId="0" fontId="262" fillId="0" borderId="184" xfId="0" applyFont="1" applyFill="1" applyBorder="1" applyAlignment="1">
      <alignment horizontal="left" vertical="center" wrapText="1"/>
    </xf>
    <xf numFmtId="0" fontId="262" fillId="0" borderId="201" xfId="0" applyFont="1" applyFill="1" applyBorder="1" applyAlignment="1">
      <alignment horizontal="left" vertical="center" wrapText="1"/>
    </xf>
    <xf numFmtId="0" fontId="262" fillId="0" borderId="28" xfId="0" applyFont="1" applyFill="1" applyBorder="1" applyAlignment="1">
      <alignment horizontal="left" vertical="center" wrapText="1"/>
    </xf>
    <xf numFmtId="0" fontId="262" fillId="0" borderId="4" xfId="0" applyFont="1" applyFill="1" applyBorder="1" applyAlignment="1">
      <alignment horizontal="left" vertical="center" wrapText="1"/>
    </xf>
    <xf numFmtId="0" fontId="262" fillId="0" borderId="22" xfId="0" applyFont="1" applyFill="1" applyBorder="1" applyAlignment="1">
      <alignment horizontal="left" vertical="center" wrapText="1"/>
    </xf>
    <xf numFmtId="0" fontId="262" fillId="0" borderId="6" xfId="0" applyFont="1" applyFill="1" applyBorder="1" applyAlignment="1">
      <alignment horizontal="left" vertical="center" wrapText="1"/>
    </xf>
    <xf numFmtId="0" fontId="270" fillId="0" borderId="0" xfId="0" applyFont="1" applyFill="1" applyBorder="1" applyAlignment="1">
      <alignment horizontal="center" vertical="center" wrapText="1"/>
    </xf>
    <xf numFmtId="0" fontId="263" fillId="11" borderId="0" xfId="0" applyFont="1" applyFill="1" applyBorder="1" applyAlignment="1">
      <alignment horizontal="center" vertical="center" wrapText="1"/>
    </xf>
    <xf numFmtId="0" fontId="263" fillId="0" borderId="0" xfId="0" applyFont="1" applyFill="1" applyBorder="1" applyAlignment="1">
      <alignment horizontal="center" vertical="center" wrapText="1"/>
    </xf>
    <xf numFmtId="0" fontId="80" fillId="0" borderId="0" xfId="0" applyFont="1" applyBorder="1" applyAlignment="1">
      <alignment horizontal="center" vertical="top"/>
    </xf>
    <xf numFmtId="0" fontId="268" fillId="0" borderId="0" xfId="0" applyFont="1" applyFill="1" applyBorder="1" applyAlignment="1">
      <alignment horizontal="center" vertical="center" wrapText="1"/>
    </xf>
    <xf numFmtId="195" fontId="268" fillId="0" borderId="193" xfId="0" applyNumberFormat="1" applyFont="1" applyFill="1" applyBorder="1" applyAlignment="1">
      <alignment horizontal="center" vertical="center" wrapText="1"/>
    </xf>
    <xf numFmtId="195" fontId="268" fillId="0" borderId="198" xfId="0" applyNumberFormat="1" applyFont="1" applyFill="1" applyBorder="1" applyAlignment="1">
      <alignment horizontal="center" vertical="center" wrapText="1"/>
    </xf>
    <xf numFmtId="195" fontId="268" fillId="0" borderId="194" xfId="0" applyNumberFormat="1" applyFont="1" applyFill="1" applyBorder="1" applyAlignment="1">
      <alignment horizontal="center" vertical="center" wrapText="1"/>
    </xf>
    <xf numFmtId="0" fontId="268" fillId="0" borderId="7" xfId="0" applyFont="1" applyFill="1" applyBorder="1" applyAlignment="1">
      <alignment horizontal="center" vertical="center" wrapText="1"/>
    </xf>
    <xf numFmtId="0" fontId="268" fillId="0" borderId="37" xfId="0" applyFont="1" applyFill="1" applyBorder="1" applyAlignment="1">
      <alignment horizontal="center" vertical="center" wrapText="1"/>
    </xf>
    <xf numFmtId="0" fontId="260" fillId="0" borderId="0" xfId="0" applyFont="1" applyAlignment="1">
      <alignment horizontal="left" vertical="center" wrapText="1"/>
    </xf>
    <xf numFmtId="0" fontId="260" fillId="0" borderId="179" xfId="0" applyFont="1" applyBorder="1" applyAlignment="1">
      <alignment horizontal="left" vertical="center" wrapText="1"/>
    </xf>
    <xf numFmtId="0" fontId="262" fillId="0" borderId="0" xfId="0" applyFont="1" applyAlignment="1">
      <alignment horizontal="center" vertical="center" wrapText="1"/>
    </xf>
    <xf numFmtId="0" fontId="262" fillId="0" borderId="179" xfId="0" applyFont="1" applyBorder="1" applyAlignment="1">
      <alignment horizontal="center" vertical="center" wrapText="1"/>
    </xf>
    <xf numFmtId="0" fontId="299" fillId="18" borderId="126" xfId="0" applyFont="1" applyFill="1" applyBorder="1" applyAlignment="1">
      <alignment vertical="center"/>
    </xf>
    <xf numFmtId="0" fontId="0" fillId="0" borderId="147" xfId="0" applyBorder="1" applyAlignment="1">
      <alignment vertical="center"/>
    </xf>
    <xf numFmtId="0" fontId="0" fillId="0" borderId="24" xfId="0" applyBorder="1" applyAlignment="1">
      <alignment vertical="center"/>
    </xf>
    <xf numFmtId="0" fontId="163" fillId="0" borderId="237" xfId="0" applyFont="1" applyBorder="1" applyAlignment="1">
      <alignment horizontal="center" vertical="center" wrapText="1"/>
    </xf>
    <xf numFmtId="0" fontId="163" fillId="0" borderId="238" xfId="0" applyFont="1" applyBorder="1" applyAlignment="1">
      <alignment horizontal="center" vertical="center" wrapText="1"/>
    </xf>
    <xf numFmtId="0" fontId="296" fillId="0" borderId="0" xfId="0" applyFont="1" applyAlignment="1">
      <alignment horizontal="center" vertical="center" wrapText="1"/>
    </xf>
    <xf numFmtId="0" fontId="163" fillId="0" borderId="0" xfId="0" applyFont="1" applyAlignment="1">
      <alignment horizontal="left" vertical="center" wrapText="1"/>
    </xf>
    <xf numFmtId="0" fontId="230"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52852">
    <cellStyle name="Calc Currency (0)" xfId="62"/>
    <cellStyle name="Grey" xfId="63"/>
    <cellStyle name="Header1" xfId="64"/>
    <cellStyle name="Header2" xfId="65"/>
    <cellStyle name="Header2 2" xfId="201"/>
    <cellStyle name="Header2 2 10" xfId="42273"/>
    <cellStyle name="Header2 2 2" xfId="2865"/>
    <cellStyle name="Header2 2 2 2" xfId="23611"/>
    <cellStyle name="Header2 2 2 3" xfId="31693"/>
    <cellStyle name="Header2 2 2 4" xfId="34171"/>
    <cellStyle name="Header2 2 2 5" xfId="44725"/>
    <cellStyle name="Header2 2 3" xfId="15871"/>
    <cellStyle name="Header2 2 3 2" xfId="31690"/>
    <cellStyle name="Header2 2 3 3" xfId="31689"/>
    <cellStyle name="Header2 2 3 4" xfId="47540"/>
    <cellStyle name="Header2 2 4" xfId="10605"/>
    <cellStyle name="Header2 2 5" xfId="21159"/>
    <cellStyle name="Header2 2 6" xfId="31688"/>
    <cellStyle name="Header2 2 7" xfId="31692"/>
    <cellStyle name="Header2 2 8" xfId="31691"/>
    <cellStyle name="Header2 2 9" xfId="31719"/>
    <cellStyle name="Input [yellow]" xfId="66"/>
    <cellStyle name="Input [yellow] 2" xfId="202"/>
    <cellStyle name="Normal - Style1" xfId="67"/>
    <cellStyle name="Normal_#18-Internet" xfId="68"/>
    <cellStyle name="Percent [2]" xfId="69"/>
    <cellStyle name="タイトル" xfId="52845" builtinId="15"/>
    <cellStyle name="チェック セル" xfId="52844" builtinId="23"/>
    <cellStyle name="パーセント" xfId="1" builtinId="5"/>
    <cellStyle name="パーセント 2" xfId="70"/>
    <cellStyle name="パーセント 3" xfId="109"/>
    <cellStyle name="ハイパーリンク" xfId="2" builtinId="8"/>
    <cellStyle name="桁区切り" xfId="3" builtinId="6"/>
    <cellStyle name="桁区切り 2" xfId="4"/>
    <cellStyle name="桁区切り 2 2" xfId="72"/>
    <cellStyle name="桁区切り 2 3" xfId="54"/>
    <cellStyle name="桁区切り 2 3 2" xfId="52827"/>
    <cellStyle name="桁区切り 2 4" xfId="71"/>
    <cellStyle name="桁区切り 3" xfId="73"/>
    <cellStyle name="桁区切り 4" xfId="88"/>
    <cellStyle name="桁区切り 5" xfId="110"/>
    <cellStyle name="標準" xfId="0" builtinId="0"/>
    <cellStyle name="標準 10" xfId="5"/>
    <cellStyle name="標準 10 2" xfId="59"/>
    <cellStyle name="標準 11" xfId="6"/>
    <cellStyle name="標準 11 2" xfId="7"/>
    <cellStyle name="標準 11 2 2" xfId="8"/>
    <cellStyle name="標準 11 2 2 2" xfId="52826"/>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52828"/>
    <cellStyle name="標準 16 2 2" xfId="52829"/>
    <cellStyle name="標準 16 2 2 2" xfId="52841"/>
    <cellStyle name="標準 16 2 2 3" xfId="52842"/>
    <cellStyle name="標準 16 2 3" xfId="52840"/>
    <cellStyle name="標準 16 4" xfId="52843"/>
    <cellStyle name="標準 17" xfId="28"/>
    <cellStyle name="標準 18" xfId="29"/>
    <cellStyle name="標準 19" xfId="30"/>
    <cellStyle name="標準 2" xfId="31"/>
    <cellStyle name="標準 2 10" xfId="52813"/>
    <cellStyle name="標準 2 11" xfId="52818"/>
    <cellStyle name="標準 2 12" xfId="52823"/>
    <cellStyle name="標準 2 13" xfId="52834"/>
    <cellStyle name="標準 2 2" xfId="32"/>
    <cellStyle name="標準 2 2 2" xfId="61"/>
    <cellStyle name="標準 2 3" xfId="33"/>
    <cellStyle name="標準 2 3 2" xfId="52848"/>
    <cellStyle name="標準 2 4" xfId="34"/>
    <cellStyle name="標準 2 5" xfId="35"/>
    <cellStyle name="標準 2 6" xfId="36"/>
    <cellStyle name="標準 2 7" xfId="37"/>
    <cellStyle name="標準 2 8" xfId="38"/>
    <cellStyle name="標準 2 9" xfId="52805"/>
    <cellStyle name="標準 20" xfId="39"/>
    <cellStyle name="標準 20 2" xfId="40"/>
    <cellStyle name="標準 20 3" xfId="78"/>
    <cellStyle name="標準 21" xfId="41"/>
    <cellStyle name="標準 21 2" xfId="79"/>
    <cellStyle name="標準 21 3" xfId="215"/>
    <cellStyle name="標準 21 4" xfId="197"/>
    <cellStyle name="標準 22" xfId="42"/>
    <cellStyle name="標準 22 2" xfId="43"/>
    <cellStyle name="標準 22 3" xfId="52846"/>
    <cellStyle name="標準 23" xfId="44"/>
    <cellStyle name="標準 23 2" xfId="52847"/>
    <cellStyle name="標準 23 2 2" xfId="52850"/>
    <cellStyle name="標準 23 3" xfId="52849"/>
    <cellStyle name="標準 23 3 2" xfId="52851"/>
    <cellStyle name="標準 24" xfId="55"/>
    <cellStyle name="標準 24 10" xfId="175"/>
    <cellStyle name="標準 24 10 10" xfId="31951"/>
    <cellStyle name="標準 24 10 11" xfId="42505"/>
    <cellStyle name="標準 24 10 2" xfId="389"/>
    <cellStyle name="標準 24 10 2 2" xfId="1201"/>
    <cellStyle name="標準 24 10 2 2 2" xfId="2738"/>
    <cellStyle name="標準 24 10 2 2 2 2" xfId="7981"/>
    <cellStyle name="標準 24 10 2 2 2 2 2" xfId="18323"/>
    <cellStyle name="標準 24 10 2 2 2 2 3" xfId="28877"/>
    <cellStyle name="標準 24 10 2 2 2 2 4" xfId="39437"/>
    <cellStyle name="標準 24 10 2 2 2 2 5" xfId="49992"/>
    <cellStyle name="標準 24 10 2 2 2 3" xfId="13057"/>
    <cellStyle name="標準 24 10 2 2 2 4" xfId="23612"/>
    <cellStyle name="標準 24 10 2 2 2 5" xfId="34172"/>
    <cellStyle name="標準 24 10 2 2 2 6" xfId="44726"/>
    <cellStyle name="標準 24 10 2 2 3" xfId="5147"/>
    <cellStyle name="標準 24 10 2 2 3 2" xfId="10389"/>
    <cellStyle name="標準 24 10 2 2 3 2 2" xfId="18324"/>
    <cellStyle name="標準 24 10 2 2 3 2 3" xfId="28878"/>
    <cellStyle name="標準 24 10 2 2 3 2 4" xfId="39438"/>
    <cellStyle name="標準 24 10 2 2 3 2 5" xfId="49993"/>
    <cellStyle name="標準 24 10 2 2 3 3" xfId="13058"/>
    <cellStyle name="標準 24 10 2 2 3 4" xfId="23613"/>
    <cellStyle name="標準 24 10 2 2 3 5" xfId="34173"/>
    <cellStyle name="標準 24 10 2 2 3 6" xfId="44727"/>
    <cellStyle name="標準 24 10 2 2 4" xfId="6444"/>
    <cellStyle name="標準 24 10 2 2 4 2" xfId="18153"/>
    <cellStyle name="標準 24 10 2 2 4 3" xfId="28707"/>
    <cellStyle name="標準 24 10 2 2 4 4" xfId="39267"/>
    <cellStyle name="標準 24 10 2 2 4 5" xfId="49822"/>
    <cellStyle name="標準 24 10 2 2 5" xfId="12887"/>
    <cellStyle name="標準 24 10 2 2 6" xfId="23441"/>
    <cellStyle name="標準 24 10 2 2 7" xfId="34001"/>
    <cellStyle name="標準 24 10 2 2 8" xfId="44555"/>
    <cellStyle name="標準 24 10 2 3" xfId="1736"/>
    <cellStyle name="標準 24 10 2 3 2" xfId="4145"/>
    <cellStyle name="標準 24 10 2 3 2 2" xfId="9387"/>
    <cellStyle name="標準 24 10 2 3 2 2 2" xfId="18325"/>
    <cellStyle name="標準 24 10 2 3 2 2 3" xfId="28879"/>
    <cellStyle name="標準 24 10 2 3 2 2 4" xfId="39439"/>
    <cellStyle name="標準 24 10 2 3 2 2 5" xfId="49994"/>
    <cellStyle name="標準 24 10 2 3 2 3" xfId="13059"/>
    <cellStyle name="標準 24 10 2 3 2 4" xfId="23614"/>
    <cellStyle name="標準 24 10 2 3 2 5" xfId="34174"/>
    <cellStyle name="標準 24 10 2 3 2 6" xfId="44728"/>
    <cellStyle name="標準 24 10 2 3 3" xfId="6979"/>
    <cellStyle name="標準 24 10 2 3 3 2" xfId="17151"/>
    <cellStyle name="標準 24 10 2 3 3 3" xfId="27705"/>
    <cellStyle name="標準 24 10 2 3 3 4" xfId="38265"/>
    <cellStyle name="標準 24 10 2 3 3 5" xfId="48820"/>
    <cellStyle name="標準 24 10 2 3 4" xfId="11885"/>
    <cellStyle name="標準 24 10 2 3 5" xfId="22439"/>
    <cellStyle name="標準 24 10 2 3 6" xfId="32999"/>
    <cellStyle name="標準 24 10 2 3 7" xfId="43553"/>
    <cellStyle name="標準 24 10 2 4" xfId="3610"/>
    <cellStyle name="標準 24 10 2 4 2" xfId="8852"/>
    <cellStyle name="標準 24 10 2 4 2 2" xfId="18326"/>
    <cellStyle name="標準 24 10 2 4 2 3" xfId="28880"/>
    <cellStyle name="標準 24 10 2 4 2 4" xfId="39440"/>
    <cellStyle name="標準 24 10 2 4 2 5" xfId="49995"/>
    <cellStyle name="標準 24 10 2 4 3" xfId="13060"/>
    <cellStyle name="標準 24 10 2 4 4" xfId="23615"/>
    <cellStyle name="標準 24 10 2 4 5" xfId="34175"/>
    <cellStyle name="標準 24 10 2 4 6" xfId="44729"/>
    <cellStyle name="標準 24 10 2 5" xfId="5632"/>
    <cellStyle name="標準 24 10 2 5 2" xfId="16616"/>
    <cellStyle name="標準 24 10 2 5 3" xfId="27170"/>
    <cellStyle name="標準 24 10 2 5 4" xfId="37730"/>
    <cellStyle name="標準 24 10 2 5 5" xfId="48285"/>
    <cellStyle name="標準 24 10 2 6" xfId="11350"/>
    <cellStyle name="標準 24 10 2 7" xfId="21904"/>
    <cellStyle name="標準 24 10 2 8" xfId="32464"/>
    <cellStyle name="標準 24 10 2 9" xfId="43018"/>
    <cellStyle name="標準 24 10 3" xfId="903"/>
    <cellStyle name="標準 24 10 3 2" xfId="2440"/>
    <cellStyle name="標準 24 10 3 2 2" xfId="4849"/>
    <cellStyle name="標準 24 10 3 2 2 2" xfId="10091"/>
    <cellStyle name="標準 24 10 3 2 2 2 2" xfId="18327"/>
    <cellStyle name="標準 24 10 3 2 2 2 3" xfId="28881"/>
    <cellStyle name="標準 24 10 3 2 2 2 4" xfId="39441"/>
    <cellStyle name="標準 24 10 3 2 2 2 5" xfId="49996"/>
    <cellStyle name="標準 24 10 3 2 2 3" xfId="13061"/>
    <cellStyle name="標準 24 10 3 2 2 4" xfId="23616"/>
    <cellStyle name="標準 24 10 3 2 2 5" xfId="34176"/>
    <cellStyle name="標準 24 10 3 2 2 6" xfId="44730"/>
    <cellStyle name="標準 24 10 3 2 3" xfId="7683"/>
    <cellStyle name="標準 24 10 3 2 3 2" xfId="17855"/>
    <cellStyle name="標準 24 10 3 2 3 3" xfId="28409"/>
    <cellStyle name="標準 24 10 3 2 3 4" xfId="38969"/>
    <cellStyle name="標準 24 10 3 2 3 5" xfId="49524"/>
    <cellStyle name="標準 24 10 3 2 4" xfId="12589"/>
    <cellStyle name="標準 24 10 3 2 5" xfId="23143"/>
    <cellStyle name="標準 24 10 3 2 6" xfId="33703"/>
    <cellStyle name="標準 24 10 3 2 7" xfId="44257"/>
    <cellStyle name="標準 24 10 3 3" xfId="3312"/>
    <cellStyle name="標準 24 10 3 3 2" xfId="8554"/>
    <cellStyle name="標準 24 10 3 3 2 2" xfId="18328"/>
    <cellStyle name="標準 24 10 3 3 2 3" xfId="28882"/>
    <cellStyle name="標準 24 10 3 3 2 4" xfId="39442"/>
    <cellStyle name="標準 24 10 3 3 2 5" xfId="49997"/>
    <cellStyle name="標準 24 10 3 3 3" xfId="13062"/>
    <cellStyle name="標準 24 10 3 3 4" xfId="23617"/>
    <cellStyle name="標準 24 10 3 3 5" xfId="34177"/>
    <cellStyle name="標準 24 10 3 3 6" xfId="44731"/>
    <cellStyle name="標準 24 10 3 4" xfId="6146"/>
    <cellStyle name="標準 24 10 3 4 2" xfId="16318"/>
    <cellStyle name="標準 24 10 3 4 3" xfId="26872"/>
    <cellStyle name="標準 24 10 3 4 4" xfId="37432"/>
    <cellStyle name="標準 24 10 3 4 5" xfId="47987"/>
    <cellStyle name="標準 24 10 3 5" xfId="11052"/>
    <cellStyle name="標準 24 10 3 6" xfId="21606"/>
    <cellStyle name="標準 24 10 3 7" xfId="32166"/>
    <cellStyle name="標準 24 10 3 8" xfId="42720"/>
    <cellStyle name="標準 24 10 4" xfId="1926"/>
    <cellStyle name="標準 24 10 4 2" xfId="4335"/>
    <cellStyle name="標準 24 10 4 2 2" xfId="9577"/>
    <cellStyle name="標準 24 10 4 2 2 2" xfId="18329"/>
    <cellStyle name="標準 24 10 4 2 2 3" xfId="28883"/>
    <cellStyle name="標準 24 10 4 2 2 4" xfId="39443"/>
    <cellStyle name="標準 24 10 4 2 2 5" xfId="49998"/>
    <cellStyle name="標準 24 10 4 2 3" xfId="13063"/>
    <cellStyle name="標準 24 10 4 2 4" xfId="23618"/>
    <cellStyle name="標準 24 10 4 2 5" xfId="34178"/>
    <cellStyle name="標準 24 10 4 2 6" xfId="44732"/>
    <cellStyle name="標準 24 10 4 3" xfId="7169"/>
    <cellStyle name="標準 24 10 4 3 2" xfId="17341"/>
    <cellStyle name="標準 24 10 4 3 3" xfId="27895"/>
    <cellStyle name="標準 24 10 4 3 4" xfId="38455"/>
    <cellStyle name="標準 24 10 4 3 5" xfId="49010"/>
    <cellStyle name="標準 24 10 4 4" xfId="12075"/>
    <cellStyle name="標準 24 10 4 5" xfId="22629"/>
    <cellStyle name="標準 24 10 4 6" xfId="33189"/>
    <cellStyle name="標準 24 10 4 7" xfId="43743"/>
    <cellStyle name="標準 24 10 5" xfId="1438"/>
    <cellStyle name="標準 24 10 5 2" xfId="3847"/>
    <cellStyle name="標準 24 10 5 2 2" xfId="9089"/>
    <cellStyle name="標準 24 10 5 2 2 2" xfId="18330"/>
    <cellStyle name="標準 24 10 5 2 2 3" xfId="28884"/>
    <cellStyle name="標準 24 10 5 2 2 4" xfId="39444"/>
    <cellStyle name="標準 24 10 5 2 2 5" xfId="49999"/>
    <cellStyle name="標準 24 10 5 2 3" xfId="13064"/>
    <cellStyle name="標準 24 10 5 2 4" xfId="23619"/>
    <cellStyle name="標準 24 10 5 2 5" xfId="34179"/>
    <cellStyle name="標準 24 10 5 2 6" xfId="44733"/>
    <cellStyle name="標準 24 10 5 3" xfId="6681"/>
    <cellStyle name="標準 24 10 5 3 2" xfId="16853"/>
    <cellStyle name="標準 24 10 5 3 3" xfId="27407"/>
    <cellStyle name="標準 24 10 5 3 4" xfId="37967"/>
    <cellStyle name="標準 24 10 5 3 5" xfId="48522"/>
    <cellStyle name="標準 24 10 5 4" xfId="11587"/>
    <cellStyle name="標準 24 10 5 5" xfId="22141"/>
    <cellStyle name="標準 24 10 5 6" xfId="32701"/>
    <cellStyle name="標準 24 10 5 7" xfId="43255"/>
    <cellStyle name="標準 24 10 6" xfId="3097"/>
    <cellStyle name="標準 24 10 6 2" xfId="8339"/>
    <cellStyle name="標準 24 10 6 2 2" xfId="18331"/>
    <cellStyle name="標準 24 10 6 2 3" xfId="28885"/>
    <cellStyle name="標準 24 10 6 2 4" xfId="39445"/>
    <cellStyle name="標準 24 10 6 2 5" xfId="50000"/>
    <cellStyle name="標準 24 10 6 3" xfId="13065"/>
    <cellStyle name="標準 24 10 6 4" xfId="23620"/>
    <cellStyle name="標準 24 10 6 5" xfId="34180"/>
    <cellStyle name="標準 24 10 6 6" xfId="44734"/>
    <cellStyle name="標準 24 10 7" xfId="5423"/>
    <cellStyle name="標準 24 10 7 2" xfId="16103"/>
    <cellStyle name="標準 24 10 7 3" xfId="26657"/>
    <cellStyle name="標準 24 10 7 4" xfId="37217"/>
    <cellStyle name="標準 24 10 7 5" xfId="47772"/>
    <cellStyle name="標準 24 10 8" xfId="10837"/>
    <cellStyle name="標準 24 10 9" xfId="21391"/>
    <cellStyle name="標準 24 11" xfId="404"/>
    <cellStyle name="標準 24 11 10" xfId="31822"/>
    <cellStyle name="標準 24 11 11" xfId="42376"/>
    <cellStyle name="標準 24 11 2" xfId="1072"/>
    <cellStyle name="標準 24 11 2 2" xfId="2609"/>
    <cellStyle name="標準 24 11 2 2 2" xfId="5018"/>
    <cellStyle name="標準 24 11 2 2 2 2" xfId="10260"/>
    <cellStyle name="標準 24 11 2 2 2 2 2" xfId="18332"/>
    <cellStyle name="標準 24 11 2 2 2 2 3" xfId="28886"/>
    <cellStyle name="標準 24 11 2 2 2 2 4" xfId="39446"/>
    <cellStyle name="標準 24 11 2 2 2 2 5" xfId="50001"/>
    <cellStyle name="標準 24 11 2 2 2 3" xfId="13066"/>
    <cellStyle name="標準 24 11 2 2 2 4" xfId="23621"/>
    <cellStyle name="標準 24 11 2 2 2 5" xfId="34181"/>
    <cellStyle name="標準 24 11 2 2 2 6" xfId="44735"/>
    <cellStyle name="標準 24 11 2 2 3" xfId="7852"/>
    <cellStyle name="標準 24 11 2 2 3 2" xfId="18024"/>
    <cellStyle name="標準 24 11 2 2 3 3" xfId="28578"/>
    <cellStyle name="標準 24 11 2 2 3 4" xfId="39138"/>
    <cellStyle name="標準 24 11 2 2 3 5" xfId="49693"/>
    <cellStyle name="標準 24 11 2 2 4" xfId="12758"/>
    <cellStyle name="標準 24 11 2 2 5" xfId="23312"/>
    <cellStyle name="標準 24 11 2 2 6" xfId="33872"/>
    <cellStyle name="標準 24 11 2 2 7" xfId="44426"/>
    <cellStyle name="標準 24 11 2 3" xfId="1607"/>
    <cellStyle name="標準 24 11 2 3 2" xfId="4016"/>
    <cellStyle name="標準 24 11 2 3 2 2" xfId="9258"/>
    <cellStyle name="標準 24 11 2 3 2 2 2" xfId="18333"/>
    <cellStyle name="標準 24 11 2 3 2 2 3" xfId="28887"/>
    <cellStyle name="標準 24 11 2 3 2 2 4" xfId="39447"/>
    <cellStyle name="標準 24 11 2 3 2 2 5" xfId="50002"/>
    <cellStyle name="標準 24 11 2 3 2 3" xfId="13067"/>
    <cellStyle name="標準 24 11 2 3 2 4" xfId="23622"/>
    <cellStyle name="標準 24 11 2 3 2 5" xfId="34182"/>
    <cellStyle name="標準 24 11 2 3 2 6" xfId="44736"/>
    <cellStyle name="標準 24 11 2 3 3" xfId="6850"/>
    <cellStyle name="標準 24 11 2 3 3 2" xfId="17022"/>
    <cellStyle name="標準 24 11 2 3 3 3" xfId="27576"/>
    <cellStyle name="標準 24 11 2 3 3 4" xfId="38136"/>
    <cellStyle name="標準 24 11 2 3 3 5" xfId="48691"/>
    <cellStyle name="標準 24 11 2 3 4" xfId="11756"/>
    <cellStyle name="標準 24 11 2 3 5" xfId="22310"/>
    <cellStyle name="標準 24 11 2 3 6" xfId="32870"/>
    <cellStyle name="標準 24 11 2 3 7" xfId="43424"/>
    <cellStyle name="標準 24 11 2 4" xfId="3481"/>
    <cellStyle name="標準 24 11 2 4 2" xfId="8723"/>
    <cellStyle name="標準 24 11 2 4 2 2" xfId="18334"/>
    <cellStyle name="標準 24 11 2 4 2 3" xfId="28888"/>
    <cellStyle name="標準 24 11 2 4 2 4" xfId="39448"/>
    <cellStyle name="標準 24 11 2 4 2 5" xfId="50003"/>
    <cellStyle name="標準 24 11 2 4 3" xfId="13068"/>
    <cellStyle name="標準 24 11 2 4 4" xfId="23623"/>
    <cellStyle name="標準 24 11 2 4 5" xfId="34183"/>
    <cellStyle name="標準 24 11 2 4 6" xfId="44737"/>
    <cellStyle name="標準 24 11 2 5" xfId="6315"/>
    <cellStyle name="標準 24 11 2 5 2" xfId="16487"/>
    <cellStyle name="標準 24 11 2 5 3" xfId="27041"/>
    <cellStyle name="標準 24 11 2 5 4" xfId="37601"/>
    <cellStyle name="標準 24 11 2 5 5" xfId="48156"/>
    <cellStyle name="標準 24 11 2 6" xfId="11221"/>
    <cellStyle name="標準 24 11 2 7" xfId="21775"/>
    <cellStyle name="標準 24 11 2 8" xfId="32335"/>
    <cellStyle name="標準 24 11 2 9" xfId="42889"/>
    <cellStyle name="標準 24 11 3" xfId="925"/>
    <cellStyle name="標準 24 11 3 2" xfId="2462"/>
    <cellStyle name="標準 24 11 3 2 2" xfId="4871"/>
    <cellStyle name="標準 24 11 3 2 2 2" xfId="10113"/>
    <cellStyle name="標準 24 11 3 2 2 2 2" xfId="18335"/>
    <cellStyle name="標準 24 11 3 2 2 2 3" xfId="28889"/>
    <cellStyle name="標準 24 11 3 2 2 2 4" xfId="39449"/>
    <cellStyle name="標準 24 11 3 2 2 2 5" xfId="50004"/>
    <cellStyle name="標準 24 11 3 2 2 3" xfId="13069"/>
    <cellStyle name="標準 24 11 3 2 2 4" xfId="23624"/>
    <cellStyle name="標準 24 11 3 2 2 5" xfId="34184"/>
    <cellStyle name="標準 24 11 3 2 2 6" xfId="44738"/>
    <cellStyle name="標準 24 11 3 2 3" xfId="7705"/>
    <cellStyle name="標準 24 11 3 2 3 2" xfId="17877"/>
    <cellStyle name="標準 24 11 3 2 3 3" xfId="28431"/>
    <cellStyle name="標準 24 11 3 2 3 4" xfId="38991"/>
    <cellStyle name="標準 24 11 3 2 3 5" xfId="49546"/>
    <cellStyle name="標準 24 11 3 2 4" xfId="12611"/>
    <cellStyle name="標準 24 11 3 2 5" xfId="23165"/>
    <cellStyle name="標準 24 11 3 2 6" xfId="33725"/>
    <cellStyle name="標準 24 11 3 2 7" xfId="44279"/>
    <cellStyle name="標準 24 11 3 3" xfId="3334"/>
    <cellStyle name="標準 24 11 3 3 2" xfId="8576"/>
    <cellStyle name="標準 24 11 3 3 2 2" xfId="18336"/>
    <cellStyle name="標準 24 11 3 3 2 3" xfId="28890"/>
    <cellStyle name="標準 24 11 3 3 2 4" xfId="39450"/>
    <cellStyle name="標準 24 11 3 3 2 5" xfId="50005"/>
    <cellStyle name="標準 24 11 3 3 3" xfId="13070"/>
    <cellStyle name="標準 24 11 3 3 4" xfId="23625"/>
    <cellStyle name="標準 24 11 3 3 5" xfId="34185"/>
    <cellStyle name="標準 24 11 3 3 6" xfId="44739"/>
    <cellStyle name="標準 24 11 3 4" xfId="6168"/>
    <cellStyle name="標準 24 11 3 4 2" xfId="16340"/>
    <cellStyle name="標準 24 11 3 4 3" xfId="26894"/>
    <cellStyle name="標準 24 11 3 4 4" xfId="37454"/>
    <cellStyle name="標準 24 11 3 4 5" xfId="48009"/>
    <cellStyle name="標準 24 11 3 5" xfId="11074"/>
    <cellStyle name="標準 24 11 3 6" xfId="21628"/>
    <cellStyle name="標準 24 11 3 7" xfId="32188"/>
    <cellStyle name="標準 24 11 3 8" xfId="42742"/>
    <cellStyle name="標準 24 11 4" xfId="1941"/>
    <cellStyle name="標準 24 11 4 2" xfId="4350"/>
    <cellStyle name="標準 24 11 4 2 2" xfId="9592"/>
    <cellStyle name="標準 24 11 4 2 2 2" xfId="18337"/>
    <cellStyle name="標準 24 11 4 2 2 3" xfId="28891"/>
    <cellStyle name="標準 24 11 4 2 2 4" xfId="39451"/>
    <cellStyle name="標準 24 11 4 2 2 5" xfId="50006"/>
    <cellStyle name="標準 24 11 4 2 3" xfId="13071"/>
    <cellStyle name="標準 24 11 4 2 4" xfId="23626"/>
    <cellStyle name="標準 24 11 4 2 5" xfId="34186"/>
    <cellStyle name="標準 24 11 4 2 6" xfId="44740"/>
    <cellStyle name="標準 24 11 4 3" xfId="7184"/>
    <cellStyle name="標準 24 11 4 3 2" xfId="17356"/>
    <cellStyle name="標準 24 11 4 3 3" xfId="27910"/>
    <cellStyle name="標準 24 11 4 3 4" xfId="38470"/>
    <cellStyle name="標準 24 11 4 3 5" xfId="49025"/>
    <cellStyle name="標準 24 11 4 4" xfId="12090"/>
    <cellStyle name="標準 24 11 4 5" xfId="22644"/>
    <cellStyle name="標準 24 11 4 6" xfId="33204"/>
    <cellStyle name="標準 24 11 4 7" xfId="43758"/>
    <cellStyle name="標準 24 11 5" xfId="1460"/>
    <cellStyle name="標準 24 11 5 2" xfId="3869"/>
    <cellStyle name="標準 24 11 5 2 2" xfId="9111"/>
    <cellStyle name="標準 24 11 5 2 2 2" xfId="18338"/>
    <cellStyle name="標準 24 11 5 2 2 3" xfId="28892"/>
    <cellStyle name="標準 24 11 5 2 2 4" xfId="39452"/>
    <cellStyle name="標準 24 11 5 2 2 5" xfId="50007"/>
    <cellStyle name="標準 24 11 5 2 3" xfId="13072"/>
    <cellStyle name="標準 24 11 5 2 4" xfId="23627"/>
    <cellStyle name="標準 24 11 5 2 5" xfId="34187"/>
    <cellStyle name="標準 24 11 5 2 6" xfId="44741"/>
    <cellStyle name="標準 24 11 5 3" xfId="6703"/>
    <cellStyle name="標準 24 11 5 3 2" xfId="16875"/>
    <cellStyle name="標準 24 11 5 3 3" xfId="27429"/>
    <cellStyle name="標準 24 11 5 3 4" xfId="37989"/>
    <cellStyle name="標準 24 11 5 3 5" xfId="48544"/>
    <cellStyle name="標準 24 11 5 4" xfId="11609"/>
    <cellStyle name="標準 24 11 5 5" xfId="22163"/>
    <cellStyle name="標準 24 11 5 6" xfId="32723"/>
    <cellStyle name="標準 24 11 5 7" xfId="43277"/>
    <cellStyle name="標準 24 11 6" xfId="2968"/>
    <cellStyle name="標準 24 11 6 2" xfId="8210"/>
    <cellStyle name="標準 24 11 6 2 2" xfId="18339"/>
    <cellStyle name="標準 24 11 6 2 3" xfId="28893"/>
    <cellStyle name="標準 24 11 6 2 4" xfId="39453"/>
    <cellStyle name="標準 24 11 6 2 5" xfId="50008"/>
    <cellStyle name="標準 24 11 6 3" xfId="13073"/>
    <cellStyle name="標準 24 11 6 4" xfId="23628"/>
    <cellStyle name="標準 24 11 6 5" xfId="34188"/>
    <cellStyle name="標準 24 11 6 6" xfId="44742"/>
    <cellStyle name="標準 24 11 7" xfId="5647"/>
    <cellStyle name="標準 24 11 7 2" xfId="15974"/>
    <cellStyle name="標準 24 11 7 3" xfId="26528"/>
    <cellStyle name="標準 24 11 7 4" xfId="37088"/>
    <cellStyle name="標準 24 11 7 5" xfId="47643"/>
    <cellStyle name="標準 24 11 8" xfId="10708"/>
    <cellStyle name="標準 24 11 9" xfId="21262"/>
    <cellStyle name="標準 24 12" xfId="420"/>
    <cellStyle name="標準 24 12 10" xfId="42527"/>
    <cellStyle name="標準 24 12 2" xfId="1223"/>
    <cellStyle name="標準 24 12 2 2" xfId="2760"/>
    <cellStyle name="標準 24 12 2 2 2" xfId="5169"/>
    <cellStyle name="標準 24 12 2 2 2 2" xfId="10411"/>
    <cellStyle name="標準 24 12 2 2 2 2 2" xfId="18340"/>
    <cellStyle name="標準 24 12 2 2 2 2 3" xfId="28894"/>
    <cellStyle name="標準 24 12 2 2 2 2 4" xfId="39454"/>
    <cellStyle name="標準 24 12 2 2 2 2 5" xfId="50009"/>
    <cellStyle name="標準 24 12 2 2 2 3" xfId="13074"/>
    <cellStyle name="標準 24 12 2 2 2 4" xfId="23629"/>
    <cellStyle name="標準 24 12 2 2 2 5" xfId="34189"/>
    <cellStyle name="標準 24 12 2 2 2 6" xfId="44743"/>
    <cellStyle name="標準 24 12 2 2 3" xfId="8003"/>
    <cellStyle name="標準 24 12 2 2 3 2" xfId="18175"/>
    <cellStyle name="標準 24 12 2 2 3 3" xfId="28729"/>
    <cellStyle name="標準 24 12 2 2 3 4" xfId="39289"/>
    <cellStyle name="標準 24 12 2 2 3 5" xfId="49844"/>
    <cellStyle name="標準 24 12 2 2 4" xfId="12909"/>
    <cellStyle name="標準 24 12 2 2 5" xfId="23463"/>
    <cellStyle name="標準 24 12 2 2 6" xfId="34023"/>
    <cellStyle name="標準 24 12 2 2 7" xfId="44577"/>
    <cellStyle name="標準 24 12 2 3" xfId="3632"/>
    <cellStyle name="標準 24 12 2 3 2" xfId="8874"/>
    <cellStyle name="標準 24 12 2 3 2 2" xfId="18341"/>
    <cellStyle name="標準 24 12 2 3 2 3" xfId="28895"/>
    <cellStyle name="標準 24 12 2 3 2 4" xfId="39455"/>
    <cellStyle name="標準 24 12 2 3 2 5" xfId="50010"/>
    <cellStyle name="標準 24 12 2 3 3" xfId="13075"/>
    <cellStyle name="標準 24 12 2 3 4" xfId="23630"/>
    <cellStyle name="標準 24 12 2 3 5" xfId="34190"/>
    <cellStyle name="標準 24 12 2 3 6" xfId="44744"/>
    <cellStyle name="標準 24 12 2 4" xfId="6466"/>
    <cellStyle name="標準 24 12 2 4 2" xfId="16638"/>
    <cellStyle name="標準 24 12 2 4 3" xfId="27192"/>
    <cellStyle name="標準 24 12 2 4 4" xfId="37752"/>
    <cellStyle name="標準 24 12 2 4 5" xfId="48307"/>
    <cellStyle name="標準 24 12 2 5" xfId="11372"/>
    <cellStyle name="標準 24 12 2 6" xfId="21926"/>
    <cellStyle name="標準 24 12 2 7" xfId="32486"/>
    <cellStyle name="標準 24 12 2 8" xfId="43040"/>
    <cellStyle name="標準 24 12 3" xfId="1957"/>
    <cellStyle name="標準 24 12 3 2" xfId="4366"/>
    <cellStyle name="標準 24 12 3 2 2" xfId="9608"/>
    <cellStyle name="標準 24 12 3 2 2 2" xfId="18342"/>
    <cellStyle name="標準 24 12 3 2 2 3" xfId="28896"/>
    <cellStyle name="標準 24 12 3 2 2 4" xfId="39456"/>
    <cellStyle name="標準 24 12 3 2 2 5" xfId="50011"/>
    <cellStyle name="標準 24 12 3 2 3" xfId="13076"/>
    <cellStyle name="標準 24 12 3 2 4" xfId="23631"/>
    <cellStyle name="標準 24 12 3 2 5" xfId="34191"/>
    <cellStyle name="標準 24 12 3 2 6" xfId="44745"/>
    <cellStyle name="標準 24 12 3 3" xfId="7200"/>
    <cellStyle name="標準 24 12 3 3 2" xfId="17372"/>
    <cellStyle name="標準 24 12 3 3 3" xfId="27926"/>
    <cellStyle name="標準 24 12 3 3 4" xfId="38486"/>
    <cellStyle name="標準 24 12 3 3 5" xfId="49041"/>
    <cellStyle name="標準 24 12 3 4" xfId="12106"/>
    <cellStyle name="標準 24 12 3 5" xfId="22660"/>
    <cellStyle name="標準 24 12 3 6" xfId="33220"/>
    <cellStyle name="標準 24 12 3 7" xfId="43774"/>
    <cellStyle name="標準 24 12 4" xfId="1758"/>
    <cellStyle name="標準 24 12 4 2" xfId="4167"/>
    <cellStyle name="標準 24 12 4 2 2" xfId="9409"/>
    <cellStyle name="標準 24 12 4 2 2 2" xfId="18343"/>
    <cellStyle name="標準 24 12 4 2 2 3" xfId="28897"/>
    <cellStyle name="標準 24 12 4 2 2 4" xfId="39457"/>
    <cellStyle name="標準 24 12 4 2 2 5" xfId="50012"/>
    <cellStyle name="標準 24 12 4 2 3" xfId="13077"/>
    <cellStyle name="標準 24 12 4 2 4" xfId="23632"/>
    <cellStyle name="標準 24 12 4 2 5" xfId="34192"/>
    <cellStyle name="標準 24 12 4 2 6" xfId="44746"/>
    <cellStyle name="標準 24 12 4 3" xfId="7001"/>
    <cellStyle name="標準 24 12 4 3 2" xfId="17173"/>
    <cellStyle name="標準 24 12 4 3 3" xfId="27727"/>
    <cellStyle name="標準 24 12 4 3 4" xfId="38287"/>
    <cellStyle name="標準 24 12 4 3 5" xfId="48842"/>
    <cellStyle name="標準 24 12 4 4" xfId="11907"/>
    <cellStyle name="標準 24 12 4 5" xfId="22461"/>
    <cellStyle name="標準 24 12 4 6" xfId="33021"/>
    <cellStyle name="標準 24 12 4 7" xfId="43575"/>
    <cellStyle name="標準 24 12 5" xfId="3119"/>
    <cellStyle name="標準 24 12 5 2" xfId="8361"/>
    <cellStyle name="標準 24 12 5 2 2" xfId="18344"/>
    <cellStyle name="標準 24 12 5 2 3" xfId="28898"/>
    <cellStyle name="標準 24 12 5 2 4" xfId="39458"/>
    <cellStyle name="標準 24 12 5 2 5" xfId="50013"/>
    <cellStyle name="標準 24 12 5 3" xfId="13078"/>
    <cellStyle name="標準 24 12 5 4" xfId="23633"/>
    <cellStyle name="標準 24 12 5 5" xfId="34193"/>
    <cellStyle name="標準 24 12 5 6" xfId="44747"/>
    <cellStyle name="標準 24 12 6" xfId="5663"/>
    <cellStyle name="標準 24 12 6 2" xfId="16125"/>
    <cellStyle name="標準 24 12 6 3" xfId="26679"/>
    <cellStyle name="標準 24 12 6 4" xfId="37239"/>
    <cellStyle name="標準 24 12 6 5" xfId="47794"/>
    <cellStyle name="標準 24 12 7" xfId="10859"/>
    <cellStyle name="標準 24 12 8" xfId="21413"/>
    <cellStyle name="標準 24 12 9" xfId="31973"/>
    <cellStyle name="標準 24 13" xfId="456"/>
    <cellStyle name="標準 24 13 10" xfId="42549"/>
    <cellStyle name="標準 24 13 2" xfId="945"/>
    <cellStyle name="標準 24 13 2 2" xfId="2482"/>
    <cellStyle name="標準 24 13 2 2 2" xfId="4891"/>
    <cellStyle name="標準 24 13 2 2 2 2" xfId="10133"/>
    <cellStyle name="標準 24 13 2 2 2 2 2" xfId="18345"/>
    <cellStyle name="標準 24 13 2 2 2 2 3" xfId="28899"/>
    <cellStyle name="標準 24 13 2 2 2 2 4" xfId="39459"/>
    <cellStyle name="標準 24 13 2 2 2 2 5" xfId="50014"/>
    <cellStyle name="標準 24 13 2 2 2 3" xfId="13079"/>
    <cellStyle name="標準 24 13 2 2 2 4" xfId="23634"/>
    <cellStyle name="標準 24 13 2 2 2 5" xfId="34194"/>
    <cellStyle name="標準 24 13 2 2 2 6" xfId="44748"/>
    <cellStyle name="標準 24 13 2 2 3" xfId="7725"/>
    <cellStyle name="標準 24 13 2 2 3 2" xfId="17897"/>
    <cellStyle name="標準 24 13 2 2 3 3" xfId="28451"/>
    <cellStyle name="標準 24 13 2 2 3 4" xfId="39011"/>
    <cellStyle name="標準 24 13 2 2 3 5" xfId="49566"/>
    <cellStyle name="標準 24 13 2 2 4" xfId="12631"/>
    <cellStyle name="標準 24 13 2 2 5" xfId="23185"/>
    <cellStyle name="標準 24 13 2 2 6" xfId="33745"/>
    <cellStyle name="標準 24 13 2 2 7" xfId="44299"/>
    <cellStyle name="標準 24 13 2 3" xfId="3354"/>
    <cellStyle name="標準 24 13 2 3 2" xfId="8596"/>
    <cellStyle name="標準 24 13 2 3 2 2" xfId="18346"/>
    <cellStyle name="標準 24 13 2 3 2 3" xfId="28900"/>
    <cellStyle name="標準 24 13 2 3 2 4" xfId="39460"/>
    <cellStyle name="標準 24 13 2 3 2 5" xfId="50015"/>
    <cellStyle name="標準 24 13 2 3 3" xfId="13080"/>
    <cellStyle name="標準 24 13 2 3 4" xfId="23635"/>
    <cellStyle name="標準 24 13 2 3 5" xfId="34195"/>
    <cellStyle name="標準 24 13 2 3 6" xfId="44749"/>
    <cellStyle name="標準 24 13 2 4" xfId="6188"/>
    <cellStyle name="標準 24 13 2 4 2" xfId="16360"/>
    <cellStyle name="標準 24 13 2 4 3" xfId="26914"/>
    <cellStyle name="標準 24 13 2 4 4" xfId="37474"/>
    <cellStyle name="標準 24 13 2 4 5" xfId="48029"/>
    <cellStyle name="標準 24 13 2 5" xfId="11094"/>
    <cellStyle name="標準 24 13 2 6" xfId="21648"/>
    <cellStyle name="標準 24 13 2 7" xfId="32208"/>
    <cellStyle name="標準 24 13 2 8" xfId="42762"/>
    <cellStyle name="標準 24 13 3" xfId="1993"/>
    <cellStyle name="標準 24 13 3 2" xfId="4402"/>
    <cellStyle name="標準 24 13 3 2 2" xfId="9644"/>
    <cellStyle name="標準 24 13 3 2 2 2" xfId="18347"/>
    <cellStyle name="標準 24 13 3 2 2 3" xfId="28901"/>
    <cellStyle name="標準 24 13 3 2 2 4" xfId="39461"/>
    <cellStyle name="標準 24 13 3 2 2 5" xfId="50016"/>
    <cellStyle name="標準 24 13 3 2 3" xfId="13081"/>
    <cellStyle name="標準 24 13 3 2 4" xfId="23636"/>
    <cellStyle name="標準 24 13 3 2 5" xfId="34196"/>
    <cellStyle name="標準 24 13 3 2 6" xfId="44750"/>
    <cellStyle name="標準 24 13 3 3" xfId="7236"/>
    <cellStyle name="標準 24 13 3 3 2" xfId="17408"/>
    <cellStyle name="標準 24 13 3 3 3" xfId="27962"/>
    <cellStyle name="標準 24 13 3 3 4" xfId="38522"/>
    <cellStyle name="標準 24 13 3 3 5" xfId="49077"/>
    <cellStyle name="標準 24 13 3 4" xfId="12142"/>
    <cellStyle name="標準 24 13 3 5" xfId="22696"/>
    <cellStyle name="標準 24 13 3 6" xfId="33256"/>
    <cellStyle name="標準 24 13 3 7" xfId="43810"/>
    <cellStyle name="標準 24 13 4" xfId="1480"/>
    <cellStyle name="標準 24 13 4 2" xfId="3889"/>
    <cellStyle name="標準 24 13 4 2 2" xfId="9131"/>
    <cellStyle name="標準 24 13 4 2 2 2" xfId="18348"/>
    <cellStyle name="標準 24 13 4 2 2 3" xfId="28902"/>
    <cellStyle name="標準 24 13 4 2 2 4" xfId="39462"/>
    <cellStyle name="標準 24 13 4 2 2 5" xfId="50017"/>
    <cellStyle name="標準 24 13 4 2 3" xfId="13082"/>
    <cellStyle name="標準 24 13 4 2 4" xfId="23637"/>
    <cellStyle name="標準 24 13 4 2 5" xfId="34197"/>
    <cellStyle name="標準 24 13 4 2 6" xfId="44751"/>
    <cellStyle name="標準 24 13 4 3" xfId="6723"/>
    <cellStyle name="標準 24 13 4 3 2" xfId="16895"/>
    <cellStyle name="標準 24 13 4 3 3" xfId="27449"/>
    <cellStyle name="標準 24 13 4 3 4" xfId="38009"/>
    <cellStyle name="標準 24 13 4 3 5" xfId="48564"/>
    <cellStyle name="標準 24 13 4 4" xfId="11629"/>
    <cellStyle name="標準 24 13 4 5" xfId="22183"/>
    <cellStyle name="標準 24 13 4 6" xfId="32743"/>
    <cellStyle name="標準 24 13 4 7" xfId="43297"/>
    <cellStyle name="標準 24 13 5" xfId="3141"/>
    <cellStyle name="標準 24 13 5 2" xfId="8383"/>
    <cellStyle name="標準 24 13 5 2 2" xfId="18349"/>
    <cellStyle name="標準 24 13 5 2 3" xfId="28903"/>
    <cellStyle name="標準 24 13 5 2 4" xfId="39463"/>
    <cellStyle name="標準 24 13 5 2 5" xfId="50018"/>
    <cellStyle name="標準 24 13 5 3" xfId="13083"/>
    <cellStyle name="標準 24 13 5 4" xfId="23638"/>
    <cellStyle name="標準 24 13 5 5" xfId="34198"/>
    <cellStyle name="標準 24 13 5 6" xfId="44752"/>
    <cellStyle name="標準 24 13 6" xfId="5699"/>
    <cellStyle name="標準 24 13 6 2" xfId="16147"/>
    <cellStyle name="標準 24 13 6 3" xfId="26701"/>
    <cellStyle name="標準 24 13 6 4" xfId="37261"/>
    <cellStyle name="標準 24 13 6 5" xfId="47816"/>
    <cellStyle name="標準 24 13 7" xfId="10881"/>
    <cellStyle name="標準 24 13 8" xfId="21435"/>
    <cellStyle name="標準 24 13 9" xfId="31995"/>
    <cellStyle name="標準 24 14" xfId="473"/>
    <cellStyle name="標準 24 14 10" xfId="42571"/>
    <cellStyle name="標準 24 14 2" xfId="1245"/>
    <cellStyle name="標準 24 14 2 2" xfId="2782"/>
    <cellStyle name="標準 24 14 2 2 2" xfId="5191"/>
    <cellStyle name="標準 24 14 2 2 2 2" xfId="10433"/>
    <cellStyle name="標準 24 14 2 2 2 2 2" xfId="18350"/>
    <cellStyle name="標準 24 14 2 2 2 2 3" xfId="28904"/>
    <cellStyle name="標準 24 14 2 2 2 2 4" xfId="39464"/>
    <cellStyle name="標準 24 14 2 2 2 2 5" xfId="50019"/>
    <cellStyle name="標準 24 14 2 2 2 3" xfId="13084"/>
    <cellStyle name="標準 24 14 2 2 2 4" xfId="23639"/>
    <cellStyle name="標準 24 14 2 2 2 5" xfId="34199"/>
    <cellStyle name="標準 24 14 2 2 2 6" xfId="44753"/>
    <cellStyle name="標準 24 14 2 2 3" xfId="8025"/>
    <cellStyle name="標準 24 14 2 2 3 2" xfId="18197"/>
    <cellStyle name="標準 24 14 2 2 3 3" xfId="28751"/>
    <cellStyle name="標準 24 14 2 2 3 4" xfId="39311"/>
    <cellStyle name="標準 24 14 2 2 3 5" xfId="49866"/>
    <cellStyle name="標準 24 14 2 2 4" xfId="12931"/>
    <cellStyle name="標準 24 14 2 2 5" xfId="23485"/>
    <cellStyle name="標準 24 14 2 2 6" xfId="34045"/>
    <cellStyle name="標準 24 14 2 2 7" xfId="44599"/>
    <cellStyle name="標準 24 14 2 3" xfId="3654"/>
    <cellStyle name="標準 24 14 2 3 2" xfId="8896"/>
    <cellStyle name="標準 24 14 2 3 2 2" xfId="18351"/>
    <cellStyle name="標準 24 14 2 3 2 3" xfId="28905"/>
    <cellStyle name="標準 24 14 2 3 2 4" xfId="39465"/>
    <cellStyle name="標準 24 14 2 3 2 5" xfId="50020"/>
    <cellStyle name="標準 24 14 2 3 3" xfId="13085"/>
    <cellStyle name="標準 24 14 2 3 4" xfId="23640"/>
    <cellStyle name="標準 24 14 2 3 5" xfId="34200"/>
    <cellStyle name="標準 24 14 2 3 6" xfId="44754"/>
    <cellStyle name="標準 24 14 2 4" xfId="6488"/>
    <cellStyle name="標準 24 14 2 4 2" xfId="16660"/>
    <cellStyle name="標準 24 14 2 4 3" xfId="27214"/>
    <cellStyle name="標準 24 14 2 4 4" xfId="37774"/>
    <cellStyle name="標準 24 14 2 4 5" xfId="48329"/>
    <cellStyle name="標準 24 14 2 5" xfId="11394"/>
    <cellStyle name="標準 24 14 2 6" xfId="21948"/>
    <cellStyle name="標準 24 14 2 7" xfId="32508"/>
    <cellStyle name="標準 24 14 2 8" xfId="43062"/>
    <cellStyle name="標準 24 14 3" xfId="2010"/>
    <cellStyle name="標準 24 14 3 2" xfId="4419"/>
    <cellStyle name="標準 24 14 3 2 2" xfId="9661"/>
    <cellStyle name="標準 24 14 3 2 2 2" xfId="18352"/>
    <cellStyle name="標準 24 14 3 2 2 3" xfId="28906"/>
    <cellStyle name="標準 24 14 3 2 2 4" xfId="39466"/>
    <cellStyle name="標準 24 14 3 2 2 5" xfId="50021"/>
    <cellStyle name="標準 24 14 3 2 3" xfId="13086"/>
    <cellStyle name="標準 24 14 3 2 4" xfId="23641"/>
    <cellStyle name="標準 24 14 3 2 5" xfId="34201"/>
    <cellStyle name="標準 24 14 3 2 6" xfId="44755"/>
    <cellStyle name="標準 24 14 3 3" xfId="7253"/>
    <cellStyle name="標準 24 14 3 3 2" xfId="17425"/>
    <cellStyle name="標準 24 14 3 3 3" xfId="27979"/>
    <cellStyle name="標準 24 14 3 3 4" xfId="38539"/>
    <cellStyle name="標準 24 14 3 3 5" xfId="49094"/>
    <cellStyle name="標準 24 14 3 4" xfId="12159"/>
    <cellStyle name="標準 24 14 3 5" xfId="22713"/>
    <cellStyle name="標準 24 14 3 6" xfId="33273"/>
    <cellStyle name="標準 24 14 3 7" xfId="43827"/>
    <cellStyle name="標準 24 14 4" xfId="1780"/>
    <cellStyle name="標準 24 14 4 2" xfId="4189"/>
    <cellStyle name="標準 24 14 4 2 2" xfId="9431"/>
    <cellStyle name="標準 24 14 4 2 2 2" xfId="18353"/>
    <cellStyle name="標準 24 14 4 2 2 3" xfId="28907"/>
    <cellStyle name="標準 24 14 4 2 2 4" xfId="39467"/>
    <cellStyle name="標準 24 14 4 2 2 5" xfId="50022"/>
    <cellStyle name="標準 24 14 4 2 3" xfId="13087"/>
    <cellStyle name="標準 24 14 4 2 4" xfId="23642"/>
    <cellStyle name="標準 24 14 4 2 5" xfId="34202"/>
    <cellStyle name="標準 24 14 4 2 6" xfId="44756"/>
    <cellStyle name="標準 24 14 4 3" xfId="7023"/>
    <cellStyle name="標準 24 14 4 3 2" xfId="17195"/>
    <cellStyle name="標準 24 14 4 3 3" xfId="27749"/>
    <cellStyle name="標準 24 14 4 3 4" xfId="38309"/>
    <cellStyle name="標準 24 14 4 3 5" xfId="48864"/>
    <cellStyle name="標準 24 14 4 4" xfId="11929"/>
    <cellStyle name="標準 24 14 4 5" xfId="22483"/>
    <cellStyle name="標準 24 14 4 6" xfId="33043"/>
    <cellStyle name="標準 24 14 4 7" xfId="43597"/>
    <cellStyle name="標準 24 14 5" xfId="3163"/>
    <cellStyle name="標準 24 14 5 2" xfId="8405"/>
    <cellStyle name="標準 24 14 5 2 2" xfId="18354"/>
    <cellStyle name="標準 24 14 5 2 3" xfId="28908"/>
    <cellStyle name="標準 24 14 5 2 4" xfId="39468"/>
    <cellStyle name="標準 24 14 5 2 5" xfId="50023"/>
    <cellStyle name="標準 24 14 5 3" xfId="13088"/>
    <cellStyle name="標準 24 14 5 4" xfId="23643"/>
    <cellStyle name="標準 24 14 5 5" xfId="34203"/>
    <cellStyle name="標準 24 14 5 6" xfId="44757"/>
    <cellStyle name="標準 24 14 6" xfId="5716"/>
    <cellStyle name="標準 24 14 6 2" xfId="16169"/>
    <cellStyle name="標準 24 14 6 3" xfId="26723"/>
    <cellStyle name="標準 24 14 6 4" xfId="37283"/>
    <cellStyle name="標準 24 14 6 5" xfId="47838"/>
    <cellStyle name="標準 24 14 7" xfId="10903"/>
    <cellStyle name="標準 24 14 8" xfId="21457"/>
    <cellStyle name="標準 24 14 9" xfId="32017"/>
    <cellStyle name="標準 24 15" xfId="495"/>
    <cellStyle name="標準 24 15 10" xfId="43084"/>
    <cellStyle name="標準 24 15 2" xfId="1267"/>
    <cellStyle name="標準 24 15 2 2" xfId="2803"/>
    <cellStyle name="標準 24 15 2 2 2" xfId="8046"/>
    <cellStyle name="標準 24 15 2 2 2 2" xfId="18355"/>
    <cellStyle name="標準 24 15 2 2 2 3" xfId="28909"/>
    <cellStyle name="標準 24 15 2 2 2 4" xfId="39469"/>
    <cellStyle name="標準 24 15 2 2 2 5" xfId="50024"/>
    <cellStyle name="標準 24 15 2 2 3" xfId="13089"/>
    <cellStyle name="標準 24 15 2 2 4" xfId="23644"/>
    <cellStyle name="標準 24 15 2 2 5" xfId="34204"/>
    <cellStyle name="標準 24 15 2 2 6" xfId="44758"/>
    <cellStyle name="標準 24 15 2 3" xfId="5212"/>
    <cellStyle name="標準 24 15 2 3 2" xfId="10454"/>
    <cellStyle name="標準 24 15 2 3 2 2" xfId="18356"/>
    <cellStyle name="標準 24 15 2 3 2 3" xfId="28910"/>
    <cellStyle name="標準 24 15 2 3 2 4" xfId="39470"/>
    <cellStyle name="標準 24 15 2 3 2 5" xfId="50025"/>
    <cellStyle name="標準 24 15 2 3 3" xfId="13090"/>
    <cellStyle name="標準 24 15 2 3 4" xfId="23645"/>
    <cellStyle name="標準 24 15 2 3 5" xfId="34205"/>
    <cellStyle name="標準 24 15 2 3 6" xfId="44759"/>
    <cellStyle name="標準 24 15 2 4" xfId="6510"/>
    <cellStyle name="標準 24 15 2 4 2" xfId="18218"/>
    <cellStyle name="標準 24 15 2 4 3" xfId="28772"/>
    <cellStyle name="標準 24 15 2 4 4" xfId="39332"/>
    <cellStyle name="標準 24 15 2 4 5" xfId="49887"/>
    <cellStyle name="標準 24 15 2 5" xfId="12952"/>
    <cellStyle name="標準 24 15 2 6" xfId="23506"/>
    <cellStyle name="標準 24 15 2 7" xfId="34066"/>
    <cellStyle name="標準 24 15 2 8" xfId="44620"/>
    <cellStyle name="標準 24 15 3" xfId="2032"/>
    <cellStyle name="標準 24 15 3 2" xfId="4441"/>
    <cellStyle name="標準 24 15 3 2 2" xfId="9683"/>
    <cellStyle name="標準 24 15 3 2 2 2" xfId="18357"/>
    <cellStyle name="標準 24 15 3 2 2 3" xfId="28911"/>
    <cellStyle name="標準 24 15 3 2 2 4" xfId="39471"/>
    <cellStyle name="標準 24 15 3 2 2 5" xfId="50026"/>
    <cellStyle name="標準 24 15 3 2 3" xfId="13091"/>
    <cellStyle name="標準 24 15 3 2 4" xfId="23646"/>
    <cellStyle name="標準 24 15 3 2 5" xfId="34206"/>
    <cellStyle name="標準 24 15 3 2 6" xfId="44760"/>
    <cellStyle name="標準 24 15 3 3" xfId="7275"/>
    <cellStyle name="標準 24 15 3 3 2" xfId="17447"/>
    <cellStyle name="標準 24 15 3 3 3" xfId="28001"/>
    <cellStyle name="標準 24 15 3 3 4" xfId="38561"/>
    <cellStyle name="標準 24 15 3 3 5" xfId="49116"/>
    <cellStyle name="標準 24 15 3 4" xfId="12181"/>
    <cellStyle name="標準 24 15 3 5" xfId="22735"/>
    <cellStyle name="標準 24 15 3 6" xfId="33295"/>
    <cellStyle name="標準 24 15 3 7" xfId="43849"/>
    <cellStyle name="標準 24 15 4" xfId="1802"/>
    <cellStyle name="標準 24 15 4 2" xfId="4211"/>
    <cellStyle name="標準 24 15 4 2 2" xfId="9453"/>
    <cellStyle name="標準 24 15 4 2 2 2" xfId="18358"/>
    <cellStyle name="標準 24 15 4 2 2 3" xfId="28912"/>
    <cellStyle name="標準 24 15 4 2 2 4" xfId="39472"/>
    <cellStyle name="標準 24 15 4 2 2 5" xfId="50027"/>
    <cellStyle name="標準 24 15 4 2 3" xfId="13092"/>
    <cellStyle name="標準 24 15 4 2 4" xfId="23647"/>
    <cellStyle name="標準 24 15 4 2 5" xfId="34207"/>
    <cellStyle name="標準 24 15 4 2 6" xfId="44761"/>
    <cellStyle name="標準 24 15 4 3" xfId="7045"/>
    <cellStyle name="標準 24 15 4 3 2" xfId="17217"/>
    <cellStyle name="標準 24 15 4 3 3" xfId="27771"/>
    <cellStyle name="標準 24 15 4 3 4" xfId="38331"/>
    <cellStyle name="標準 24 15 4 3 5" xfId="48886"/>
    <cellStyle name="標準 24 15 4 4" xfId="11951"/>
    <cellStyle name="標準 24 15 4 5" xfId="22505"/>
    <cellStyle name="標準 24 15 4 6" xfId="33065"/>
    <cellStyle name="標準 24 15 4 7" xfId="43619"/>
    <cellStyle name="標準 24 15 5" xfId="3676"/>
    <cellStyle name="標準 24 15 5 2" xfId="8918"/>
    <cellStyle name="標準 24 15 5 2 2" xfId="18359"/>
    <cellStyle name="標準 24 15 5 2 3" xfId="28913"/>
    <cellStyle name="標準 24 15 5 2 4" xfId="39473"/>
    <cellStyle name="標準 24 15 5 2 5" xfId="50028"/>
    <cellStyle name="標準 24 15 5 3" xfId="13093"/>
    <cellStyle name="標準 24 15 5 4" xfId="23648"/>
    <cellStyle name="標準 24 15 5 5" xfId="34208"/>
    <cellStyle name="標準 24 15 5 6" xfId="44762"/>
    <cellStyle name="標準 24 15 6" xfId="5738"/>
    <cellStyle name="標準 24 15 6 2" xfId="16682"/>
    <cellStyle name="標準 24 15 6 3" xfId="27236"/>
    <cellStyle name="標準 24 15 6 4" xfId="37796"/>
    <cellStyle name="標準 24 15 6 5" xfId="48351"/>
    <cellStyle name="標準 24 15 7" xfId="11416"/>
    <cellStyle name="標準 24 15 8" xfId="21970"/>
    <cellStyle name="標準 24 15 9" xfId="32530"/>
    <cellStyle name="標準 24 16" xfId="517"/>
    <cellStyle name="標準 24 16 10" xfId="43106"/>
    <cellStyle name="標準 24 16 2" xfId="1289"/>
    <cellStyle name="標準 24 16 2 2" xfId="2821"/>
    <cellStyle name="標準 24 16 2 2 2" xfId="8064"/>
    <cellStyle name="標準 24 16 2 2 2 2" xfId="18360"/>
    <cellStyle name="標準 24 16 2 2 2 3" xfId="28914"/>
    <cellStyle name="標準 24 16 2 2 2 4" xfId="39474"/>
    <cellStyle name="標準 24 16 2 2 2 5" xfId="50029"/>
    <cellStyle name="標準 24 16 2 2 3" xfId="13094"/>
    <cellStyle name="標準 24 16 2 2 4" xfId="23649"/>
    <cellStyle name="標準 24 16 2 2 5" xfId="34209"/>
    <cellStyle name="標準 24 16 2 2 6" xfId="44763"/>
    <cellStyle name="標準 24 16 2 3" xfId="5230"/>
    <cellStyle name="標準 24 16 2 3 2" xfId="10472"/>
    <cellStyle name="標準 24 16 2 3 2 2" xfId="18361"/>
    <cellStyle name="標準 24 16 2 3 2 3" xfId="28915"/>
    <cellStyle name="標準 24 16 2 3 2 4" xfId="39475"/>
    <cellStyle name="標準 24 16 2 3 2 5" xfId="50030"/>
    <cellStyle name="標準 24 16 2 3 3" xfId="13095"/>
    <cellStyle name="標準 24 16 2 3 4" xfId="23650"/>
    <cellStyle name="標準 24 16 2 3 5" xfId="34210"/>
    <cellStyle name="標準 24 16 2 3 6" xfId="44764"/>
    <cellStyle name="標準 24 16 2 4" xfId="6532"/>
    <cellStyle name="標準 24 16 2 4 2" xfId="18236"/>
    <cellStyle name="標準 24 16 2 4 3" xfId="28790"/>
    <cellStyle name="標準 24 16 2 4 4" xfId="39350"/>
    <cellStyle name="標準 24 16 2 4 5" xfId="49905"/>
    <cellStyle name="標準 24 16 2 5" xfId="12970"/>
    <cellStyle name="標準 24 16 2 6" xfId="23524"/>
    <cellStyle name="標準 24 16 2 7" xfId="34084"/>
    <cellStyle name="標準 24 16 2 8" xfId="44638"/>
    <cellStyle name="標準 24 16 3" xfId="2054"/>
    <cellStyle name="標準 24 16 3 2" xfId="4463"/>
    <cellStyle name="標準 24 16 3 2 2" xfId="9705"/>
    <cellStyle name="標準 24 16 3 2 2 2" xfId="18362"/>
    <cellStyle name="標準 24 16 3 2 2 3" xfId="28916"/>
    <cellStyle name="標準 24 16 3 2 2 4" xfId="39476"/>
    <cellStyle name="標準 24 16 3 2 2 5" xfId="50031"/>
    <cellStyle name="標準 24 16 3 2 3" xfId="13096"/>
    <cellStyle name="標準 24 16 3 2 4" xfId="23651"/>
    <cellStyle name="標準 24 16 3 2 5" xfId="34211"/>
    <cellStyle name="標準 24 16 3 2 6" xfId="44765"/>
    <cellStyle name="標準 24 16 3 3" xfId="7297"/>
    <cellStyle name="標準 24 16 3 3 2" xfId="17469"/>
    <cellStyle name="標準 24 16 3 3 3" xfId="28023"/>
    <cellStyle name="標準 24 16 3 3 4" xfId="38583"/>
    <cellStyle name="標準 24 16 3 3 5" xfId="49138"/>
    <cellStyle name="標準 24 16 3 4" xfId="12203"/>
    <cellStyle name="標準 24 16 3 5" xfId="22757"/>
    <cellStyle name="標準 24 16 3 6" xfId="33317"/>
    <cellStyle name="標準 24 16 3 7" xfId="43871"/>
    <cellStyle name="標準 24 16 4" xfId="1824"/>
    <cellStyle name="標準 24 16 4 2" xfId="4233"/>
    <cellStyle name="標準 24 16 4 2 2" xfId="9475"/>
    <cellStyle name="標準 24 16 4 2 2 2" xfId="18363"/>
    <cellStyle name="標準 24 16 4 2 2 3" xfId="28917"/>
    <cellStyle name="標準 24 16 4 2 2 4" xfId="39477"/>
    <cellStyle name="標準 24 16 4 2 2 5" xfId="50032"/>
    <cellStyle name="標準 24 16 4 2 3" xfId="13097"/>
    <cellStyle name="標準 24 16 4 2 4" xfId="23652"/>
    <cellStyle name="標準 24 16 4 2 5" xfId="34212"/>
    <cellStyle name="標準 24 16 4 2 6" xfId="44766"/>
    <cellStyle name="標準 24 16 4 3" xfId="7067"/>
    <cellStyle name="標準 24 16 4 3 2" xfId="17239"/>
    <cellStyle name="標準 24 16 4 3 3" xfId="27793"/>
    <cellStyle name="標準 24 16 4 3 4" xfId="38353"/>
    <cellStyle name="標準 24 16 4 3 5" xfId="48908"/>
    <cellStyle name="標準 24 16 4 4" xfId="11973"/>
    <cellStyle name="標準 24 16 4 5" xfId="22527"/>
    <cellStyle name="標準 24 16 4 6" xfId="33087"/>
    <cellStyle name="標準 24 16 4 7" xfId="43641"/>
    <cellStyle name="標準 24 16 5" xfId="3698"/>
    <cellStyle name="標準 24 16 5 2" xfId="8940"/>
    <cellStyle name="標準 24 16 5 2 2" xfId="18364"/>
    <cellStyle name="標準 24 16 5 2 3" xfId="28918"/>
    <cellStyle name="標準 24 16 5 2 4" xfId="39478"/>
    <cellStyle name="標準 24 16 5 2 5" xfId="50033"/>
    <cellStyle name="標準 24 16 5 3" xfId="13098"/>
    <cellStyle name="標準 24 16 5 4" xfId="23653"/>
    <cellStyle name="標準 24 16 5 5" xfId="34213"/>
    <cellStyle name="標準 24 16 5 6" xfId="44767"/>
    <cellStyle name="標準 24 16 6" xfId="5760"/>
    <cellStyle name="標準 24 16 6 2" xfId="16704"/>
    <cellStyle name="標準 24 16 6 3" xfId="27258"/>
    <cellStyle name="標準 24 16 6 4" xfId="37818"/>
    <cellStyle name="標準 24 16 6 5" xfId="48373"/>
    <cellStyle name="標準 24 16 7" xfId="11438"/>
    <cellStyle name="標準 24 16 8" xfId="21992"/>
    <cellStyle name="標準 24 16 9" xfId="32552"/>
    <cellStyle name="標準 24 17" xfId="539"/>
    <cellStyle name="標準 24 17 2" xfId="2076"/>
    <cellStyle name="標準 24 17 2 2" xfId="4485"/>
    <cellStyle name="標準 24 17 2 2 2" xfId="9727"/>
    <cellStyle name="標準 24 17 2 2 2 2" xfId="18365"/>
    <cellStyle name="標準 24 17 2 2 2 3" xfId="28919"/>
    <cellStyle name="標準 24 17 2 2 2 4" xfId="39479"/>
    <cellStyle name="標準 24 17 2 2 2 5" xfId="50034"/>
    <cellStyle name="標準 24 17 2 2 3" xfId="13099"/>
    <cellStyle name="標準 24 17 2 2 4" xfId="23654"/>
    <cellStyle name="標準 24 17 2 2 5" xfId="34214"/>
    <cellStyle name="標準 24 17 2 2 6" xfId="44768"/>
    <cellStyle name="標準 24 17 2 3" xfId="7319"/>
    <cellStyle name="標準 24 17 2 3 2" xfId="17491"/>
    <cellStyle name="標準 24 17 2 3 3" xfId="28045"/>
    <cellStyle name="標準 24 17 2 3 4" xfId="38605"/>
    <cellStyle name="標準 24 17 2 3 5" xfId="49160"/>
    <cellStyle name="標準 24 17 2 4" xfId="12225"/>
    <cellStyle name="標準 24 17 2 5" xfId="22779"/>
    <cellStyle name="標準 24 17 2 6" xfId="33339"/>
    <cellStyle name="標準 24 17 2 7" xfId="43893"/>
    <cellStyle name="標準 24 17 3" xfId="3183"/>
    <cellStyle name="標準 24 17 3 2" xfId="8425"/>
    <cellStyle name="標準 24 17 3 2 2" xfId="18366"/>
    <cellStyle name="標準 24 17 3 2 3" xfId="28920"/>
    <cellStyle name="標準 24 17 3 2 4" xfId="39480"/>
    <cellStyle name="標準 24 17 3 2 5" xfId="50035"/>
    <cellStyle name="標準 24 17 3 3" xfId="13100"/>
    <cellStyle name="標準 24 17 3 4" xfId="23655"/>
    <cellStyle name="標準 24 17 3 5" xfId="34215"/>
    <cellStyle name="標準 24 17 3 6" xfId="44769"/>
    <cellStyle name="標準 24 17 4" xfId="5782"/>
    <cellStyle name="標準 24 17 4 2" xfId="16189"/>
    <cellStyle name="標準 24 17 4 3" xfId="26743"/>
    <cellStyle name="標準 24 17 4 4" xfId="37303"/>
    <cellStyle name="標準 24 17 4 5" xfId="47858"/>
    <cellStyle name="標準 24 17 5" xfId="10923"/>
    <cellStyle name="標準 24 17 6" xfId="21477"/>
    <cellStyle name="標準 24 17 7" xfId="32037"/>
    <cellStyle name="標準 24 17 8" xfId="42591"/>
    <cellStyle name="標準 24 18" xfId="559"/>
    <cellStyle name="標準 24 18 2" xfId="2096"/>
    <cellStyle name="標準 24 18 2 2" xfId="7339"/>
    <cellStyle name="標準 24 18 2 2 2" xfId="18367"/>
    <cellStyle name="標準 24 18 2 2 3" xfId="28921"/>
    <cellStyle name="標準 24 18 2 2 4" xfId="39481"/>
    <cellStyle name="標準 24 18 2 2 5" xfId="50036"/>
    <cellStyle name="標準 24 18 2 3" xfId="13101"/>
    <cellStyle name="標準 24 18 2 4" xfId="23656"/>
    <cellStyle name="標準 24 18 2 5" xfId="34216"/>
    <cellStyle name="標準 24 18 2 6" xfId="44770"/>
    <cellStyle name="標準 24 18 3" xfId="4505"/>
    <cellStyle name="標準 24 18 3 2" xfId="9747"/>
    <cellStyle name="標準 24 18 3 2 2" xfId="18368"/>
    <cellStyle name="標準 24 18 3 2 3" xfId="28922"/>
    <cellStyle name="標準 24 18 3 2 4" xfId="39482"/>
    <cellStyle name="標準 24 18 3 2 5" xfId="50037"/>
    <cellStyle name="標準 24 18 3 3" xfId="13102"/>
    <cellStyle name="標準 24 18 3 4" xfId="23657"/>
    <cellStyle name="標準 24 18 3 5" xfId="34217"/>
    <cellStyle name="標準 24 18 3 6" xfId="44771"/>
    <cellStyle name="標準 24 18 4" xfId="5802"/>
    <cellStyle name="標準 24 18 4 2" xfId="17511"/>
    <cellStyle name="標準 24 18 4 3" xfId="28065"/>
    <cellStyle name="標準 24 18 4 4" xfId="38625"/>
    <cellStyle name="標準 24 18 4 5" xfId="49180"/>
    <cellStyle name="標準 24 18 5" xfId="12245"/>
    <cellStyle name="標準 24 18 6" xfId="22799"/>
    <cellStyle name="標準 24 18 7" xfId="33359"/>
    <cellStyle name="標準 24 18 8" xfId="43913"/>
    <cellStyle name="標準 24 19" xfId="688"/>
    <cellStyle name="標準 24 19 2" xfId="2225"/>
    <cellStyle name="標準 24 19 2 2" xfId="7468"/>
    <cellStyle name="標準 24 19 2 2 2" xfId="18369"/>
    <cellStyle name="標準 24 19 2 2 3" xfId="28923"/>
    <cellStyle name="標準 24 19 2 2 4" xfId="39483"/>
    <cellStyle name="標準 24 19 2 2 5" xfId="50038"/>
    <cellStyle name="標準 24 19 2 3" xfId="13103"/>
    <cellStyle name="標準 24 19 2 4" xfId="23658"/>
    <cellStyle name="標準 24 19 2 5" xfId="34218"/>
    <cellStyle name="標準 24 19 2 6" xfId="44772"/>
    <cellStyle name="標準 24 19 3" xfId="4634"/>
    <cellStyle name="標準 24 19 3 2" xfId="9876"/>
    <cellStyle name="標準 24 19 3 2 2" xfId="18370"/>
    <cellStyle name="標準 24 19 3 2 3" xfId="28924"/>
    <cellStyle name="標準 24 19 3 2 4" xfId="39484"/>
    <cellStyle name="標準 24 19 3 2 5" xfId="50039"/>
    <cellStyle name="標準 24 19 3 3" xfId="13104"/>
    <cellStyle name="標準 24 19 3 4" xfId="23659"/>
    <cellStyle name="標準 24 19 3 5" xfId="34219"/>
    <cellStyle name="標準 24 19 3 6" xfId="44773"/>
    <cellStyle name="標準 24 19 4" xfId="5931"/>
    <cellStyle name="標準 24 19 4 2" xfId="17640"/>
    <cellStyle name="標準 24 19 4 3" xfId="28194"/>
    <cellStyle name="標準 24 19 4 4" xfId="38754"/>
    <cellStyle name="標準 24 19 4 5" xfId="49309"/>
    <cellStyle name="標準 24 19 5" xfId="12374"/>
    <cellStyle name="標準 24 19 6" xfId="22928"/>
    <cellStyle name="標準 24 19 7" xfId="33488"/>
    <cellStyle name="標準 24 19 8" xfId="44042"/>
    <cellStyle name="標準 24 2" xfId="91"/>
    <cellStyle name="標準 24 2 10" xfId="423"/>
    <cellStyle name="標準 24 2 10 10" xfId="42532"/>
    <cellStyle name="標準 24 2 10 2" xfId="1228"/>
    <cellStyle name="標準 24 2 10 2 2" xfId="2765"/>
    <cellStyle name="標準 24 2 10 2 2 2" xfId="5174"/>
    <cellStyle name="標準 24 2 10 2 2 2 2" xfId="10416"/>
    <cellStyle name="標準 24 2 10 2 2 2 2 2" xfId="18371"/>
    <cellStyle name="標準 24 2 10 2 2 2 2 3" xfId="28925"/>
    <cellStyle name="標準 24 2 10 2 2 2 2 4" xfId="39485"/>
    <cellStyle name="標準 24 2 10 2 2 2 2 5" xfId="50040"/>
    <cellStyle name="標準 24 2 10 2 2 2 3" xfId="13105"/>
    <cellStyle name="標準 24 2 10 2 2 2 4" xfId="23660"/>
    <cellStyle name="標準 24 2 10 2 2 2 5" xfId="34220"/>
    <cellStyle name="標準 24 2 10 2 2 2 6" xfId="44774"/>
    <cellStyle name="標準 24 2 10 2 2 3" xfId="8008"/>
    <cellStyle name="標準 24 2 10 2 2 3 2" xfId="18180"/>
    <cellStyle name="標準 24 2 10 2 2 3 3" xfId="28734"/>
    <cellStyle name="標準 24 2 10 2 2 3 4" xfId="39294"/>
    <cellStyle name="標準 24 2 10 2 2 3 5" xfId="49849"/>
    <cellStyle name="標準 24 2 10 2 2 4" xfId="12914"/>
    <cellStyle name="標準 24 2 10 2 2 5" xfId="23468"/>
    <cellStyle name="標準 24 2 10 2 2 6" xfId="34028"/>
    <cellStyle name="標準 24 2 10 2 2 7" xfId="44582"/>
    <cellStyle name="標準 24 2 10 2 3" xfId="3637"/>
    <cellStyle name="標準 24 2 10 2 3 2" xfId="8879"/>
    <cellStyle name="標準 24 2 10 2 3 2 2" xfId="18372"/>
    <cellStyle name="標準 24 2 10 2 3 2 3" xfId="28926"/>
    <cellStyle name="標準 24 2 10 2 3 2 4" xfId="39486"/>
    <cellStyle name="標準 24 2 10 2 3 2 5" xfId="50041"/>
    <cellStyle name="標準 24 2 10 2 3 3" xfId="13106"/>
    <cellStyle name="標準 24 2 10 2 3 4" xfId="23661"/>
    <cellStyle name="標準 24 2 10 2 3 5" xfId="34221"/>
    <cellStyle name="標準 24 2 10 2 3 6" xfId="44775"/>
    <cellStyle name="標準 24 2 10 2 4" xfId="6471"/>
    <cellStyle name="標準 24 2 10 2 4 2" xfId="16643"/>
    <cellStyle name="標準 24 2 10 2 4 3" xfId="27197"/>
    <cellStyle name="標準 24 2 10 2 4 4" xfId="37757"/>
    <cellStyle name="標準 24 2 10 2 4 5" xfId="48312"/>
    <cellStyle name="標準 24 2 10 2 5" xfId="11377"/>
    <cellStyle name="標準 24 2 10 2 6" xfId="21931"/>
    <cellStyle name="標準 24 2 10 2 7" xfId="32491"/>
    <cellStyle name="標準 24 2 10 2 8" xfId="43045"/>
    <cellStyle name="標準 24 2 10 3" xfId="1960"/>
    <cellStyle name="標準 24 2 10 3 2" xfId="4369"/>
    <cellStyle name="標準 24 2 10 3 2 2" xfId="9611"/>
    <cellStyle name="標準 24 2 10 3 2 2 2" xfId="18373"/>
    <cellStyle name="標準 24 2 10 3 2 2 3" xfId="28927"/>
    <cellStyle name="標準 24 2 10 3 2 2 4" xfId="39487"/>
    <cellStyle name="標準 24 2 10 3 2 2 5" xfId="50042"/>
    <cellStyle name="標準 24 2 10 3 2 3" xfId="13107"/>
    <cellStyle name="標準 24 2 10 3 2 4" xfId="23662"/>
    <cellStyle name="標準 24 2 10 3 2 5" xfId="34222"/>
    <cellStyle name="標準 24 2 10 3 2 6" xfId="44776"/>
    <cellStyle name="標準 24 2 10 3 3" xfId="7203"/>
    <cellStyle name="標準 24 2 10 3 3 2" xfId="17375"/>
    <cellStyle name="標準 24 2 10 3 3 3" xfId="27929"/>
    <cellStyle name="標準 24 2 10 3 3 4" xfId="38489"/>
    <cellStyle name="標準 24 2 10 3 3 5" xfId="49044"/>
    <cellStyle name="標準 24 2 10 3 4" xfId="12109"/>
    <cellStyle name="標準 24 2 10 3 5" xfId="22663"/>
    <cellStyle name="標準 24 2 10 3 6" xfId="33223"/>
    <cellStyle name="標準 24 2 10 3 7" xfId="43777"/>
    <cellStyle name="標準 24 2 10 4" xfId="1763"/>
    <cellStyle name="標準 24 2 10 4 2" xfId="4172"/>
    <cellStyle name="標準 24 2 10 4 2 2" xfId="9414"/>
    <cellStyle name="標準 24 2 10 4 2 2 2" xfId="18374"/>
    <cellStyle name="標準 24 2 10 4 2 2 3" xfId="28928"/>
    <cellStyle name="標準 24 2 10 4 2 2 4" xfId="39488"/>
    <cellStyle name="標準 24 2 10 4 2 2 5" xfId="50043"/>
    <cellStyle name="標準 24 2 10 4 2 3" xfId="13108"/>
    <cellStyle name="標準 24 2 10 4 2 4" xfId="23663"/>
    <cellStyle name="標準 24 2 10 4 2 5" xfId="34223"/>
    <cellStyle name="標準 24 2 10 4 2 6" xfId="44777"/>
    <cellStyle name="標準 24 2 10 4 3" xfId="7006"/>
    <cellStyle name="標準 24 2 10 4 3 2" xfId="17178"/>
    <cellStyle name="標準 24 2 10 4 3 3" xfId="27732"/>
    <cellStyle name="標準 24 2 10 4 3 4" xfId="38292"/>
    <cellStyle name="標準 24 2 10 4 3 5" xfId="48847"/>
    <cellStyle name="標準 24 2 10 4 4" xfId="11912"/>
    <cellStyle name="標準 24 2 10 4 5" xfId="22466"/>
    <cellStyle name="標準 24 2 10 4 6" xfId="33026"/>
    <cellStyle name="標準 24 2 10 4 7" xfId="43580"/>
    <cellStyle name="標準 24 2 10 5" xfId="3124"/>
    <cellStyle name="標準 24 2 10 5 2" xfId="8366"/>
    <cellStyle name="標準 24 2 10 5 2 2" xfId="18375"/>
    <cellStyle name="標準 24 2 10 5 2 3" xfId="28929"/>
    <cellStyle name="標準 24 2 10 5 2 4" xfId="39489"/>
    <cellStyle name="標準 24 2 10 5 2 5" xfId="50044"/>
    <cellStyle name="標準 24 2 10 5 3" xfId="13109"/>
    <cellStyle name="標準 24 2 10 5 4" xfId="23664"/>
    <cellStyle name="標準 24 2 10 5 5" xfId="34224"/>
    <cellStyle name="標準 24 2 10 5 6" xfId="44778"/>
    <cellStyle name="標準 24 2 10 6" xfId="5666"/>
    <cellStyle name="標準 24 2 10 6 2" xfId="16130"/>
    <cellStyle name="標準 24 2 10 6 3" xfId="26684"/>
    <cellStyle name="標準 24 2 10 6 4" xfId="37244"/>
    <cellStyle name="標準 24 2 10 6 5" xfId="47799"/>
    <cellStyle name="標準 24 2 10 7" xfId="10864"/>
    <cellStyle name="標準 24 2 10 8" xfId="21418"/>
    <cellStyle name="標準 24 2 10 9" xfId="31978"/>
    <cellStyle name="標準 24 2 11" xfId="461"/>
    <cellStyle name="標準 24 2 11 10" xfId="42554"/>
    <cellStyle name="標準 24 2 11 2" xfId="954"/>
    <cellStyle name="標準 24 2 11 2 2" xfId="2491"/>
    <cellStyle name="標準 24 2 11 2 2 2" xfId="4900"/>
    <cellStyle name="標準 24 2 11 2 2 2 2" xfId="10142"/>
    <cellStyle name="標準 24 2 11 2 2 2 2 2" xfId="18376"/>
    <cellStyle name="標準 24 2 11 2 2 2 2 3" xfId="28930"/>
    <cellStyle name="標準 24 2 11 2 2 2 2 4" xfId="39490"/>
    <cellStyle name="標準 24 2 11 2 2 2 2 5" xfId="50045"/>
    <cellStyle name="標準 24 2 11 2 2 2 3" xfId="13110"/>
    <cellStyle name="標準 24 2 11 2 2 2 4" xfId="23665"/>
    <cellStyle name="標準 24 2 11 2 2 2 5" xfId="34225"/>
    <cellStyle name="標準 24 2 11 2 2 2 6" xfId="44779"/>
    <cellStyle name="標準 24 2 11 2 2 3" xfId="7734"/>
    <cellStyle name="標準 24 2 11 2 2 3 2" xfId="17906"/>
    <cellStyle name="標準 24 2 11 2 2 3 3" xfId="28460"/>
    <cellStyle name="標準 24 2 11 2 2 3 4" xfId="39020"/>
    <cellStyle name="標準 24 2 11 2 2 3 5" xfId="49575"/>
    <cellStyle name="標準 24 2 11 2 2 4" xfId="12640"/>
    <cellStyle name="標準 24 2 11 2 2 5" xfId="23194"/>
    <cellStyle name="標準 24 2 11 2 2 6" xfId="33754"/>
    <cellStyle name="標準 24 2 11 2 2 7" xfId="44308"/>
    <cellStyle name="標準 24 2 11 2 3" xfId="3363"/>
    <cellStyle name="標準 24 2 11 2 3 2" xfId="8605"/>
    <cellStyle name="標準 24 2 11 2 3 2 2" xfId="18377"/>
    <cellStyle name="標準 24 2 11 2 3 2 3" xfId="28931"/>
    <cellStyle name="標準 24 2 11 2 3 2 4" xfId="39491"/>
    <cellStyle name="標準 24 2 11 2 3 2 5" xfId="50046"/>
    <cellStyle name="標準 24 2 11 2 3 3" xfId="13111"/>
    <cellStyle name="標準 24 2 11 2 3 4" xfId="23666"/>
    <cellStyle name="標準 24 2 11 2 3 5" xfId="34226"/>
    <cellStyle name="標準 24 2 11 2 3 6" xfId="44780"/>
    <cellStyle name="標準 24 2 11 2 4" xfId="6197"/>
    <cellStyle name="標準 24 2 11 2 4 2" xfId="16369"/>
    <cellStyle name="標準 24 2 11 2 4 3" xfId="26923"/>
    <cellStyle name="標準 24 2 11 2 4 4" xfId="37483"/>
    <cellStyle name="標準 24 2 11 2 4 5" xfId="48038"/>
    <cellStyle name="標準 24 2 11 2 5" xfId="11103"/>
    <cellStyle name="標準 24 2 11 2 6" xfId="21657"/>
    <cellStyle name="標準 24 2 11 2 7" xfId="32217"/>
    <cellStyle name="標準 24 2 11 2 8" xfId="42771"/>
    <cellStyle name="標準 24 2 11 3" xfId="1998"/>
    <cellStyle name="標準 24 2 11 3 2" xfId="4407"/>
    <cellStyle name="標準 24 2 11 3 2 2" xfId="9649"/>
    <cellStyle name="標準 24 2 11 3 2 2 2" xfId="18378"/>
    <cellStyle name="標準 24 2 11 3 2 2 3" xfId="28932"/>
    <cellStyle name="標準 24 2 11 3 2 2 4" xfId="39492"/>
    <cellStyle name="標準 24 2 11 3 2 2 5" xfId="50047"/>
    <cellStyle name="標準 24 2 11 3 2 3" xfId="13112"/>
    <cellStyle name="標準 24 2 11 3 2 4" xfId="23667"/>
    <cellStyle name="標準 24 2 11 3 2 5" xfId="34227"/>
    <cellStyle name="標準 24 2 11 3 2 6" xfId="44781"/>
    <cellStyle name="標準 24 2 11 3 3" xfId="7241"/>
    <cellStyle name="標準 24 2 11 3 3 2" xfId="17413"/>
    <cellStyle name="標準 24 2 11 3 3 3" xfId="27967"/>
    <cellStyle name="標準 24 2 11 3 3 4" xfId="38527"/>
    <cellStyle name="標準 24 2 11 3 3 5" xfId="49082"/>
    <cellStyle name="標準 24 2 11 3 4" xfId="12147"/>
    <cellStyle name="標準 24 2 11 3 5" xfId="22701"/>
    <cellStyle name="標準 24 2 11 3 6" xfId="33261"/>
    <cellStyle name="標準 24 2 11 3 7" xfId="43815"/>
    <cellStyle name="標準 24 2 11 4" xfId="1489"/>
    <cellStyle name="標準 24 2 11 4 2" xfId="3898"/>
    <cellStyle name="標準 24 2 11 4 2 2" xfId="9140"/>
    <cellStyle name="標準 24 2 11 4 2 2 2" xfId="18379"/>
    <cellStyle name="標準 24 2 11 4 2 2 3" xfId="28933"/>
    <cellStyle name="標準 24 2 11 4 2 2 4" xfId="39493"/>
    <cellStyle name="標準 24 2 11 4 2 2 5" xfId="50048"/>
    <cellStyle name="標準 24 2 11 4 2 3" xfId="13113"/>
    <cellStyle name="標準 24 2 11 4 2 4" xfId="23668"/>
    <cellStyle name="標準 24 2 11 4 2 5" xfId="34228"/>
    <cellStyle name="標準 24 2 11 4 2 6" xfId="44782"/>
    <cellStyle name="標準 24 2 11 4 3" xfId="6732"/>
    <cellStyle name="標準 24 2 11 4 3 2" xfId="16904"/>
    <cellStyle name="標準 24 2 11 4 3 3" xfId="27458"/>
    <cellStyle name="標準 24 2 11 4 3 4" xfId="38018"/>
    <cellStyle name="標準 24 2 11 4 3 5" xfId="48573"/>
    <cellStyle name="標準 24 2 11 4 4" xfId="11638"/>
    <cellStyle name="標準 24 2 11 4 5" xfId="22192"/>
    <cellStyle name="標準 24 2 11 4 6" xfId="32752"/>
    <cellStyle name="標準 24 2 11 4 7" xfId="43306"/>
    <cellStyle name="標準 24 2 11 5" xfId="3146"/>
    <cellStyle name="標準 24 2 11 5 2" xfId="8388"/>
    <cellStyle name="標準 24 2 11 5 2 2" xfId="18380"/>
    <cellStyle name="標準 24 2 11 5 2 3" xfId="28934"/>
    <cellStyle name="標準 24 2 11 5 2 4" xfId="39494"/>
    <cellStyle name="標準 24 2 11 5 2 5" xfId="50049"/>
    <cellStyle name="標準 24 2 11 5 3" xfId="13114"/>
    <cellStyle name="標準 24 2 11 5 4" xfId="23669"/>
    <cellStyle name="標準 24 2 11 5 5" xfId="34229"/>
    <cellStyle name="標準 24 2 11 5 6" xfId="44783"/>
    <cellStyle name="標準 24 2 11 6" xfId="5704"/>
    <cellStyle name="標準 24 2 11 6 2" xfId="16152"/>
    <cellStyle name="標準 24 2 11 6 3" xfId="26706"/>
    <cellStyle name="標準 24 2 11 6 4" xfId="37266"/>
    <cellStyle name="標準 24 2 11 6 5" xfId="47821"/>
    <cellStyle name="標準 24 2 11 7" xfId="10886"/>
    <cellStyle name="標準 24 2 11 8" xfId="21440"/>
    <cellStyle name="標準 24 2 11 9" xfId="32000"/>
    <cellStyle name="標準 24 2 12" xfId="478"/>
    <cellStyle name="標準 24 2 12 10" xfId="42576"/>
    <cellStyle name="標準 24 2 12 2" xfId="1250"/>
    <cellStyle name="標準 24 2 12 2 2" xfId="2787"/>
    <cellStyle name="標準 24 2 12 2 2 2" xfId="5196"/>
    <cellStyle name="標準 24 2 12 2 2 2 2" xfId="10438"/>
    <cellStyle name="標準 24 2 12 2 2 2 2 2" xfId="18381"/>
    <cellStyle name="標準 24 2 12 2 2 2 2 3" xfId="28935"/>
    <cellStyle name="標準 24 2 12 2 2 2 2 4" xfId="39495"/>
    <cellStyle name="標準 24 2 12 2 2 2 2 5" xfId="50050"/>
    <cellStyle name="標準 24 2 12 2 2 2 3" xfId="13115"/>
    <cellStyle name="標準 24 2 12 2 2 2 4" xfId="23670"/>
    <cellStyle name="標準 24 2 12 2 2 2 5" xfId="34230"/>
    <cellStyle name="標準 24 2 12 2 2 2 6" xfId="44784"/>
    <cellStyle name="標準 24 2 12 2 2 3" xfId="8030"/>
    <cellStyle name="標準 24 2 12 2 2 3 2" xfId="18202"/>
    <cellStyle name="標準 24 2 12 2 2 3 3" xfId="28756"/>
    <cellStyle name="標準 24 2 12 2 2 3 4" xfId="39316"/>
    <cellStyle name="標準 24 2 12 2 2 3 5" xfId="49871"/>
    <cellStyle name="標準 24 2 12 2 2 4" xfId="12936"/>
    <cellStyle name="標準 24 2 12 2 2 5" xfId="23490"/>
    <cellStyle name="標準 24 2 12 2 2 6" xfId="34050"/>
    <cellStyle name="標準 24 2 12 2 2 7" xfId="44604"/>
    <cellStyle name="標準 24 2 12 2 3" xfId="3659"/>
    <cellStyle name="標準 24 2 12 2 3 2" xfId="8901"/>
    <cellStyle name="標準 24 2 12 2 3 2 2" xfId="18382"/>
    <cellStyle name="標準 24 2 12 2 3 2 3" xfId="28936"/>
    <cellStyle name="標準 24 2 12 2 3 2 4" xfId="39496"/>
    <cellStyle name="標準 24 2 12 2 3 2 5" xfId="50051"/>
    <cellStyle name="標準 24 2 12 2 3 3" xfId="13116"/>
    <cellStyle name="標準 24 2 12 2 3 4" xfId="23671"/>
    <cellStyle name="標準 24 2 12 2 3 5" xfId="34231"/>
    <cellStyle name="標準 24 2 12 2 3 6" xfId="44785"/>
    <cellStyle name="標準 24 2 12 2 4" xfId="6493"/>
    <cellStyle name="標準 24 2 12 2 4 2" xfId="16665"/>
    <cellStyle name="標準 24 2 12 2 4 3" xfId="27219"/>
    <cellStyle name="標準 24 2 12 2 4 4" xfId="37779"/>
    <cellStyle name="標準 24 2 12 2 4 5" xfId="48334"/>
    <cellStyle name="標準 24 2 12 2 5" xfId="11399"/>
    <cellStyle name="標準 24 2 12 2 6" xfId="21953"/>
    <cellStyle name="標準 24 2 12 2 7" xfId="32513"/>
    <cellStyle name="標準 24 2 12 2 8" xfId="43067"/>
    <cellStyle name="標準 24 2 12 3" xfId="2015"/>
    <cellStyle name="標準 24 2 12 3 2" xfId="4424"/>
    <cellStyle name="標準 24 2 12 3 2 2" xfId="9666"/>
    <cellStyle name="標準 24 2 12 3 2 2 2" xfId="18383"/>
    <cellStyle name="標準 24 2 12 3 2 2 3" xfId="28937"/>
    <cellStyle name="標準 24 2 12 3 2 2 4" xfId="39497"/>
    <cellStyle name="標準 24 2 12 3 2 2 5" xfId="50052"/>
    <cellStyle name="標準 24 2 12 3 2 3" xfId="13117"/>
    <cellStyle name="標準 24 2 12 3 2 4" xfId="23672"/>
    <cellStyle name="標準 24 2 12 3 2 5" xfId="34232"/>
    <cellStyle name="標準 24 2 12 3 2 6" xfId="44786"/>
    <cellStyle name="標準 24 2 12 3 3" xfId="7258"/>
    <cellStyle name="標準 24 2 12 3 3 2" xfId="17430"/>
    <cellStyle name="標準 24 2 12 3 3 3" xfId="27984"/>
    <cellStyle name="標準 24 2 12 3 3 4" xfId="38544"/>
    <cellStyle name="標準 24 2 12 3 3 5" xfId="49099"/>
    <cellStyle name="標準 24 2 12 3 4" xfId="12164"/>
    <cellStyle name="標準 24 2 12 3 5" xfId="22718"/>
    <cellStyle name="標準 24 2 12 3 6" xfId="33278"/>
    <cellStyle name="標準 24 2 12 3 7" xfId="43832"/>
    <cellStyle name="標準 24 2 12 4" xfId="1785"/>
    <cellStyle name="標準 24 2 12 4 2" xfId="4194"/>
    <cellStyle name="標準 24 2 12 4 2 2" xfId="9436"/>
    <cellStyle name="標準 24 2 12 4 2 2 2" xfId="18384"/>
    <cellStyle name="標準 24 2 12 4 2 2 3" xfId="28938"/>
    <cellStyle name="標準 24 2 12 4 2 2 4" xfId="39498"/>
    <cellStyle name="標準 24 2 12 4 2 2 5" xfId="50053"/>
    <cellStyle name="標準 24 2 12 4 2 3" xfId="13118"/>
    <cellStyle name="標準 24 2 12 4 2 4" xfId="23673"/>
    <cellStyle name="標準 24 2 12 4 2 5" xfId="34233"/>
    <cellStyle name="標準 24 2 12 4 2 6" xfId="44787"/>
    <cellStyle name="標準 24 2 12 4 3" xfId="7028"/>
    <cellStyle name="標準 24 2 12 4 3 2" xfId="17200"/>
    <cellStyle name="標準 24 2 12 4 3 3" xfId="27754"/>
    <cellStyle name="標準 24 2 12 4 3 4" xfId="38314"/>
    <cellStyle name="標準 24 2 12 4 3 5" xfId="48869"/>
    <cellStyle name="標準 24 2 12 4 4" xfId="11934"/>
    <cellStyle name="標準 24 2 12 4 5" xfId="22488"/>
    <cellStyle name="標準 24 2 12 4 6" xfId="33048"/>
    <cellStyle name="標準 24 2 12 4 7" xfId="43602"/>
    <cellStyle name="標準 24 2 12 5" xfId="3168"/>
    <cellStyle name="標準 24 2 12 5 2" xfId="8410"/>
    <cellStyle name="標準 24 2 12 5 2 2" xfId="18385"/>
    <cellStyle name="標準 24 2 12 5 2 3" xfId="28939"/>
    <cellStyle name="標準 24 2 12 5 2 4" xfId="39499"/>
    <cellStyle name="標準 24 2 12 5 2 5" xfId="50054"/>
    <cellStyle name="標準 24 2 12 5 3" xfId="13119"/>
    <cellStyle name="標準 24 2 12 5 4" xfId="23674"/>
    <cellStyle name="標準 24 2 12 5 5" xfId="34234"/>
    <cellStyle name="標準 24 2 12 5 6" xfId="44788"/>
    <cellStyle name="標準 24 2 12 6" xfId="5721"/>
    <cellStyle name="標準 24 2 12 6 2" xfId="16174"/>
    <cellStyle name="標準 24 2 12 6 3" xfId="26728"/>
    <cellStyle name="標準 24 2 12 6 4" xfId="37288"/>
    <cellStyle name="標準 24 2 12 6 5" xfId="47843"/>
    <cellStyle name="標準 24 2 12 7" xfId="10908"/>
    <cellStyle name="標準 24 2 12 8" xfId="21462"/>
    <cellStyle name="標準 24 2 12 9" xfId="32022"/>
    <cellStyle name="標準 24 2 13" xfId="500"/>
    <cellStyle name="標準 24 2 13 10" xfId="43089"/>
    <cellStyle name="標準 24 2 13 2" xfId="1272"/>
    <cellStyle name="標準 24 2 13 2 2" xfId="2807"/>
    <cellStyle name="標準 24 2 13 2 2 2" xfId="8050"/>
    <cellStyle name="標準 24 2 13 2 2 2 2" xfId="18386"/>
    <cellStyle name="標準 24 2 13 2 2 2 3" xfId="28940"/>
    <cellStyle name="標準 24 2 13 2 2 2 4" xfId="39500"/>
    <cellStyle name="標準 24 2 13 2 2 2 5" xfId="50055"/>
    <cellStyle name="標準 24 2 13 2 2 3" xfId="13120"/>
    <cellStyle name="標準 24 2 13 2 2 4" xfId="23675"/>
    <cellStyle name="標準 24 2 13 2 2 5" xfId="34235"/>
    <cellStyle name="標準 24 2 13 2 2 6" xfId="44789"/>
    <cellStyle name="標準 24 2 13 2 3" xfId="5216"/>
    <cellStyle name="標準 24 2 13 2 3 2" xfId="10458"/>
    <cellStyle name="標準 24 2 13 2 3 2 2" xfId="18387"/>
    <cellStyle name="標準 24 2 13 2 3 2 3" xfId="28941"/>
    <cellStyle name="標準 24 2 13 2 3 2 4" xfId="39501"/>
    <cellStyle name="標準 24 2 13 2 3 2 5" xfId="50056"/>
    <cellStyle name="標準 24 2 13 2 3 3" xfId="13121"/>
    <cellStyle name="標準 24 2 13 2 3 4" xfId="23676"/>
    <cellStyle name="標準 24 2 13 2 3 5" xfId="34236"/>
    <cellStyle name="標準 24 2 13 2 3 6" xfId="44790"/>
    <cellStyle name="標準 24 2 13 2 4" xfId="6515"/>
    <cellStyle name="標準 24 2 13 2 4 2" xfId="18222"/>
    <cellStyle name="標準 24 2 13 2 4 3" xfId="28776"/>
    <cellStyle name="標準 24 2 13 2 4 4" xfId="39336"/>
    <cellStyle name="標準 24 2 13 2 4 5" xfId="49891"/>
    <cellStyle name="標準 24 2 13 2 5" xfId="12956"/>
    <cellStyle name="標準 24 2 13 2 6" xfId="23510"/>
    <cellStyle name="標準 24 2 13 2 7" xfId="34070"/>
    <cellStyle name="標準 24 2 13 2 8" xfId="44624"/>
    <cellStyle name="標準 24 2 13 3" xfId="2037"/>
    <cellStyle name="標準 24 2 13 3 2" xfId="4446"/>
    <cellStyle name="標準 24 2 13 3 2 2" xfId="9688"/>
    <cellStyle name="標準 24 2 13 3 2 2 2" xfId="18388"/>
    <cellStyle name="標準 24 2 13 3 2 2 3" xfId="28942"/>
    <cellStyle name="標準 24 2 13 3 2 2 4" xfId="39502"/>
    <cellStyle name="標準 24 2 13 3 2 2 5" xfId="50057"/>
    <cellStyle name="標準 24 2 13 3 2 3" xfId="13122"/>
    <cellStyle name="標準 24 2 13 3 2 4" xfId="23677"/>
    <cellStyle name="標準 24 2 13 3 2 5" xfId="34237"/>
    <cellStyle name="標準 24 2 13 3 2 6" xfId="44791"/>
    <cellStyle name="標準 24 2 13 3 3" xfId="7280"/>
    <cellStyle name="標準 24 2 13 3 3 2" xfId="17452"/>
    <cellStyle name="標準 24 2 13 3 3 3" xfId="28006"/>
    <cellStyle name="標準 24 2 13 3 3 4" xfId="38566"/>
    <cellStyle name="標準 24 2 13 3 3 5" xfId="49121"/>
    <cellStyle name="標準 24 2 13 3 4" xfId="12186"/>
    <cellStyle name="標準 24 2 13 3 5" xfId="22740"/>
    <cellStyle name="標準 24 2 13 3 6" xfId="33300"/>
    <cellStyle name="標準 24 2 13 3 7" xfId="43854"/>
    <cellStyle name="標準 24 2 13 4" xfId="1807"/>
    <cellStyle name="標準 24 2 13 4 2" xfId="4216"/>
    <cellStyle name="標準 24 2 13 4 2 2" xfId="9458"/>
    <cellStyle name="標準 24 2 13 4 2 2 2" xfId="18389"/>
    <cellStyle name="標準 24 2 13 4 2 2 3" xfId="28943"/>
    <cellStyle name="標準 24 2 13 4 2 2 4" xfId="39503"/>
    <cellStyle name="標準 24 2 13 4 2 2 5" xfId="50058"/>
    <cellStyle name="標準 24 2 13 4 2 3" xfId="13123"/>
    <cellStyle name="標準 24 2 13 4 2 4" xfId="23678"/>
    <cellStyle name="標準 24 2 13 4 2 5" xfId="34238"/>
    <cellStyle name="標準 24 2 13 4 2 6" xfId="44792"/>
    <cellStyle name="標準 24 2 13 4 3" xfId="7050"/>
    <cellStyle name="標準 24 2 13 4 3 2" xfId="17222"/>
    <cellStyle name="標準 24 2 13 4 3 3" xfId="27776"/>
    <cellStyle name="標準 24 2 13 4 3 4" xfId="38336"/>
    <cellStyle name="標準 24 2 13 4 3 5" xfId="48891"/>
    <cellStyle name="標準 24 2 13 4 4" xfId="11956"/>
    <cellStyle name="標準 24 2 13 4 5" xfId="22510"/>
    <cellStyle name="標準 24 2 13 4 6" xfId="33070"/>
    <cellStyle name="標準 24 2 13 4 7" xfId="43624"/>
    <cellStyle name="標準 24 2 13 5" xfId="3681"/>
    <cellStyle name="標準 24 2 13 5 2" xfId="8923"/>
    <cellStyle name="標準 24 2 13 5 2 2" xfId="18390"/>
    <cellStyle name="標準 24 2 13 5 2 3" xfId="28944"/>
    <cellStyle name="標準 24 2 13 5 2 4" xfId="39504"/>
    <cellStyle name="標準 24 2 13 5 2 5" xfId="50059"/>
    <cellStyle name="標準 24 2 13 5 3" xfId="13124"/>
    <cellStyle name="標準 24 2 13 5 4" xfId="23679"/>
    <cellStyle name="標準 24 2 13 5 5" xfId="34239"/>
    <cellStyle name="標準 24 2 13 5 6" xfId="44793"/>
    <cellStyle name="標準 24 2 13 6" xfId="5743"/>
    <cellStyle name="標準 24 2 13 6 2" xfId="16687"/>
    <cellStyle name="標準 24 2 13 6 3" xfId="27241"/>
    <cellStyle name="標準 24 2 13 6 4" xfId="37801"/>
    <cellStyle name="標準 24 2 13 6 5" xfId="48356"/>
    <cellStyle name="標準 24 2 13 7" xfId="11421"/>
    <cellStyle name="標準 24 2 13 8" xfId="21975"/>
    <cellStyle name="標準 24 2 13 9" xfId="32535"/>
    <cellStyle name="標準 24 2 14" xfId="522"/>
    <cellStyle name="標準 24 2 14 10" xfId="43111"/>
    <cellStyle name="標準 24 2 14 2" xfId="1294"/>
    <cellStyle name="標準 24 2 14 2 2" xfId="2826"/>
    <cellStyle name="標準 24 2 14 2 2 2" xfId="8069"/>
    <cellStyle name="標準 24 2 14 2 2 2 2" xfId="18391"/>
    <cellStyle name="標準 24 2 14 2 2 2 3" xfId="28945"/>
    <cellStyle name="標準 24 2 14 2 2 2 4" xfId="39505"/>
    <cellStyle name="標準 24 2 14 2 2 2 5" xfId="50060"/>
    <cellStyle name="標準 24 2 14 2 2 3" xfId="13125"/>
    <cellStyle name="標準 24 2 14 2 2 4" xfId="23680"/>
    <cellStyle name="標準 24 2 14 2 2 5" xfId="34240"/>
    <cellStyle name="標準 24 2 14 2 2 6" xfId="44794"/>
    <cellStyle name="標準 24 2 14 2 3" xfId="5235"/>
    <cellStyle name="標準 24 2 14 2 3 2" xfId="10477"/>
    <cellStyle name="標準 24 2 14 2 3 2 2" xfId="18392"/>
    <cellStyle name="標準 24 2 14 2 3 2 3" xfId="28946"/>
    <cellStyle name="標準 24 2 14 2 3 2 4" xfId="39506"/>
    <cellStyle name="標準 24 2 14 2 3 2 5" xfId="50061"/>
    <cellStyle name="標準 24 2 14 2 3 3" xfId="13126"/>
    <cellStyle name="標準 24 2 14 2 3 4" xfId="23681"/>
    <cellStyle name="標準 24 2 14 2 3 5" xfId="34241"/>
    <cellStyle name="標準 24 2 14 2 3 6" xfId="44795"/>
    <cellStyle name="標準 24 2 14 2 4" xfId="6537"/>
    <cellStyle name="標準 24 2 14 2 4 2" xfId="18241"/>
    <cellStyle name="標準 24 2 14 2 4 3" xfId="28795"/>
    <cellStyle name="標準 24 2 14 2 4 4" xfId="39355"/>
    <cellStyle name="標準 24 2 14 2 4 5" xfId="49910"/>
    <cellStyle name="標準 24 2 14 2 5" xfId="12975"/>
    <cellStyle name="標準 24 2 14 2 6" xfId="23529"/>
    <cellStyle name="標準 24 2 14 2 7" xfId="34089"/>
    <cellStyle name="標準 24 2 14 2 8" xfId="44643"/>
    <cellStyle name="標準 24 2 14 3" xfId="2059"/>
    <cellStyle name="標準 24 2 14 3 2" xfId="4468"/>
    <cellStyle name="標準 24 2 14 3 2 2" xfId="9710"/>
    <cellStyle name="標準 24 2 14 3 2 2 2" xfId="18393"/>
    <cellStyle name="標準 24 2 14 3 2 2 3" xfId="28947"/>
    <cellStyle name="標準 24 2 14 3 2 2 4" xfId="39507"/>
    <cellStyle name="標準 24 2 14 3 2 2 5" xfId="50062"/>
    <cellStyle name="標準 24 2 14 3 2 3" xfId="13127"/>
    <cellStyle name="標準 24 2 14 3 2 4" xfId="23682"/>
    <cellStyle name="標準 24 2 14 3 2 5" xfId="34242"/>
    <cellStyle name="標準 24 2 14 3 2 6" xfId="44796"/>
    <cellStyle name="標準 24 2 14 3 3" xfId="7302"/>
    <cellStyle name="標準 24 2 14 3 3 2" xfId="17474"/>
    <cellStyle name="標準 24 2 14 3 3 3" xfId="28028"/>
    <cellStyle name="標準 24 2 14 3 3 4" xfId="38588"/>
    <cellStyle name="標準 24 2 14 3 3 5" xfId="49143"/>
    <cellStyle name="標準 24 2 14 3 4" xfId="12208"/>
    <cellStyle name="標準 24 2 14 3 5" xfId="22762"/>
    <cellStyle name="標準 24 2 14 3 6" xfId="33322"/>
    <cellStyle name="標準 24 2 14 3 7" xfId="43876"/>
    <cellStyle name="標準 24 2 14 4" xfId="1829"/>
    <cellStyle name="標準 24 2 14 4 2" xfId="4238"/>
    <cellStyle name="標準 24 2 14 4 2 2" xfId="9480"/>
    <cellStyle name="標準 24 2 14 4 2 2 2" xfId="18394"/>
    <cellStyle name="標準 24 2 14 4 2 2 3" xfId="28948"/>
    <cellStyle name="標準 24 2 14 4 2 2 4" xfId="39508"/>
    <cellStyle name="標準 24 2 14 4 2 2 5" xfId="50063"/>
    <cellStyle name="標準 24 2 14 4 2 3" xfId="13128"/>
    <cellStyle name="標準 24 2 14 4 2 4" xfId="23683"/>
    <cellStyle name="標準 24 2 14 4 2 5" xfId="34243"/>
    <cellStyle name="標準 24 2 14 4 2 6" xfId="44797"/>
    <cellStyle name="標準 24 2 14 4 3" xfId="7072"/>
    <cellStyle name="標準 24 2 14 4 3 2" xfId="17244"/>
    <cellStyle name="標準 24 2 14 4 3 3" xfId="27798"/>
    <cellStyle name="標準 24 2 14 4 3 4" xfId="38358"/>
    <cellStyle name="標準 24 2 14 4 3 5" xfId="48913"/>
    <cellStyle name="標準 24 2 14 4 4" xfId="11978"/>
    <cellStyle name="標準 24 2 14 4 5" xfId="22532"/>
    <cellStyle name="標準 24 2 14 4 6" xfId="33092"/>
    <cellStyle name="標準 24 2 14 4 7" xfId="43646"/>
    <cellStyle name="標準 24 2 14 5" xfId="3703"/>
    <cellStyle name="標準 24 2 14 5 2" xfId="8945"/>
    <cellStyle name="標準 24 2 14 5 2 2" xfId="18395"/>
    <cellStyle name="標準 24 2 14 5 2 3" xfId="28949"/>
    <cellStyle name="標準 24 2 14 5 2 4" xfId="39509"/>
    <cellStyle name="標準 24 2 14 5 2 5" xfId="50064"/>
    <cellStyle name="標準 24 2 14 5 3" xfId="13129"/>
    <cellStyle name="標準 24 2 14 5 4" xfId="23684"/>
    <cellStyle name="標準 24 2 14 5 5" xfId="34244"/>
    <cellStyle name="標準 24 2 14 5 6" xfId="44798"/>
    <cellStyle name="標準 24 2 14 6" xfId="5765"/>
    <cellStyle name="標準 24 2 14 6 2" xfId="16709"/>
    <cellStyle name="標準 24 2 14 6 3" xfId="27263"/>
    <cellStyle name="標準 24 2 14 6 4" xfId="37823"/>
    <cellStyle name="標準 24 2 14 6 5" xfId="48378"/>
    <cellStyle name="標準 24 2 14 7" xfId="11443"/>
    <cellStyle name="標準 24 2 14 8" xfId="21997"/>
    <cellStyle name="標準 24 2 14 9" xfId="32557"/>
    <cellStyle name="標準 24 2 15" xfId="544"/>
    <cellStyle name="標準 24 2 15 2" xfId="2081"/>
    <cellStyle name="標準 24 2 15 2 2" xfId="4490"/>
    <cellStyle name="標準 24 2 15 2 2 2" xfId="9732"/>
    <cellStyle name="標準 24 2 15 2 2 2 2" xfId="18396"/>
    <cellStyle name="標準 24 2 15 2 2 2 3" xfId="28950"/>
    <cellStyle name="標準 24 2 15 2 2 2 4" xfId="39510"/>
    <cellStyle name="標準 24 2 15 2 2 2 5" xfId="50065"/>
    <cellStyle name="標準 24 2 15 2 2 3" xfId="13130"/>
    <cellStyle name="標準 24 2 15 2 2 4" xfId="23685"/>
    <cellStyle name="標準 24 2 15 2 2 5" xfId="34245"/>
    <cellStyle name="標準 24 2 15 2 2 6" xfId="44799"/>
    <cellStyle name="標準 24 2 15 2 3" xfId="7324"/>
    <cellStyle name="標準 24 2 15 2 3 2" xfId="17496"/>
    <cellStyle name="標準 24 2 15 2 3 3" xfId="28050"/>
    <cellStyle name="標準 24 2 15 2 3 4" xfId="38610"/>
    <cellStyle name="標準 24 2 15 2 3 5" xfId="49165"/>
    <cellStyle name="標準 24 2 15 2 4" xfId="12230"/>
    <cellStyle name="標準 24 2 15 2 5" xfId="22784"/>
    <cellStyle name="標準 24 2 15 2 6" xfId="33344"/>
    <cellStyle name="標準 24 2 15 2 7" xfId="43898"/>
    <cellStyle name="標準 24 2 15 3" xfId="3186"/>
    <cellStyle name="標準 24 2 15 3 2" xfId="8428"/>
    <cellStyle name="標準 24 2 15 3 2 2" xfId="18397"/>
    <cellStyle name="標準 24 2 15 3 2 3" xfId="28951"/>
    <cellStyle name="標準 24 2 15 3 2 4" xfId="39511"/>
    <cellStyle name="標準 24 2 15 3 2 5" xfId="50066"/>
    <cellStyle name="標準 24 2 15 3 3" xfId="13131"/>
    <cellStyle name="標準 24 2 15 3 4" xfId="23686"/>
    <cellStyle name="標準 24 2 15 3 5" xfId="34246"/>
    <cellStyle name="標準 24 2 15 3 6" xfId="44800"/>
    <cellStyle name="標準 24 2 15 4" xfId="5787"/>
    <cellStyle name="標準 24 2 15 4 2" xfId="16192"/>
    <cellStyle name="標準 24 2 15 4 3" xfId="26746"/>
    <cellStyle name="標準 24 2 15 4 4" xfId="37306"/>
    <cellStyle name="標準 24 2 15 4 5" xfId="47861"/>
    <cellStyle name="標準 24 2 15 5" xfId="10926"/>
    <cellStyle name="標準 24 2 15 6" xfId="21480"/>
    <cellStyle name="標準 24 2 15 7" xfId="32040"/>
    <cellStyle name="標準 24 2 15 8" xfId="42594"/>
    <cellStyle name="標準 24 2 16" xfId="562"/>
    <cellStyle name="標準 24 2 16 2" xfId="2099"/>
    <cellStyle name="標準 24 2 16 2 2" xfId="7342"/>
    <cellStyle name="標準 24 2 16 2 2 2" xfId="18398"/>
    <cellStyle name="標準 24 2 16 2 2 3" xfId="28952"/>
    <cellStyle name="標準 24 2 16 2 2 4" xfId="39512"/>
    <cellStyle name="標準 24 2 16 2 2 5" xfId="50067"/>
    <cellStyle name="標準 24 2 16 2 3" xfId="13132"/>
    <cellStyle name="標準 24 2 16 2 4" xfId="23687"/>
    <cellStyle name="標準 24 2 16 2 5" xfId="34247"/>
    <cellStyle name="標準 24 2 16 2 6" xfId="44801"/>
    <cellStyle name="標準 24 2 16 3" xfId="4508"/>
    <cellStyle name="標準 24 2 16 3 2" xfId="9750"/>
    <cellStyle name="標準 24 2 16 3 2 2" xfId="18399"/>
    <cellStyle name="標準 24 2 16 3 2 3" xfId="28953"/>
    <cellStyle name="標準 24 2 16 3 2 4" xfId="39513"/>
    <cellStyle name="標準 24 2 16 3 2 5" xfId="50068"/>
    <cellStyle name="標準 24 2 16 3 3" xfId="13133"/>
    <cellStyle name="標準 24 2 16 3 4" xfId="23688"/>
    <cellStyle name="標準 24 2 16 3 5" xfId="34248"/>
    <cellStyle name="標準 24 2 16 3 6" xfId="44802"/>
    <cellStyle name="標準 24 2 16 4" xfId="5805"/>
    <cellStyle name="標準 24 2 16 4 2" xfId="17514"/>
    <cellStyle name="標準 24 2 16 4 3" xfId="28068"/>
    <cellStyle name="標準 24 2 16 4 4" xfId="38628"/>
    <cellStyle name="標準 24 2 16 4 5" xfId="49183"/>
    <cellStyle name="標準 24 2 16 5" xfId="12248"/>
    <cellStyle name="標準 24 2 16 6" xfId="22802"/>
    <cellStyle name="標準 24 2 16 7" xfId="33362"/>
    <cellStyle name="標準 24 2 16 8" xfId="43916"/>
    <cellStyle name="標準 24 2 17" xfId="693"/>
    <cellStyle name="標準 24 2 17 2" xfId="2230"/>
    <cellStyle name="標準 24 2 17 2 2" xfId="7473"/>
    <cellStyle name="標準 24 2 17 2 2 2" xfId="18400"/>
    <cellStyle name="標準 24 2 17 2 2 3" xfId="28954"/>
    <cellStyle name="標準 24 2 17 2 2 4" xfId="39514"/>
    <cellStyle name="標準 24 2 17 2 2 5" xfId="50069"/>
    <cellStyle name="標準 24 2 17 2 3" xfId="13134"/>
    <cellStyle name="標準 24 2 17 2 4" xfId="23689"/>
    <cellStyle name="標準 24 2 17 2 5" xfId="34249"/>
    <cellStyle name="標準 24 2 17 2 6" xfId="44803"/>
    <cellStyle name="標準 24 2 17 3" xfId="4639"/>
    <cellStyle name="標準 24 2 17 3 2" xfId="9881"/>
    <cellStyle name="標準 24 2 17 3 2 2" xfId="18401"/>
    <cellStyle name="標準 24 2 17 3 2 3" xfId="28955"/>
    <cellStyle name="標準 24 2 17 3 2 4" xfId="39515"/>
    <cellStyle name="標準 24 2 17 3 2 5" xfId="50070"/>
    <cellStyle name="標準 24 2 17 3 3" xfId="13135"/>
    <cellStyle name="標準 24 2 17 3 4" xfId="23690"/>
    <cellStyle name="標準 24 2 17 3 5" xfId="34250"/>
    <cellStyle name="標準 24 2 17 3 6" xfId="44804"/>
    <cellStyle name="標準 24 2 17 4" xfId="5936"/>
    <cellStyle name="標準 24 2 17 4 2" xfId="17645"/>
    <cellStyle name="標準 24 2 17 4 3" xfId="28199"/>
    <cellStyle name="標準 24 2 17 4 4" xfId="38759"/>
    <cellStyle name="標準 24 2 17 4 5" xfId="49314"/>
    <cellStyle name="標準 24 2 17 5" xfId="12379"/>
    <cellStyle name="標準 24 2 17 6" xfId="22933"/>
    <cellStyle name="標準 24 2 17 7" xfId="33493"/>
    <cellStyle name="標準 24 2 17 8" xfId="44047"/>
    <cellStyle name="標準 24 2 18" xfId="313"/>
    <cellStyle name="標準 24 2 18 2" xfId="2252"/>
    <cellStyle name="標準 24 2 18 2 2" xfId="7495"/>
    <cellStyle name="標準 24 2 18 2 2 2" xfId="18402"/>
    <cellStyle name="標準 24 2 18 2 2 3" xfId="28956"/>
    <cellStyle name="標準 24 2 18 2 2 4" xfId="39516"/>
    <cellStyle name="標準 24 2 18 2 2 5" xfId="50071"/>
    <cellStyle name="標準 24 2 18 2 3" xfId="13136"/>
    <cellStyle name="標準 24 2 18 2 4" xfId="23691"/>
    <cellStyle name="標準 24 2 18 2 5" xfId="34251"/>
    <cellStyle name="標準 24 2 18 2 6" xfId="44805"/>
    <cellStyle name="標準 24 2 18 3" xfId="4661"/>
    <cellStyle name="標準 24 2 18 3 2" xfId="9903"/>
    <cellStyle name="標準 24 2 18 3 2 2" xfId="18403"/>
    <cellStyle name="標準 24 2 18 3 2 3" xfId="28957"/>
    <cellStyle name="標準 24 2 18 3 2 4" xfId="39517"/>
    <cellStyle name="標準 24 2 18 3 2 5" xfId="50072"/>
    <cellStyle name="標準 24 2 18 3 3" xfId="13137"/>
    <cellStyle name="標準 24 2 18 3 4" xfId="23692"/>
    <cellStyle name="標準 24 2 18 3 5" xfId="34252"/>
    <cellStyle name="標準 24 2 18 3 6" xfId="44806"/>
    <cellStyle name="標準 24 2 18 4" xfId="5556"/>
    <cellStyle name="標準 24 2 18 4 2" xfId="17667"/>
    <cellStyle name="標準 24 2 18 4 3" xfId="28221"/>
    <cellStyle name="標準 24 2 18 4 4" xfId="38781"/>
    <cellStyle name="標準 24 2 18 4 5" xfId="49336"/>
    <cellStyle name="標準 24 2 18 5" xfId="12401"/>
    <cellStyle name="標準 24 2 18 6" xfId="22955"/>
    <cellStyle name="標準 24 2 18 7" xfId="33515"/>
    <cellStyle name="標準 24 2 18 8" xfId="44069"/>
    <cellStyle name="標準 24 2 19" xfId="715"/>
    <cellStyle name="標準 24 2 19 2" xfId="2274"/>
    <cellStyle name="標準 24 2 19 2 2" xfId="7517"/>
    <cellStyle name="標準 24 2 19 2 2 2" xfId="18404"/>
    <cellStyle name="標準 24 2 19 2 2 3" xfId="28958"/>
    <cellStyle name="標準 24 2 19 2 2 4" xfId="39518"/>
    <cellStyle name="標準 24 2 19 2 2 5" xfId="50073"/>
    <cellStyle name="標準 24 2 19 2 3" xfId="13138"/>
    <cellStyle name="標準 24 2 19 2 4" xfId="23693"/>
    <cellStyle name="標準 24 2 19 2 5" xfId="34253"/>
    <cellStyle name="標準 24 2 19 2 6" xfId="44807"/>
    <cellStyle name="標準 24 2 19 3" xfId="4683"/>
    <cellStyle name="標準 24 2 19 3 2" xfId="9925"/>
    <cellStyle name="標準 24 2 19 3 2 2" xfId="18405"/>
    <cellStyle name="標準 24 2 19 3 2 3" xfId="28959"/>
    <cellStyle name="標準 24 2 19 3 2 4" xfId="39519"/>
    <cellStyle name="標準 24 2 19 3 2 5" xfId="50074"/>
    <cellStyle name="標準 24 2 19 3 3" xfId="13139"/>
    <cellStyle name="標準 24 2 19 3 4" xfId="23694"/>
    <cellStyle name="標準 24 2 19 3 5" xfId="34254"/>
    <cellStyle name="標準 24 2 19 3 6" xfId="44808"/>
    <cellStyle name="標準 24 2 19 4" xfId="5958"/>
    <cellStyle name="標準 24 2 19 4 2" xfId="17689"/>
    <cellStyle name="標準 24 2 19 4 3" xfId="28243"/>
    <cellStyle name="標準 24 2 19 4 4" xfId="38803"/>
    <cellStyle name="標準 24 2 19 4 5" xfId="49358"/>
    <cellStyle name="標準 24 2 19 5" xfId="12423"/>
    <cellStyle name="標準 24 2 19 6" xfId="22977"/>
    <cellStyle name="標準 24 2 19 7" xfId="33537"/>
    <cellStyle name="標準 24 2 19 8" xfId="44091"/>
    <cellStyle name="標準 24 2 2" xfId="116"/>
    <cellStyle name="標準 24 2 2 10" xfId="784"/>
    <cellStyle name="標準 24 2 2 10 2" xfId="1866"/>
    <cellStyle name="標準 24 2 2 10 2 2" xfId="7109"/>
    <cellStyle name="標準 24 2 2 10 2 2 2" xfId="18406"/>
    <cellStyle name="標準 24 2 2 10 2 2 3" xfId="28960"/>
    <cellStyle name="標準 24 2 2 10 2 2 4" xfId="39520"/>
    <cellStyle name="標準 24 2 2 10 2 2 5" xfId="50075"/>
    <cellStyle name="標準 24 2 2 10 2 3" xfId="13140"/>
    <cellStyle name="標準 24 2 2 10 2 4" xfId="23695"/>
    <cellStyle name="標準 24 2 2 10 2 5" xfId="34255"/>
    <cellStyle name="標準 24 2 2 10 2 6" xfId="44809"/>
    <cellStyle name="標準 24 2 2 10 3" xfId="4275"/>
    <cellStyle name="標準 24 2 2 10 3 2" xfId="9517"/>
    <cellStyle name="標準 24 2 2 10 3 2 2" xfId="18407"/>
    <cellStyle name="標準 24 2 2 10 3 2 3" xfId="28961"/>
    <cellStyle name="標準 24 2 2 10 3 2 4" xfId="39521"/>
    <cellStyle name="標準 24 2 2 10 3 2 5" xfId="50076"/>
    <cellStyle name="標準 24 2 2 10 3 3" xfId="13141"/>
    <cellStyle name="標準 24 2 2 10 3 4" xfId="23696"/>
    <cellStyle name="標準 24 2 2 10 3 5" xfId="34256"/>
    <cellStyle name="標準 24 2 2 10 3 6" xfId="44810"/>
    <cellStyle name="標準 24 2 2 10 4" xfId="6027"/>
    <cellStyle name="標準 24 2 2 10 4 2" xfId="17281"/>
    <cellStyle name="標準 24 2 2 10 4 3" xfId="27835"/>
    <cellStyle name="標準 24 2 2 10 4 4" xfId="38395"/>
    <cellStyle name="標準 24 2 2 10 4 5" xfId="48950"/>
    <cellStyle name="標準 24 2 2 10 5" xfId="12015"/>
    <cellStyle name="標準 24 2 2 10 6" xfId="22569"/>
    <cellStyle name="標準 24 2 2 10 7" xfId="33129"/>
    <cellStyle name="標準 24 2 2 10 8" xfId="43683"/>
    <cellStyle name="標準 24 2 2 11" xfId="1319"/>
    <cellStyle name="標準 24 2 2 11 2" xfId="3728"/>
    <cellStyle name="標準 24 2 2 11 2 2" xfId="8970"/>
    <cellStyle name="標準 24 2 2 11 2 2 2" xfId="18408"/>
    <cellStyle name="標準 24 2 2 11 2 2 3" xfId="28962"/>
    <cellStyle name="標準 24 2 2 11 2 2 4" xfId="39522"/>
    <cellStyle name="標準 24 2 2 11 2 2 5" xfId="50077"/>
    <cellStyle name="標準 24 2 2 11 2 3" xfId="13142"/>
    <cellStyle name="標準 24 2 2 11 2 4" xfId="23697"/>
    <cellStyle name="標準 24 2 2 11 2 5" xfId="34257"/>
    <cellStyle name="標準 24 2 2 11 2 6" xfId="44811"/>
    <cellStyle name="標準 24 2 2 11 3" xfId="6562"/>
    <cellStyle name="標準 24 2 2 11 3 2" xfId="16734"/>
    <cellStyle name="標準 24 2 2 11 3 3" xfId="27288"/>
    <cellStyle name="標準 24 2 2 11 3 4" xfId="37848"/>
    <cellStyle name="標準 24 2 2 11 3 5" xfId="48403"/>
    <cellStyle name="標準 24 2 2 11 4" xfId="11468"/>
    <cellStyle name="標準 24 2 2 11 5" xfId="22022"/>
    <cellStyle name="標準 24 2 2 11 6" xfId="32582"/>
    <cellStyle name="標準 24 2 2 11 7" xfId="43136"/>
    <cellStyle name="標準 24 2 2 12" xfId="2873"/>
    <cellStyle name="標準 24 2 2 12 2" xfId="8115"/>
    <cellStyle name="標準 24 2 2 12 2 2" xfId="18409"/>
    <cellStyle name="標準 24 2 2 12 2 3" xfId="28963"/>
    <cellStyle name="標準 24 2 2 12 2 4" xfId="39523"/>
    <cellStyle name="標準 24 2 2 12 2 5" xfId="50078"/>
    <cellStyle name="標準 24 2 2 12 3" xfId="13143"/>
    <cellStyle name="標準 24 2 2 12 4" xfId="23698"/>
    <cellStyle name="標準 24 2 2 12 5" xfId="34258"/>
    <cellStyle name="標準 24 2 2 12 6" xfId="44812"/>
    <cellStyle name="標準 24 2 2 13" xfId="5364"/>
    <cellStyle name="標準 24 2 2 13 2" xfId="15879"/>
    <cellStyle name="標準 24 2 2 13 3" xfId="26433"/>
    <cellStyle name="標準 24 2 2 13 4" xfId="36993"/>
    <cellStyle name="標準 24 2 2 13 5" xfId="47548"/>
    <cellStyle name="標準 24 2 2 14" xfId="10613"/>
    <cellStyle name="標準 24 2 2 15" xfId="21167"/>
    <cellStyle name="標準 24 2 2 16" xfId="31727"/>
    <cellStyle name="標準 24 2 2 17" xfId="42281"/>
    <cellStyle name="標準 24 2 2 2" xfId="210"/>
    <cellStyle name="標準 24 2 2 2 10" xfId="42386"/>
    <cellStyle name="標準 24 2 2 2 2" xfId="343"/>
    <cellStyle name="標準 24 2 2 2 2 2" xfId="2619"/>
    <cellStyle name="標準 24 2 2 2 2 2 2" xfId="5028"/>
    <cellStyle name="標準 24 2 2 2 2 2 2 2" xfId="10270"/>
    <cellStyle name="標準 24 2 2 2 2 2 2 2 2" xfId="18410"/>
    <cellStyle name="標準 24 2 2 2 2 2 2 2 3" xfId="28964"/>
    <cellStyle name="標準 24 2 2 2 2 2 2 2 4" xfId="39524"/>
    <cellStyle name="標準 24 2 2 2 2 2 2 2 5" xfId="50079"/>
    <cellStyle name="標準 24 2 2 2 2 2 2 3" xfId="13144"/>
    <cellStyle name="標準 24 2 2 2 2 2 2 4" xfId="23699"/>
    <cellStyle name="標準 24 2 2 2 2 2 2 5" xfId="34259"/>
    <cellStyle name="標準 24 2 2 2 2 2 2 6" xfId="44813"/>
    <cellStyle name="標準 24 2 2 2 2 2 3" xfId="7862"/>
    <cellStyle name="標準 24 2 2 2 2 2 3 2" xfId="18034"/>
    <cellStyle name="標準 24 2 2 2 2 2 3 3" xfId="28588"/>
    <cellStyle name="標準 24 2 2 2 2 2 3 4" xfId="39148"/>
    <cellStyle name="標準 24 2 2 2 2 2 3 5" xfId="49703"/>
    <cellStyle name="標準 24 2 2 2 2 2 4" xfId="12768"/>
    <cellStyle name="標準 24 2 2 2 2 2 5" xfId="23322"/>
    <cellStyle name="標準 24 2 2 2 2 2 6" xfId="33882"/>
    <cellStyle name="標準 24 2 2 2 2 2 7" xfId="44436"/>
    <cellStyle name="標準 24 2 2 2 2 3" xfId="3491"/>
    <cellStyle name="標準 24 2 2 2 2 3 2" xfId="8733"/>
    <cellStyle name="標準 24 2 2 2 2 3 2 2" xfId="18411"/>
    <cellStyle name="標準 24 2 2 2 2 3 2 3" xfId="28965"/>
    <cellStyle name="標準 24 2 2 2 2 3 2 4" xfId="39525"/>
    <cellStyle name="標準 24 2 2 2 2 3 2 5" xfId="50080"/>
    <cellStyle name="標準 24 2 2 2 2 3 3" xfId="13145"/>
    <cellStyle name="標準 24 2 2 2 2 3 4" xfId="23700"/>
    <cellStyle name="標準 24 2 2 2 2 3 5" xfId="34260"/>
    <cellStyle name="標準 24 2 2 2 2 3 6" xfId="44814"/>
    <cellStyle name="標準 24 2 2 2 2 4" xfId="5586"/>
    <cellStyle name="標準 24 2 2 2 2 4 2" xfId="16497"/>
    <cellStyle name="標準 24 2 2 2 2 4 3" xfId="27051"/>
    <cellStyle name="標準 24 2 2 2 2 4 4" xfId="37611"/>
    <cellStyle name="標準 24 2 2 2 2 4 5" xfId="48166"/>
    <cellStyle name="標準 24 2 2 2 2 5" xfId="11231"/>
    <cellStyle name="標準 24 2 2 2 2 6" xfId="21785"/>
    <cellStyle name="標準 24 2 2 2 2 7" xfId="32345"/>
    <cellStyle name="標準 24 2 2 2 2 8" xfId="42899"/>
    <cellStyle name="標準 24 2 2 2 3" xfId="1082"/>
    <cellStyle name="標準 24 2 2 2 3 2" xfId="1880"/>
    <cellStyle name="標準 24 2 2 2 3 2 2" xfId="7123"/>
    <cellStyle name="標準 24 2 2 2 3 2 2 2" xfId="18412"/>
    <cellStyle name="標準 24 2 2 2 3 2 2 3" xfId="28966"/>
    <cellStyle name="標準 24 2 2 2 3 2 2 4" xfId="39526"/>
    <cellStyle name="標準 24 2 2 2 3 2 2 5" xfId="50081"/>
    <cellStyle name="標準 24 2 2 2 3 2 3" xfId="13146"/>
    <cellStyle name="標準 24 2 2 2 3 2 4" xfId="23701"/>
    <cellStyle name="標準 24 2 2 2 3 2 5" xfId="34261"/>
    <cellStyle name="標準 24 2 2 2 3 2 6" xfId="44815"/>
    <cellStyle name="標準 24 2 2 2 3 3" xfId="4289"/>
    <cellStyle name="標準 24 2 2 2 3 3 2" xfId="9531"/>
    <cellStyle name="標準 24 2 2 2 3 3 2 2" xfId="18413"/>
    <cellStyle name="標準 24 2 2 2 3 3 2 3" xfId="28967"/>
    <cellStyle name="標準 24 2 2 2 3 3 2 4" xfId="39527"/>
    <cellStyle name="標準 24 2 2 2 3 3 2 5" xfId="50082"/>
    <cellStyle name="標準 24 2 2 2 3 3 3" xfId="13147"/>
    <cellStyle name="標準 24 2 2 2 3 3 4" xfId="23702"/>
    <cellStyle name="標準 24 2 2 2 3 3 5" xfId="34262"/>
    <cellStyle name="標準 24 2 2 2 3 3 6" xfId="44816"/>
    <cellStyle name="標準 24 2 2 2 3 4" xfId="6325"/>
    <cellStyle name="標準 24 2 2 2 3 4 2" xfId="17295"/>
    <cellStyle name="標準 24 2 2 2 3 4 3" xfId="27849"/>
    <cellStyle name="標準 24 2 2 2 3 4 4" xfId="38409"/>
    <cellStyle name="標準 24 2 2 2 3 4 5" xfId="48964"/>
    <cellStyle name="標準 24 2 2 2 3 5" xfId="12029"/>
    <cellStyle name="標準 24 2 2 2 3 6" xfId="22583"/>
    <cellStyle name="標準 24 2 2 2 3 7" xfId="33143"/>
    <cellStyle name="標準 24 2 2 2 3 8" xfId="43697"/>
    <cellStyle name="標準 24 2 2 2 4" xfId="1617"/>
    <cellStyle name="標準 24 2 2 2 4 2" xfId="4026"/>
    <cellStyle name="標準 24 2 2 2 4 2 2" xfId="9268"/>
    <cellStyle name="標準 24 2 2 2 4 2 2 2" xfId="18414"/>
    <cellStyle name="標準 24 2 2 2 4 2 2 3" xfId="28968"/>
    <cellStyle name="標準 24 2 2 2 4 2 2 4" xfId="39528"/>
    <cellStyle name="標準 24 2 2 2 4 2 2 5" xfId="50083"/>
    <cellStyle name="標準 24 2 2 2 4 2 3" xfId="13148"/>
    <cellStyle name="標準 24 2 2 2 4 2 4" xfId="23703"/>
    <cellStyle name="標準 24 2 2 2 4 2 5" xfId="34263"/>
    <cellStyle name="標準 24 2 2 2 4 2 6" xfId="44817"/>
    <cellStyle name="標準 24 2 2 2 4 3" xfId="6860"/>
    <cellStyle name="標準 24 2 2 2 4 3 2" xfId="17032"/>
    <cellStyle name="標準 24 2 2 2 4 3 3" xfId="27586"/>
    <cellStyle name="標準 24 2 2 2 4 3 4" xfId="38146"/>
    <cellStyle name="標準 24 2 2 2 4 3 5" xfId="48701"/>
    <cellStyle name="標準 24 2 2 2 4 4" xfId="11766"/>
    <cellStyle name="標準 24 2 2 2 4 5" xfId="22320"/>
    <cellStyle name="標準 24 2 2 2 4 6" xfId="32880"/>
    <cellStyle name="標準 24 2 2 2 4 7" xfId="43434"/>
    <cellStyle name="標準 24 2 2 2 5" xfId="2978"/>
    <cellStyle name="標準 24 2 2 2 5 2" xfId="8220"/>
    <cellStyle name="標準 24 2 2 2 5 2 2" xfId="18415"/>
    <cellStyle name="標準 24 2 2 2 5 2 3" xfId="28969"/>
    <cellStyle name="標準 24 2 2 2 5 2 4" xfId="39529"/>
    <cellStyle name="標準 24 2 2 2 5 2 5" xfId="50084"/>
    <cellStyle name="標準 24 2 2 2 5 3" xfId="13149"/>
    <cellStyle name="標準 24 2 2 2 5 4" xfId="23704"/>
    <cellStyle name="標準 24 2 2 2 5 5" xfId="34264"/>
    <cellStyle name="標準 24 2 2 2 5 6" xfId="44818"/>
    <cellStyle name="標準 24 2 2 2 6" xfId="5455"/>
    <cellStyle name="標準 24 2 2 2 6 2" xfId="15984"/>
    <cellStyle name="標準 24 2 2 2 6 3" xfId="26538"/>
    <cellStyle name="標準 24 2 2 2 6 4" xfId="37098"/>
    <cellStyle name="標準 24 2 2 2 6 5" xfId="47653"/>
    <cellStyle name="標準 24 2 2 2 7" xfId="10718"/>
    <cellStyle name="標準 24 2 2 2 8" xfId="21272"/>
    <cellStyle name="標準 24 2 2 2 9" xfId="31832"/>
    <cellStyle name="標準 24 2 2 3" xfId="357"/>
    <cellStyle name="標準 24 2 2 3 10" xfId="42794"/>
    <cellStyle name="標準 24 2 2 3 2" xfId="977"/>
    <cellStyle name="標準 24 2 2 3 2 2" xfId="2514"/>
    <cellStyle name="標準 24 2 2 3 2 2 2" xfId="7757"/>
    <cellStyle name="標準 24 2 2 3 2 2 2 2" xfId="18416"/>
    <cellStyle name="標準 24 2 2 3 2 2 2 3" xfId="28970"/>
    <cellStyle name="標準 24 2 2 3 2 2 2 4" xfId="39530"/>
    <cellStyle name="標準 24 2 2 3 2 2 2 5" xfId="50085"/>
    <cellStyle name="標準 24 2 2 3 2 2 3" xfId="13150"/>
    <cellStyle name="標準 24 2 2 3 2 2 4" xfId="23705"/>
    <cellStyle name="標準 24 2 2 3 2 2 5" xfId="34265"/>
    <cellStyle name="標準 24 2 2 3 2 2 6" xfId="44819"/>
    <cellStyle name="標準 24 2 2 3 2 3" xfId="4923"/>
    <cellStyle name="標準 24 2 2 3 2 3 2" xfId="10165"/>
    <cellStyle name="標準 24 2 2 3 2 3 2 2" xfId="18417"/>
    <cellStyle name="標準 24 2 2 3 2 3 2 3" xfId="28971"/>
    <cellStyle name="標準 24 2 2 3 2 3 2 4" xfId="39531"/>
    <cellStyle name="標準 24 2 2 3 2 3 2 5" xfId="50086"/>
    <cellStyle name="標準 24 2 2 3 2 3 3" xfId="13151"/>
    <cellStyle name="標準 24 2 2 3 2 3 4" xfId="23706"/>
    <cellStyle name="標準 24 2 2 3 2 3 5" xfId="34266"/>
    <cellStyle name="標準 24 2 2 3 2 3 6" xfId="44820"/>
    <cellStyle name="標準 24 2 2 3 2 4" xfId="6220"/>
    <cellStyle name="標準 24 2 2 3 2 4 2" xfId="17929"/>
    <cellStyle name="標準 24 2 2 3 2 4 3" xfId="28483"/>
    <cellStyle name="標準 24 2 2 3 2 4 4" xfId="39043"/>
    <cellStyle name="標準 24 2 2 3 2 4 5" xfId="49598"/>
    <cellStyle name="標準 24 2 2 3 2 5" xfId="12663"/>
    <cellStyle name="標準 24 2 2 3 2 6" xfId="23217"/>
    <cellStyle name="標準 24 2 2 3 2 7" xfId="33777"/>
    <cellStyle name="標準 24 2 2 3 2 8" xfId="44331"/>
    <cellStyle name="標準 24 2 2 3 3" xfId="1894"/>
    <cellStyle name="標準 24 2 2 3 3 2" xfId="4303"/>
    <cellStyle name="標準 24 2 2 3 3 2 2" xfId="9545"/>
    <cellStyle name="標準 24 2 2 3 3 2 2 2" xfId="18418"/>
    <cellStyle name="標準 24 2 2 3 3 2 2 3" xfId="28972"/>
    <cellStyle name="標準 24 2 2 3 3 2 2 4" xfId="39532"/>
    <cellStyle name="標準 24 2 2 3 3 2 2 5" xfId="50087"/>
    <cellStyle name="標準 24 2 2 3 3 2 3" xfId="13152"/>
    <cellStyle name="標準 24 2 2 3 3 2 4" xfId="23707"/>
    <cellStyle name="標準 24 2 2 3 3 2 5" xfId="34267"/>
    <cellStyle name="標準 24 2 2 3 3 2 6" xfId="44821"/>
    <cellStyle name="標準 24 2 2 3 3 3" xfId="7137"/>
    <cellStyle name="標準 24 2 2 3 3 3 2" xfId="17309"/>
    <cellStyle name="標準 24 2 2 3 3 3 3" xfId="27863"/>
    <cellStyle name="標準 24 2 2 3 3 3 4" xfId="38423"/>
    <cellStyle name="標準 24 2 2 3 3 3 5" xfId="48978"/>
    <cellStyle name="標準 24 2 2 3 3 4" xfId="12043"/>
    <cellStyle name="標準 24 2 2 3 3 5" xfId="22597"/>
    <cellStyle name="標準 24 2 2 3 3 6" xfId="33157"/>
    <cellStyle name="標準 24 2 2 3 3 7" xfId="43711"/>
    <cellStyle name="標準 24 2 2 3 4" xfId="1512"/>
    <cellStyle name="標準 24 2 2 3 4 2" xfId="3921"/>
    <cellStyle name="標準 24 2 2 3 4 2 2" xfId="9163"/>
    <cellStyle name="標準 24 2 2 3 4 2 2 2" xfId="18419"/>
    <cellStyle name="標準 24 2 2 3 4 2 2 3" xfId="28973"/>
    <cellStyle name="標準 24 2 2 3 4 2 2 4" xfId="39533"/>
    <cellStyle name="標準 24 2 2 3 4 2 2 5" xfId="50088"/>
    <cellStyle name="標準 24 2 2 3 4 2 3" xfId="13153"/>
    <cellStyle name="標準 24 2 2 3 4 2 4" xfId="23708"/>
    <cellStyle name="標準 24 2 2 3 4 2 5" xfId="34268"/>
    <cellStyle name="標準 24 2 2 3 4 2 6" xfId="44822"/>
    <cellStyle name="標準 24 2 2 3 4 3" xfId="6755"/>
    <cellStyle name="標準 24 2 2 3 4 3 2" xfId="16927"/>
    <cellStyle name="標準 24 2 2 3 4 3 3" xfId="27481"/>
    <cellStyle name="標準 24 2 2 3 4 3 4" xfId="38041"/>
    <cellStyle name="標準 24 2 2 3 4 3 5" xfId="48596"/>
    <cellStyle name="標準 24 2 2 3 4 4" xfId="11661"/>
    <cellStyle name="標準 24 2 2 3 4 5" xfId="22215"/>
    <cellStyle name="標準 24 2 2 3 4 6" xfId="32775"/>
    <cellStyle name="標準 24 2 2 3 4 7" xfId="43329"/>
    <cellStyle name="標準 24 2 2 3 5" xfId="3386"/>
    <cellStyle name="標準 24 2 2 3 5 2" xfId="8628"/>
    <cellStyle name="標準 24 2 2 3 5 2 2" xfId="18420"/>
    <cellStyle name="標準 24 2 2 3 5 2 3" xfId="28974"/>
    <cellStyle name="標準 24 2 2 3 5 2 4" xfId="39534"/>
    <cellStyle name="標準 24 2 2 3 5 2 5" xfId="50089"/>
    <cellStyle name="標準 24 2 2 3 5 3" xfId="13154"/>
    <cellStyle name="標準 24 2 2 3 5 4" xfId="23709"/>
    <cellStyle name="標準 24 2 2 3 5 5" xfId="34269"/>
    <cellStyle name="標準 24 2 2 3 5 6" xfId="44823"/>
    <cellStyle name="標準 24 2 2 3 6" xfId="5600"/>
    <cellStyle name="標準 24 2 2 3 6 2" xfId="16392"/>
    <cellStyle name="標準 24 2 2 3 6 3" xfId="26946"/>
    <cellStyle name="標準 24 2 2 3 6 4" xfId="37506"/>
    <cellStyle name="標準 24 2 2 3 6 5" xfId="48061"/>
    <cellStyle name="標準 24 2 2 3 7" xfId="11126"/>
    <cellStyle name="標準 24 2 2 3 8" xfId="21680"/>
    <cellStyle name="標準 24 2 2 3 9" xfId="32240"/>
    <cellStyle name="標準 24 2 2 4" xfId="371"/>
    <cellStyle name="標準 24 2 2 4 2" xfId="1908"/>
    <cellStyle name="標準 24 2 2 4 2 2" xfId="4317"/>
    <cellStyle name="標準 24 2 2 4 2 2 2" xfId="9559"/>
    <cellStyle name="標準 24 2 2 4 2 2 2 2" xfId="18421"/>
    <cellStyle name="標準 24 2 2 4 2 2 2 3" xfId="28975"/>
    <cellStyle name="標準 24 2 2 4 2 2 2 4" xfId="39535"/>
    <cellStyle name="標準 24 2 2 4 2 2 2 5" xfId="50090"/>
    <cellStyle name="標準 24 2 2 4 2 2 3" xfId="13155"/>
    <cellStyle name="標準 24 2 2 4 2 2 4" xfId="23710"/>
    <cellStyle name="標準 24 2 2 4 2 2 5" xfId="34270"/>
    <cellStyle name="標準 24 2 2 4 2 2 6" xfId="44824"/>
    <cellStyle name="標準 24 2 2 4 2 3" xfId="7151"/>
    <cellStyle name="標準 24 2 2 4 2 3 2" xfId="17323"/>
    <cellStyle name="標準 24 2 2 4 2 3 3" xfId="27877"/>
    <cellStyle name="標準 24 2 2 4 2 3 4" xfId="38437"/>
    <cellStyle name="標準 24 2 2 4 2 3 5" xfId="48992"/>
    <cellStyle name="標準 24 2 2 4 2 4" xfId="12057"/>
    <cellStyle name="標準 24 2 2 4 2 5" xfId="22611"/>
    <cellStyle name="標準 24 2 2 4 2 6" xfId="33171"/>
    <cellStyle name="標準 24 2 2 4 2 7" xfId="43725"/>
    <cellStyle name="標準 24 2 2 4 3" xfId="3193"/>
    <cellStyle name="標準 24 2 2 4 3 2" xfId="8435"/>
    <cellStyle name="標準 24 2 2 4 3 2 2" xfId="18422"/>
    <cellStyle name="標準 24 2 2 4 3 2 3" xfId="28976"/>
    <cellStyle name="標準 24 2 2 4 3 2 4" xfId="39536"/>
    <cellStyle name="標準 24 2 2 4 3 2 5" xfId="50091"/>
    <cellStyle name="標準 24 2 2 4 3 3" xfId="13156"/>
    <cellStyle name="標準 24 2 2 4 3 4" xfId="23711"/>
    <cellStyle name="標準 24 2 2 4 3 5" xfId="34271"/>
    <cellStyle name="標準 24 2 2 4 3 6" xfId="44825"/>
    <cellStyle name="標準 24 2 2 4 4" xfId="5614"/>
    <cellStyle name="標準 24 2 2 4 4 2" xfId="16199"/>
    <cellStyle name="標準 24 2 2 4 4 3" xfId="26753"/>
    <cellStyle name="標準 24 2 2 4 4 4" xfId="37313"/>
    <cellStyle name="標準 24 2 2 4 4 5" xfId="47868"/>
    <cellStyle name="標準 24 2 2 4 5" xfId="10933"/>
    <cellStyle name="標準 24 2 2 4 6" xfId="21487"/>
    <cellStyle name="標準 24 2 2 4 7" xfId="32047"/>
    <cellStyle name="標準 24 2 2 4 8" xfId="42601"/>
    <cellStyle name="標準 24 2 2 5" xfId="385"/>
    <cellStyle name="標準 24 2 2 5 2" xfId="1922"/>
    <cellStyle name="標準 24 2 2 5 2 2" xfId="7165"/>
    <cellStyle name="標準 24 2 2 5 2 2 2" xfId="18423"/>
    <cellStyle name="標準 24 2 2 5 2 2 3" xfId="28977"/>
    <cellStyle name="標準 24 2 2 5 2 2 4" xfId="39537"/>
    <cellStyle name="標準 24 2 2 5 2 2 5" xfId="50092"/>
    <cellStyle name="標準 24 2 2 5 2 3" xfId="13157"/>
    <cellStyle name="標準 24 2 2 5 2 4" xfId="23712"/>
    <cellStyle name="標準 24 2 2 5 2 5" xfId="34272"/>
    <cellStyle name="標準 24 2 2 5 2 6" xfId="44826"/>
    <cellStyle name="標準 24 2 2 5 3" xfId="4331"/>
    <cellStyle name="標準 24 2 2 5 3 2" xfId="9573"/>
    <cellStyle name="標準 24 2 2 5 3 2 2" xfId="18424"/>
    <cellStyle name="標準 24 2 2 5 3 2 3" xfId="28978"/>
    <cellStyle name="標準 24 2 2 5 3 2 4" xfId="39538"/>
    <cellStyle name="標準 24 2 2 5 3 2 5" xfId="50093"/>
    <cellStyle name="標準 24 2 2 5 3 3" xfId="13158"/>
    <cellStyle name="標準 24 2 2 5 3 4" xfId="23713"/>
    <cellStyle name="標準 24 2 2 5 3 5" xfId="34273"/>
    <cellStyle name="標準 24 2 2 5 3 6" xfId="44827"/>
    <cellStyle name="標準 24 2 2 5 4" xfId="5628"/>
    <cellStyle name="標準 24 2 2 5 4 2" xfId="17337"/>
    <cellStyle name="標準 24 2 2 5 4 3" xfId="27891"/>
    <cellStyle name="標準 24 2 2 5 4 4" xfId="38451"/>
    <cellStyle name="標準 24 2 2 5 4 5" xfId="49006"/>
    <cellStyle name="標準 24 2 2 5 5" xfId="12071"/>
    <cellStyle name="標準 24 2 2 5 6" xfId="22625"/>
    <cellStyle name="標準 24 2 2 5 7" xfId="33185"/>
    <cellStyle name="標準 24 2 2 5 8" xfId="43739"/>
    <cellStyle name="標準 24 2 2 6" xfId="399"/>
    <cellStyle name="標準 24 2 2 6 2" xfId="1936"/>
    <cellStyle name="標準 24 2 2 6 2 2" xfId="7179"/>
    <cellStyle name="標準 24 2 2 6 2 2 2" xfId="18425"/>
    <cellStyle name="標準 24 2 2 6 2 2 3" xfId="28979"/>
    <cellStyle name="標準 24 2 2 6 2 2 4" xfId="39539"/>
    <cellStyle name="標準 24 2 2 6 2 2 5" xfId="50094"/>
    <cellStyle name="標準 24 2 2 6 2 3" xfId="13159"/>
    <cellStyle name="標準 24 2 2 6 2 4" xfId="23714"/>
    <cellStyle name="標準 24 2 2 6 2 5" xfId="34274"/>
    <cellStyle name="標準 24 2 2 6 2 6" xfId="44828"/>
    <cellStyle name="標準 24 2 2 6 3" xfId="4345"/>
    <cellStyle name="標準 24 2 2 6 3 2" xfId="9587"/>
    <cellStyle name="標準 24 2 2 6 3 2 2" xfId="18426"/>
    <cellStyle name="標準 24 2 2 6 3 2 3" xfId="28980"/>
    <cellStyle name="標準 24 2 2 6 3 2 4" xfId="39540"/>
    <cellStyle name="標準 24 2 2 6 3 2 5" xfId="50095"/>
    <cellStyle name="標準 24 2 2 6 3 3" xfId="13160"/>
    <cellStyle name="標準 24 2 2 6 3 4" xfId="23715"/>
    <cellStyle name="標準 24 2 2 6 3 5" xfId="34275"/>
    <cellStyle name="標準 24 2 2 6 3 6" xfId="44829"/>
    <cellStyle name="標準 24 2 2 6 4" xfId="5642"/>
    <cellStyle name="標準 24 2 2 6 4 2" xfId="17351"/>
    <cellStyle name="標準 24 2 2 6 4 3" xfId="27905"/>
    <cellStyle name="標準 24 2 2 6 4 4" xfId="38465"/>
    <cellStyle name="標準 24 2 2 6 4 5" xfId="49020"/>
    <cellStyle name="標準 24 2 2 6 5" xfId="12085"/>
    <cellStyle name="標準 24 2 2 6 6" xfId="22639"/>
    <cellStyle name="標準 24 2 2 6 7" xfId="33199"/>
    <cellStyle name="標準 24 2 2 6 8" xfId="43753"/>
    <cellStyle name="標準 24 2 2 7" xfId="430"/>
    <cellStyle name="標準 24 2 2 7 2" xfId="1967"/>
    <cellStyle name="標準 24 2 2 7 2 2" xfId="7210"/>
    <cellStyle name="標準 24 2 2 7 2 2 2" xfId="18427"/>
    <cellStyle name="標準 24 2 2 7 2 2 3" xfId="28981"/>
    <cellStyle name="標準 24 2 2 7 2 2 4" xfId="39541"/>
    <cellStyle name="標準 24 2 2 7 2 2 5" xfId="50096"/>
    <cellStyle name="標準 24 2 2 7 2 3" xfId="13161"/>
    <cellStyle name="標準 24 2 2 7 2 4" xfId="23716"/>
    <cellStyle name="標準 24 2 2 7 2 5" xfId="34276"/>
    <cellStyle name="標準 24 2 2 7 2 6" xfId="44830"/>
    <cellStyle name="標準 24 2 2 7 3" xfId="4376"/>
    <cellStyle name="標準 24 2 2 7 3 2" xfId="9618"/>
    <cellStyle name="標準 24 2 2 7 3 2 2" xfId="18428"/>
    <cellStyle name="標準 24 2 2 7 3 2 3" xfId="28982"/>
    <cellStyle name="標準 24 2 2 7 3 2 4" xfId="39542"/>
    <cellStyle name="標準 24 2 2 7 3 2 5" xfId="50097"/>
    <cellStyle name="標準 24 2 2 7 3 3" xfId="13162"/>
    <cellStyle name="標準 24 2 2 7 3 4" xfId="23717"/>
    <cellStyle name="標準 24 2 2 7 3 5" xfId="34277"/>
    <cellStyle name="標準 24 2 2 7 3 6" xfId="44831"/>
    <cellStyle name="標準 24 2 2 7 4" xfId="5673"/>
    <cellStyle name="標準 24 2 2 7 4 2" xfId="17382"/>
    <cellStyle name="標準 24 2 2 7 4 3" xfId="27936"/>
    <cellStyle name="標準 24 2 2 7 4 4" xfId="38496"/>
    <cellStyle name="標準 24 2 2 7 4 5" xfId="49051"/>
    <cellStyle name="標準 24 2 2 7 5" xfId="12116"/>
    <cellStyle name="標準 24 2 2 7 6" xfId="22670"/>
    <cellStyle name="標準 24 2 2 7 7" xfId="33230"/>
    <cellStyle name="標準 24 2 2 7 8" xfId="43784"/>
    <cellStyle name="標準 24 2 2 8" xfId="569"/>
    <cellStyle name="標準 24 2 2 8 2" xfId="2106"/>
    <cellStyle name="標準 24 2 2 8 2 2" xfId="7349"/>
    <cellStyle name="標準 24 2 2 8 2 2 2" xfId="18429"/>
    <cellStyle name="標準 24 2 2 8 2 2 3" xfId="28983"/>
    <cellStyle name="標準 24 2 2 8 2 2 4" xfId="39543"/>
    <cellStyle name="標準 24 2 2 8 2 2 5" xfId="50098"/>
    <cellStyle name="標準 24 2 2 8 2 3" xfId="13163"/>
    <cellStyle name="標準 24 2 2 8 2 4" xfId="23718"/>
    <cellStyle name="標準 24 2 2 8 2 5" xfId="34278"/>
    <cellStyle name="標準 24 2 2 8 2 6" xfId="44832"/>
    <cellStyle name="標準 24 2 2 8 3" xfId="4515"/>
    <cellStyle name="標準 24 2 2 8 3 2" xfId="9757"/>
    <cellStyle name="標準 24 2 2 8 3 2 2" xfId="18430"/>
    <cellStyle name="標準 24 2 2 8 3 2 3" xfId="28984"/>
    <cellStyle name="標準 24 2 2 8 3 2 4" xfId="39544"/>
    <cellStyle name="標準 24 2 2 8 3 2 5" xfId="50099"/>
    <cellStyle name="標準 24 2 2 8 3 3" xfId="13164"/>
    <cellStyle name="標準 24 2 2 8 3 4" xfId="23719"/>
    <cellStyle name="標準 24 2 2 8 3 5" xfId="34279"/>
    <cellStyle name="標準 24 2 2 8 3 6" xfId="44833"/>
    <cellStyle name="標準 24 2 2 8 4" xfId="5812"/>
    <cellStyle name="標準 24 2 2 8 4 2" xfId="17521"/>
    <cellStyle name="標準 24 2 2 8 4 3" xfId="28075"/>
    <cellStyle name="標準 24 2 2 8 4 4" xfId="38635"/>
    <cellStyle name="標準 24 2 2 8 4 5" xfId="49190"/>
    <cellStyle name="標準 24 2 2 8 5" xfId="12255"/>
    <cellStyle name="標準 24 2 2 8 6" xfId="22809"/>
    <cellStyle name="標準 24 2 2 8 7" xfId="33369"/>
    <cellStyle name="標準 24 2 2 8 8" xfId="43923"/>
    <cellStyle name="標準 24 2 2 9" xfId="329"/>
    <cellStyle name="標準 24 2 2 9 2" xfId="2339"/>
    <cellStyle name="標準 24 2 2 9 2 2" xfId="7582"/>
    <cellStyle name="標準 24 2 2 9 2 2 2" xfId="18431"/>
    <cellStyle name="標準 24 2 2 9 2 2 3" xfId="28985"/>
    <cellStyle name="標準 24 2 2 9 2 2 4" xfId="39545"/>
    <cellStyle name="標準 24 2 2 9 2 2 5" xfId="50100"/>
    <cellStyle name="標準 24 2 2 9 2 3" xfId="13165"/>
    <cellStyle name="標準 24 2 2 9 2 4" xfId="23720"/>
    <cellStyle name="標準 24 2 2 9 2 5" xfId="34280"/>
    <cellStyle name="標準 24 2 2 9 2 6" xfId="44834"/>
    <cellStyle name="標準 24 2 2 9 3" xfId="4748"/>
    <cellStyle name="標準 24 2 2 9 3 2" xfId="9990"/>
    <cellStyle name="標準 24 2 2 9 3 2 2" xfId="18432"/>
    <cellStyle name="標準 24 2 2 9 3 2 3" xfId="28986"/>
    <cellStyle name="標準 24 2 2 9 3 2 4" xfId="39546"/>
    <cellStyle name="標準 24 2 2 9 3 2 5" xfId="50101"/>
    <cellStyle name="標準 24 2 2 9 3 3" xfId="13166"/>
    <cellStyle name="標準 24 2 2 9 3 4" xfId="23721"/>
    <cellStyle name="標準 24 2 2 9 3 5" xfId="34281"/>
    <cellStyle name="標準 24 2 2 9 3 6" xfId="44835"/>
    <cellStyle name="標準 24 2 2 9 4" xfId="5572"/>
    <cellStyle name="標準 24 2 2 9 4 2" xfId="17754"/>
    <cellStyle name="標準 24 2 2 9 4 3" xfId="28308"/>
    <cellStyle name="標準 24 2 2 9 4 4" xfId="38868"/>
    <cellStyle name="標準 24 2 2 9 4 5" xfId="49423"/>
    <cellStyle name="標準 24 2 2 9 5" xfId="12488"/>
    <cellStyle name="標準 24 2 2 9 6" xfId="23042"/>
    <cellStyle name="標準 24 2 2 9 7" xfId="33602"/>
    <cellStyle name="標準 24 2 2 9 8" xfId="44156"/>
    <cellStyle name="標準 24 2 20" xfId="737"/>
    <cellStyle name="標準 24 2 20 2" xfId="2296"/>
    <cellStyle name="標準 24 2 20 2 2" xfId="7539"/>
    <cellStyle name="標準 24 2 20 2 2 2" xfId="18433"/>
    <cellStyle name="標準 24 2 20 2 2 3" xfId="28987"/>
    <cellStyle name="標準 24 2 20 2 2 4" xfId="39547"/>
    <cellStyle name="標準 24 2 20 2 2 5" xfId="50102"/>
    <cellStyle name="標準 24 2 20 2 3" xfId="13167"/>
    <cellStyle name="標準 24 2 20 2 4" xfId="23722"/>
    <cellStyle name="標準 24 2 20 2 5" xfId="34282"/>
    <cellStyle name="標準 24 2 20 2 6" xfId="44836"/>
    <cellStyle name="標準 24 2 20 3" xfId="4705"/>
    <cellStyle name="標準 24 2 20 3 2" xfId="9947"/>
    <cellStyle name="標準 24 2 20 3 2 2" xfId="18434"/>
    <cellStyle name="標準 24 2 20 3 2 3" xfId="28988"/>
    <cellStyle name="標準 24 2 20 3 2 4" xfId="39548"/>
    <cellStyle name="標準 24 2 20 3 2 5" xfId="50103"/>
    <cellStyle name="標準 24 2 20 3 3" xfId="13168"/>
    <cellStyle name="標準 24 2 20 3 4" xfId="23723"/>
    <cellStyle name="標準 24 2 20 3 5" xfId="34283"/>
    <cellStyle name="標準 24 2 20 3 6" xfId="44837"/>
    <cellStyle name="標準 24 2 20 4" xfId="5980"/>
    <cellStyle name="標準 24 2 20 4 2" xfId="17711"/>
    <cellStyle name="標準 24 2 20 4 3" xfId="28265"/>
    <cellStyle name="標準 24 2 20 4 4" xfId="38825"/>
    <cellStyle name="標準 24 2 20 4 5" xfId="49380"/>
    <cellStyle name="標準 24 2 20 5" xfId="12445"/>
    <cellStyle name="標準 24 2 20 6" xfId="22999"/>
    <cellStyle name="標準 24 2 20 7" xfId="33559"/>
    <cellStyle name="標準 24 2 20 8" xfId="44113"/>
    <cellStyle name="標準 24 2 21" xfId="759"/>
    <cellStyle name="標準 24 2 21 2" xfId="2323"/>
    <cellStyle name="標準 24 2 21 2 2" xfId="7566"/>
    <cellStyle name="標準 24 2 21 2 2 2" xfId="18435"/>
    <cellStyle name="標準 24 2 21 2 2 3" xfId="28989"/>
    <cellStyle name="標準 24 2 21 2 2 4" xfId="39549"/>
    <cellStyle name="標準 24 2 21 2 2 5" xfId="50104"/>
    <cellStyle name="標準 24 2 21 2 3" xfId="13169"/>
    <cellStyle name="標準 24 2 21 2 4" xfId="23724"/>
    <cellStyle name="標準 24 2 21 2 5" xfId="34284"/>
    <cellStyle name="標準 24 2 21 2 6" xfId="44838"/>
    <cellStyle name="標準 24 2 21 3" xfId="4732"/>
    <cellStyle name="標準 24 2 21 3 2" xfId="9974"/>
    <cellStyle name="標準 24 2 21 3 2 2" xfId="18436"/>
    <cellStyle name="標準 24 2 21 3 2 3" xfId="28990"/>
    <cellStyle name="標準 24 2 21 3 2 4" xfId="39550"/>
    <cellStyle name="標準 24 2 21 3 2 5" xfId="50105"/>
    <cellStyle name="標準 24 2 21 3 3" xfId="13170"/>
    <cellStyle name="標準 24 2 21 3 4" xfId="23725"/>
    <cellStyle name="標準 24 2 21 3 5" xfId="34285"/>
    <cellStyle name="標準 24 2 21 3 6" xfId="44839"/>
    <cellStyle name="標準 24 2 21 4" xfId="6002"/>
    <cellStyle name="標準 24 2 21 4 2" xfId="17738"/>
    <cellStyle name="標準 24 2 21 4 3" xfId="28292"/>
    <cellStyle name="標準 24 2 21 4 4" xfId="38852"/>
    <cellStyle name="標準 24 2 21 4 5" xfId="49407"/>
    <cellStyle name="標準 24 2 21 5" xfId="12472"/>
    <cellStyle name="標準 24 2 21 6" xfId="23026"/>
    <cellStyle name="標準 24 2 21 7" xfId="33586"/>
    <cellStyle name="標準 24 2 21 8" xfId="44140"/>
    <cellStyle name="標準 24 2 22" xfId="777"/>
    <cellStyle name="標準 24 2 22 2" xfId="1850"/>
    <cellStyle name="標準 24 2 22 2 2" xfId="7093"/>
    <cellStyle name="標準 24 2 22 2 2 2" xfId="18437"/>
    <cellStyle name="標準 24 2 22 2 2 3" xfId="28991"/>
    <cellStyle name="標準 24 2 22 2 2 4" xfId="39551"/>
    <cellStyle name="標準 24 2 22 2 2 5" xfId="50106"/>
    <cellStyle name="標準 24 2 22 2 3" xfId="13171"/>
    <cellStyle name="標準 24 2 22 2 4" xfId="23726"/>
    <cellStyle name="標準 24 2 22 2 5" xfId="34286"/>
    <cellStyle name="標準 24 2 22 2 6" xfId="44840"/>
    <cellStyle name="標準 24 2 22 3" xfId="4259"/>
    <cellStyle name="標準 24 2 22 3 2" xfId="9501"/>
    <cellStyle name="標準 24 2 22 3 2 2" xfId="18438"/>
    <cellStyle name="標準 24 2 22 3 2 3" xfId="28992"/>
    <cellStyle name="標準 24 2 22 3 2 4" xfId="39552"/>
    <cellStyle name="標準 24 2 22 3 2 5" xfId="50107"/>
    <cellStyle name="標準 24 2 22 3 3" xfId="13172"/>
    <cellStyle name="標準 24 2 22 3 4" xfId="23727"/>
    <cellStyle name="標準 24 2 22 3 5" xfId="34287"/>
    <cellStyle name="標準 24 2 22 3 6" xfId="44841"/>
    <cellStyle name="標準 24 2 22 4" xfId="6020"/>
    <cellStyle name="標準 24 2 22 4 2" xfId="17265"/>
    <cellStyle name="標準 24 2 22 4 3" xfId="27819"/>
    <cellStyle name="標準 24 2 22 4 4" xfId="38379"/>
    <cellStyle name="標準 24 2 22 4 5" xfId="48934"/>
    <cellStyle name="標準 24 2 22 5" xfId="11999"/>
    <cellStyle name="標準 24 2 22 6" xfId="22553"/>
    <cellStyle name="標準 24 2 22 7" xfId="33113"/>
    <cellStyle name="標準 24 2 22 8" xfId="43667"/>
    <cellStyle name="標準 24 2 23" xfId="1312"/>
    <cellStyle name="標準 24 2 23 2" xfId="3721"/>
    <cellStyle name="標準 24 2 23 2 2" xfId="8963"/>
    <cellStyle name="標準 24 2 23 2 2 2" xfId="18439"/>
    <cellStyle name="標準 24 2 23 2 2 3" xfId="28993"/>
    <cellStyle name="標準 24 2 23 2 2 4" xfId="39553"/>
    <cellStyle name="標準 24 2 23 2 2 5" xfId="50108"/>
    <cellStyle name="標準 24 2 23 2 3" xfId="13173"/>
    <cellStyle name="標準 24 2 23 2 4" xfId="23728"/>
    <cellStyle name="標準 24 2 23 2 5" xfId="34288"/>
    <cellStyle name="標準 24 2 23 2 6" xfId="44842"/>
    <cellStyle name="標準 24 2 23 3" xfId="6555"/>
    <cellStyle name="標準 24 2 23 3 2" xfId="16727"/>
    <cellStyle name="標準 24 2 23 3 3" xfId="27281"/>
    <cellStyle name="標準 24 2 23 3 4" xfId="37841"/>
    <cellStyle name="標準 24 2 23 3 5" xfId="48396"/>
    <cellStyle name="標準 24 2 23 4" xfId="11461"/>
    <cellStyle name="標準 24 2 23 5" xfId="22015"/>
    <cellStyle name="標準 24 2 23 6" xfId="32575"/>
    <cellStyle name="標準 24 2 23 7" xfId="43129"/>
    <cellStyle name="標準 24 2 24" xfId="2849"/>
    <cellStyle name="標準 24 2 24 2" xfId="8092"/>
    <cellStyle name="標準 24 2 24 2 2" xfId="18264"/>
    <cellStyle name="標準 24 2 24 2 3" xfId="28818"/>
    <cellStyle name="標準 24 2 24 2 4" xfId="39378"/>
    <cellStyle name="標準 24 2 24 2 5" xfId="49933"/>
    <cellStyle name="標準 24 2 24 3" xfId="12998"/>
    <cellStyle name="標準 24 2 24 4" xfId="23552"/>
    <cellStyle name="標準 24 2 24 5" xfId="34112"/>
    <cellStyle name="標準 24 2 24 6" xfId="44666"/>
    <cellStyle name="標準 24 2 25" xfId="5257"/>
    <cellStyle name="標準 24 2 25 2" xfId="10499"/>
    <cellStyle name="標準 24 2 25 2 2" xfId="18286"/>
    <cellStyle name="標準 24 2 25 2 3" xfId="28840"/>
    <cellStyle name="標準 24 2 25 2 4" xfId="39400"/>
    <cellStyle name="標準 24 2 25 2 5" xfId="49955"/>
    <cellStyle name="標準 24 2 25 3" xfId="13020"/>
    <cellStyle name="標準 24 2 25 4" xfId="23574"/>
    <cellStyle name="標準 24 2 25 5" xfId="34134"/>
    <cellStyle name="標準 24 2 25 6" xfId="44688"/>
    <cellStyle name="標準 24 2 26" xfId="5279"/>
    <cellStyle name="標準 24 2 26 2" xfId="10521"/>
    <cellStyle name="標準 24 2 26 2 2" xfId="18308"/>
    <cellStyle name="標準 24 2 26 2 3" xfId="28862"/>
    <cellStyle name="標準 24 2 26 2 4" xfId="39422"/>
    <cellStyle name="標準 24 2 26 2 5" xfId="49977"/>
    <cellStyle name="標準 24 2 26 3" xfId="13042"/>
    <cellStyle name="標準 24 2 26 4" xfId="23596"/>
    <cellStyle name="標準 24 2 26 5" xfId="34156"/>
    <cellStyle name="標準 24 2 26 6" xfId="44710"/>
    <cellStyle name="標準 24 2 27" xfId="5301"/>
    <cellStyle name="標準 24 2 27 2" xfId="10543"/>
    <cellStyle name="標準 24 2 27 2 2" xfId="18440"/>
    <cellStyle name="標準 24 2 27 2 3" xfId="28994"/>
    <cellStyle name="標準 24 2 27 2 4" xfId="39554"/>
    <cellStyle name="標準 24 2 27 2 5" xfId="50109"/>
    <cellStyle name="標準 24 2 27 3" xfId="13174"/>
    <cellStyle name="標準 24 2 27 4" xfId="23729"/>
    <cellStyle name="標準 24 2 27 5" xfId="34289"/>
    <cellStyle name="標準 24 2 27 6" xfId="44843"/>
    <cellStyle name="標準 24 2 28" xfId="5323"/>
    <cellStyle name="標準 24 2 28 2" xfId="21075"/>
    <cellStyle name="標準 24 2 28 2 2" xfId="31629"/>
    <cellStyle name="標準 24 2 28 2 3" xfId="42189"/>
    <cellStyle name="標準 24 2 28 2 4" xfId="52744"/>
    <cellStyle name="標準 24 2 28 3" xfId="15809"/>
    <cellStyle name="標準 24 2 28 4" xfId="26364"/>
    <cellStyle name="標準 24 2 28 5" xfId="36924"/>
    <cellStyle name="標準 24 2 28 6" xfId="47478"/>
    <cellStyle name="標準 24 2 29" xfId="5343"/>
    <cellStyle name="標準 24 2 29 2" xfId="21097"/>
    <cellStyle name="標準 24 2 29 2 2" xfId="31651"/>
    <cellStyle name="標準 24 2 29 2 3" xfId="42211"/>
    <cellStyle name="標準 24 2 29 2 4" xfId="52766"/>
    <cellStyle name="標準 24 2 29 3" xfId="15831"/>
    <cellStyle name="標準 24 2 29 4" xfId="26386"/>
    <cellStyle name="標準 24 2 29 5" xfId="36946"/>
    <cellStyle name="標準 24 2 29 6" xfId="47500"/>
    <cellStyle name="標準 24 2 3" xfId="138"/>
    <cellStyle name="標準 24 2 3 10" xfId="21181"/>
    <cellStyle name="標準 24 2 3 11" xfId="31741"/>
    <cellStyle name="標準 24 2 3 12" xfId="42295"/>
    <cellStyle name="標準 24 2 3 2" xfId="225"/>
    <cellStyle name="標準 24 2 3 2 10" xfId="42400"/>
    <cellStyle name="標準 24 2 3 2 2" xfId="444"/>
    <cellStyle name="標準 24 2 3 2 2 2" xfId="2633"/>
    <cellStyle name="標準 24 2 3 2 2 2 2" xfId="5042"/>
    <cellStyle name="標準 24 2 3 2 2 2 2 2" xfId="10284"/>
    <cellStyle name="標準 24 2 3 2 2 2 2 2 2" xfId="18441"/>
    <cellStyle name="標準 24 2 3 2 2 2 2 2 3" xfId="28995"/>
    <cellStyle name="標準 24 2 3 2 2 2 2 2 4" xfId="39555"/>
    <cellStyle name="標準 24 2 3 2 2 2 2 2 5" xfId="50110"/>
    <cellStyle name="標準 24 2 3 2 2 2 2 3" xfId="13175"/>
    <cellStyle name="標準 24 2 3 2 2 2 2 4" xfId="23730"/>
    <cellStyle name="標準 24 2 3 2 2 2 2 5" xfId="34290"/>
    <cellStyle name="標準 24 2 3 2 2 2 2 6" xfId="44844"/>
    <cellStyle name="標準 24 2 3 2 2 2 3" xfId="7876"/>
    <cellStyle name="標準 24 2 3 2 2 2 3 2" xfId="18048"/>
    <cellStyle name="標準 24 2 3 2 2 2 3 3" xfId="28602"/>
    <cellStyle name="標準 24 2 3 2 2 2 3 4" xfId="39162"/>
    <cellStyle name="標準 24 2 3 2 2 2 3 5" xfId="49717"/>
    <cellStyle name="標準 24 2 3 2 2 2 4" xfId="12782"/>
    <cellStyle name="標準 24 2 3 2 2 2 5" xfId="23336"/>
    <cellStyle name="標準 24 2 3 2 2 2 6" xfId="33896"/>
    <cellStyle name="標準 24 2 3 2 2 2 7" xfId="44450"/>
    <cellStyle name="標準 24 2 3 2 2 3" xfId="3505"/>
    <cellStyle name="標準 24 2 3 2 2 3 2" xfId="8747"/>
    <cellStyle name="標準 24 2 3 2 2 3 2 2" xfId="18442"/>
    <cellStyle name="標準 24 2 3 2 2 3 2 3" xfId="28996"/>
    <cellStyle name="標準 24 2 3 2 2 3 2 4" xfId="39556"/>
    <cellStyle name="標準 24 2 3 2 2 3 2 5" xfId="50111"/>
    <cellStyle name="標準 24 2 3 2 2 3 3" xfId="13176"/>
    <cellStyle name="標準 24 2 3 2 2 3 4" xfId="23731"/>
    <cellStyle name="標準 24 2 3 2 2 3 5" xfId="34291"/>
    <cellStyle name="標準 24 2 3 2 2 3 6" xfId="44845"/>
    <cellStyle name="標準 24 2 3 2 2 4" xfId="5687"/>
    <cellStyle name="標準 24 2 3 2 2 4 2" xfId="16511"/>
    <cellStyle name="標準 24 2 3 2 2 4 3" xfId="27065"/>
    <cellStyle name="標準 24 2 3 2 2 4 4" xfId="37625"/>
    <cellStyle name="標準 24 2 3 2 2 4 5" xfId="48180"/>
    <cellStyle name="標準 24 2 3 2 2 5" xfId="11245"/>
    <cellStyle name="標準 24 2 3 2 2 6" xfId="21799"/>
    <cellStyle name="標準 24 2 3 2 2 7" xfId="32359"/>
    <cellStyle name="標準 24 2 3 2 2 8" xfId="42913"/>
    <cellStyle name="標準 24 2 3 2 3" xfId="1096"/>
    <cellStyle name="標準 24 2 3 2 3 2" xfId="1981"/>
    <cellStyle name="標準 24 2 3 2 3 2 2" xfId="7224"/>
    <cellStyle name="標準 24 2 3 2 3 2 2 2" xfId="18443"/>
    <cellStyle name="標準 24 2 3 2 3 2 2 3" xfId="28997"/>
    <cellStyle name="標準 24 2 3 2 3 2 2 4" xfId="39557"/>
    <cellStyle name="標準 24 2 3 2 3 2 2 5" xfId="50112"/>
    <cellStyle name="標準 24 2 3 2 3 2 3" xfId="13177"/>
    <cellStyle name="標準 24 2 3 2 3 2 4" xfId="23732"/>
    <cellStyle name="標準 24 2 3 2 3 2 5" xfId="34292"/>
    <cellStyle name="標準 24 2 3 2 3 2 6" xfId="44846"/>
    <cellStyle name="標準 24 2 3 2 3 3" xfId="4390"/>
    <cellStyle name="標準 24 2 3 2 3 3 2" xfId="9632"/>
    <cellStyle name="標準 24 2 3 2 3 3 2 2" xfId="18444"/>
    <cellStyle name="標準 24 2 3 2 3 3 2 3" xfId="28998"/>
    <cellStyle name="標準 24 2 3 2 3 3 2 4" xfId="39558"/>
    <cellStyle name="標準 24 2 3 2 3 3 2 5" xfId="50113"/>
    <cellStyle name="標準 24 2 3 2 3 3 3" xfId="13178"/>
    <cellStyle name="標準 24 2 3 2 3 3 4" xfId="23733"/>
    <cellStyle name="標準 24 2 3 2 3 3 5" xfId="34293"/>
    <cellStyle name="標準 24 2 3 2 3 3 6" xfId="44847"/>
    <cellStyle name="標準 24 2 3 2 3 4" xfId="6339"/>
    <cellStyle name="標準 24 2 3 2 3 4 2" xfId="17396"/>
    <cellStyle name="標準 24 2 3 2 3 4 3" xfId="27950"/>
    <cellStyle name="標準 24 2 3 2 3 4 4" xfId="38510"/>
    <cellStyle name="標準 24 2 3 2 3 4 5" xfId="49065"/>
    <cellStyle name="標準 24 2 3 2 3 5" xfId="12130"/>
    <cellStyle name="標準 24 2 3 2 3 6" xfId="22684"/>
    <cellStyle name="標準 24 2 3 2 3 7" xfId="33244"/>
    <cellStyle name="標準 24 2 3 2 3 8" xfId="43798"/>
    <cellStyle name="標準 24 2 3 2 4" xfId="1631"/>
    <cellStyle name="標準 24 2 3 2 4 2" xfId="4040"/>
    <cellStyle name="標準 24 2 3 2 4 2 2" xfId="9282"/>
    <cellStyle name="標準 24 2 3 2 4 2 2 2" xfId="18445"/>
    <cellStyle name="標準 24 2 3 2 4 2 2 3" xfId="28999"/>
    <cellStyle name="標準 24 2 3 2 4 2 2 4" xfId="39559"/>
    <cellStyle name="標準 24 2 3 2 4 2 2 5" xfId="50114"/>
    <cellStyle name="標準 24 2 3 2 4 2 3" xfId="13179"/>
    <cellStyle name="標準 24 2 3 2 4 2 4" xfId="23734"/>
    <cellStyle name="標準 24 2 3 2 4 2 5" xfId="34294"/>
    <cellStyle name="標準 24 2 3 2 4 2 6" xfId="44848"/>
    <cellStyle name="標準 24 2 3 2 4 3" xfId="6874"/>
    <cellStyle name="標準 24 2 3 2 4 3 2" xfId="17046"/>
    <cellStyle name="標準 24 2 3 2 4 3 3" xfId="27600"/>
    <cellStyle name="標準 24 2 3 2 4 3 4" xfId="38160"/>
    <cellStyle name="標準 24 2 3 2 4 3 5" xfId="48715"/>
    <cellStyle name="標準 24 2 3 2 4 4" xfId="11780"/>
    <cellStyle name="標準 24 2 3 2 4 5" xfId="22334"/>
    <cellStyle name="標準 24 2 3 2 4 6" xfId="32894"/>
    <cellStyle name="標準 24 2 3 2 4 7" xfId="43448"/>
    <cellStyle name="標準 24 2 3 2 5" xfId="2992"/>
    <cellStyle name="標準 24 2 3 2 5 2" xfId="8234"/>
    <cellStyle name="標準 24 2 3 2 5 2 2" xfId="18446"/>
    <cellStyle name="標準 24 2 3 2 5 2 3" xfId="29000"/>
    <cellStyle name="標準 24 2 3 2 5 2 4" xfId="39560"/>
    <cellStyle name="標準 24 2 3 2 5 2 5" xfId="50115"/>
    <cellStyle name="標準 24 2 3 2 5 3" xfId="13180"/>
    <cellStyle name="標準 24 2 3 2 5 4" xfId="23735"/>
    <cellStyle name="標準 24 2 3 2 5 5" xfId="34295"/>
    <cellStyle name="標準 24 2 3 2 5 6" xfId="44849"/>
    <cellStyle name="標準 24 2 3 2 6" xfId="5469"/>
    <cellStyle name="標準 24 2 3 2 6 2" xfId="15998"/>
    <cellStyle name="標準 24 2 3 2 6 3" xfId="26552"/>
    <cellStyle name="標準 24 2 3 2 6 4" xfId="37112"/>
    <cellStyle name="標準 24 2 3 2 6 5" xfId="47667"/>
    <cellStyle name="標準 24 2 3 2 7" xfId="10732"/>
    <cellStyle name="標準 24 2 3 2 8" xfId="21286"/>
    <cellStyle name="標準 24 2 3 2 9" xfId="31846"/>
    <cellStyle name="標準 24 2 3 3" xfId="583"/>
    <cellStyle name="標準 24 2 3 3 10" xfId="42808"/>
    <cellStyle name="標準 24 2 3 3 2" xfId="991"/>
    <cellStyle name="標準 24 2 3 3 2 2" xfId="2528"/>
    <cellStyle name="標準 24 2 3 3 2 2 2" xfId="7771"/>
    <cellStyle name="標準 24 2 3 3 2 2 2 2" xfId="18447"/>
    <cellStyle name="標準 24 2 3 3 2 2 2 3" xfId="29001"/>
    <cellStyle name="標準 24 2 3 3 2 2 2 4" xfId="39561"/>
    <cellStyle name="標準 24 2 3 3 2 2 2 5" xfId="50116"/>
    <cellStyle name="標準 24 2 3 3 2 2 3" xfId="13181"/>
    <cellStyle name="標準 24 2 3 3 2 2 4" xfId="23736"/>
    <cellStyle name="標準 24 2 3 3 2 2 5" xfId="34296"/>
    <cellStyle name="標準 24 2 3 3 2 2 6" xfId="44850"/>
    <cellStyle name="標準 24 2 3 3 2 3" xfId="4937"/>
    <cellStyle name="標準 24 2 3 3 2 3 2" xfId="10179"/>
    <cellStyle name="標準 24 2 3 3 2 3 2 2" xfId="18448"/>
    <cellStyle name="標準 24 2 3 3 2 3 2 3" xfId="29002"/>
    <cellStyle name="標準 24 2 3 3 2 3 2 4" xfId="39562"/>
    <cellStyle name="標準 24 2 3 3 2 3 2 5" xfId="50117"/>
    <cellStyle name="標準 24 2 3 3 2 3 3" xfId="13182"/>
    <cellStyle name="標準 24 2 3 3 2 3 4" xfId="23737"/>
    <cellStyle name="標準 24 2 3 3 2 3 5" xfId="34297"/>
    <cellStyle name="標準 24 2 3 3 2 3 6" xfId="44851"/>
    <cellStyle name="標準 24 2 3 3 2 4" xfId="6234"/>
    <cellStyle name="標準 24 2 3 3 2 4 2" xfId="17943"/>
    <cellStyle name="標準 24 2 3 3 2 4 3" xfId="28497"/>
    <cellStyle name="標準 24 2 3 3 2 4 4" xfId="39057"/>
    <cellStyle name="標準 24 2 3 3 2 4 5" xfId="49612"/>
    <cellStyle name="標準 24 2 3 3 2 5" xfId="12677"/>
    <cellStyle name="標準 24 2 3 3 2 6" xfId="23231"/>
    <cellStyle name="標準 24 2 3 3 2 7" xfId="33791"/>
    <cellStyle name="標準 24 2 3 3 2 8" xfId="44345"/>
    <cellStyle name="標準 24 2 3 3 3" xfId="2120"/>
    <cellStyle name="標準 24 2 3 3 3 2" xfId="4529"/>
    <cellStyle name="標準 24 2 3 3 3 2 2" xfId="9771"/>
    <cellStyle name="標準 24 2 3 3 3 2 2 2" xfId="18449"/>
    <cellStyle name="標準 24 2 3 3 3 2 2 3" xfId="29003"/>
    <cellStyle name="標準 24 2 3 3 3 2 2 4" xfId="39563"/>
    <cellStyle name="標準 24 2 3 3 3 2 2 5" xfId="50118"/>
    <cellStyle name="標準 24 2 3 3 3 2 3" xfId="13183"/>
    <cellStyle name="標準 24 2 3 3 3 2 4" xfId="23738"/>
    <cellStyle name="標準 24 2 3 3 3 2 5" xfId="34298"/>
    <cellStyle name="標準 24 2 3 3 3 2 6" xfId="44852"/>
    <cellStyle name="標準 24 2 3 3 3 3" xfId="7363"/>
    <cellStyle name="標準 24 2 3 3 3 3 2" xfId="17535"/>
    <cellStyle name="標準 24 2 3 3 3 3 3" xfId="28089"/>
    <cellStyle name="標準 24 2 3 3 3 3 4" xfId="38649"/>
    <cellStyle name="標準 24 2 3 3 3 3 5" xfId="49204"/>
    <cellStyle name="標準 24 2 3 3 3 4" xfId="12269"/>
    <cellStyle name="標準 24 2 3 3 3 5" xfId="22823"/>
    <cellStyle name="標準 24 2 3 3 3 6" xfId="33383"/>
    <cellStyle name="標準 24 2 3 3 3 7" xfId="43937"/>
    <cellStyle name="標準 24 2 3 3 4" xfId="1526"/>
    <cellStyle name="標準 24 2 3 3 4 2" xfId="3935"/>
    <cellStyle name="標準 24 2 3 3 4 2 2" xfId="9177"/>
    <cellStyle name="標準 24 2 3 3 4 2 2 2" xfId="18450"/>
    <cellStyle name="標準 24 2 3 3 4 2 2 3" xfId="29004"/>
    <cellStyle name="標準 24 2 3 3 4 2 2 4" xfId="39564"/>
    <cellStyle name="標準 24 2 3 3 4 2 2 5" xfId="50119"/>
    <cellStyle name="標準 24 2 3 3 4 2 3" xfId="13184"/>
    <cellStyle name="標準 24 2 3 3 4 2 4" xfId="23739"/>
    <cellStyle name="標準 24 2 3 3 4 2 5" xfId="34299"/>
    <cellStyle name="標準 24 2 3 3 4 2 6" xfId="44853"/>
    <cellStyle name="標準 24 2 3 3 4 3" xfId="6769"/>
    <cellStyle name="標準 24 2 3 3 4 3 2" xfId="16941"/>
    <cellStyle name="標準 24 2 3 3 4 3 3" xfId="27495"/>
    <cellStyle name="標準 24 2 3 3 4 3 4" xfId="38055"/>
    <cellStyle name="標準 24 2 3 3 4 3 5" xfId="48610"/>
    <cellStyle name="標準 24 2 3 3 4 4" xfId="11675"/>
    <cellStyle name="標準 24 2 3 3 4 5" xfId="22229"/>
    <cellStyle name="標準 24 2 3 3 4 6" xfId="32789"/>
    <cellStyle name="標準 24 2 3 3 4 7" xfId="43343"/>
    <cellStyle name="標準 24 2 3 3 5" xfId="3400"/>
    <cellStyle name="標準 24 2 3 3 5 2" xfId="8642"/>
    <cellStyle name="標準 24 2 3 3 5 2 2" xfId="18451"/>
    <cellStyle name="標準 24 2 3 3 5 2 3" xfId="29005"/>
    <cellStyle name="標準 24 2 3 3 5 2 4" xfId="39565"/>
    <cellStyle name="標準 24 2 3 3 5 2 5" xfId="50120"/>
    <cellStyle name="標準 24 2 3 3 5 3" xfId="13185"/>
    <cellStyle name="標準 24 2 3 3 5 4" xfId="23740"/>
    <cellStyle name="標準 24 2 3 3 5 5" xfId="34300"/>
    <cellStyle name="標準 24 2 3 3 5 6" xfId="44854"/>
    <cellStyle name="標準 24 2 3 3 6" xfId="5826"/>
    <cellStyle name="標準 24 2 3 3 6 2" xfId="16406"/>
    <cellStyle name="標準 24 2 3 3 6 3" xfId="26960"/>
    <cellStyle name="標準 24 2 3 3 6 4" xfId="37520"/>
    <cellStyle name="標準 24 2 3 3 6 5" xfId="48075"/>
    <cellStyle name="標準 24 2 3 3 7" xfId="11140"/>
    <cellStyle name="標準 24 2 3 3 8" xfId="21694"/>
    <cellStyle name="標準 24 2 3 3 9" xfId="32254"/>
    <cellStyle name="標準 24 2 3 4" xfId="323"/>
    <cellStyle name="標準 24 2 3 4 2" xfId="2344"/>
    <cellStyle name="標準 24 2 3 4 2 2" xfId="4753"/>
    <cellStyle name="標準 24 2 3 4 2 2 2" xfId="9995"/>
    <cellStyle name="標準 24 2 3 4 2 2 2 2" xfId="18452"/>
    <cellStyle name="標準 24 2 3 4 2 2 2 3" xfId="29006"/>
    <cellStyle name="標準 24 2 3 4 2 2 2 4" xfId="39566"/>
    <cellStyle name="標準 24 2 3 4 2 2 2 5" xfId="50121"/>
    <cellStyle name="標準 24 2 3 4 2 2 3" xfId="13186"/>
    <cellStyle name="標準 24 2 3 4 2 2 4" xfId="23741"/>
    <cellStyle name="標準 24 2 3 4 2 2 5" xfId="34301"/>
    <cellStyle name="標準 24 2 3 4 2 2 6" xfId="44855"/>
    <cellStyle name="標準 24 2 3 4 2 3" xfId="7587"/>
    <cellStyle name="標準 24 2 3 4 2 3 2" xfId="17759"/>
    <cellStyle name="標準 24 2 3 4 2 3 3" xfId="28313"/>
    <cellStyle name="標準 24 2 3 4 2 3 4" xfId="38873"/>
    <cellStyle name="標準 24 2 3 4 2 3 5" xfId="49428"/>
    <cellStyle name="標準 24 2 3 4 2 4" xfId="12493"/>
    <cellStyle name="標準 24 2 3 4 2 5" xfId="23047"/>
    <cellStyle name="標準 24 2 3 4 2 6" xfId="33607"/>
    <cellStyle name="標準 24 2 3 4 2 7" xfId="44161"/>
    <cellStyle name="標準 24 2 3 4 3" xfId="3207"/>
    <cellStyle name="標準 24 2 3 4 3 2" xfId="8449"/>
    <cellStyle name="標準 24 2 3 4 3 2 2" xfId="18453"/>
    <cellStyle name="標準 24 2 3 4 3 2 3" xfId="29007"/>
    <cellStyle name="標準 24 2 3 4 3 2 4" xfId="39567"/>
    <cellStyle name="標準 24 2 3 4 3 2 5" xfId="50122"/>
    <cellStyle name="標準 24 2 3 4 3 3" xfId="13187"/>
    <cellStyle name="標準 24 2 3 4 3 4" xfId="23742"/>
    <cellStyle name="標準 24 2 3 4 3 5" xfId="34302"/>
    <cellStyle name="標準 24 2 3 4 3 6" xfId="44856"/>
    <cellStyle name="標準 24 2 3 4 4" xfId="5566"/>
    <cellStyle name="標準 24 2 3 4 4 2" xfId="16213"/>
    <cellStyle name="標準 24 2 3 4 4 3" xfId="26767"/>
    <cellStyle name="標準 24 2 3 4 4 4" xfId="37327"/>
    <cellStyle name="標準 24 2 3 4 4 5" xfId="47882"/>
    <cellStyle name="標準 24 2 3 4 5" xfId="10947"/>
    <cellStyle name="標準 24 2 3 4 6" xfId="21501"/>
    <cellStyle name="標準 24 2 3 4 7" xfId="32061"/>
    <cellStyle name="標準 24 2 3 4 8" xfId="42615"/>
    <cellStyle name="標準 24 2 3 5" xfId="798"/>
    <cellStyle name="標準 24 2 3 5 2" xfId="1860"/>
    <cellStyle name="標準 24 2 3 5 2 2" xfId="7103"/>
    <cellStyle name="標準 24 2 3 5 2 2 2" xfId="18454"/>
    <cellStyle name="標準 24 2 3 5 2 2 3" xfId="29008"/>
    <cellStyle name="標準 24 2 3 5 2 2 4" xfId="39568"/>
    <cellStyle name="標準 24 2 3 5 2 2 5" xfId="50123"/>
    <cellStyle name="標準 24 2 3 5 2 3" xfId="13188"/>
    <cellStyle name="標準 24 2 3 5 2 4" xfId="23743"/>
    <cellStyle name="標準 24 2 3 5 2 5" xfId="34303"/>
    <cellStyle name="標準 24 2 3 5 2 6" xfId="44857"/>
    <cellStyle name="標準 24 2 3 5 3" xfId="4269"/>
    <cellStyle name="標準 24 2 3 5 3 2" xfId="9511"/>
    <cellStyle name="標準 24 2 3 5 3 2 2" xfId="18455"/>
    <cellStyle name="標準 24 2 3 5 3 2 3" xfId="29009"/>
    <cellStyle name="標準 24 2 3 5 3 2 4" xfId="39569"/>
    <cellStyle name="標準 24 2 3 5 3 2 5" xfId="50124"/>
    <cellStyle name="標準 24 2 3 5 3 3" xfId="13189"/>
    <cellStyle name="標準 24 2 3 5 3 4" xfId="23744"/>
    <cellStyle name="標準 24 2 3 5 3 5" xfId="34304"/>
    <cellStyle name="標準 24 2 3 5 3 6" xfId="44858"/>
    <cellStyle name="標準 24 2 3 5 4" xfId="6041"/>
    <cellStyle name="標準 24 2 3 5 4 2" xfId="17275"/>
    <cellStyle name="標準 24 2 3 5 4 3" xfId="27829"/>
    <cellStyle name="標準 24 2 3 5 4 4" xfId="38389"/>
    <cellStyle name="標準 24 2 3 5 4 5" xfId="48944"/>
    <cellStyle name="標準 24 2 3 5 5" xfId="12009"/>
    <cellStyle name="標準 24 2 3 5 6" xfId="22563"/>
    <cellStyle name="標準 24 2 3 5 7" xfId="33123"/>
    <cellStyle name="標準 24 2 3 5 8" xfId="43677"/>
    <cellStyle name="標準 24 2 3 6" xfId="1333"/>
    <cellStyle name="標準 24 2 3 6 2" xfId="3742"/>
    <cellStyle name="標準 24 2 3 6 2 2" xfId="8984"/>
    <cellStyle name="標準 24 2 3 6 2 2 2" xfId="18456"/>
    <cellStyle name="標準 24 2 3 6 2 2 3" xfId="29010"/>
    <cellStyle name="標準 24 2 3 6 2 2 4" xfId="39570"/>
    <cellStyle name="標準 24 2 3 6 2 2 5" xfId="50125"/>
    <cellStyle name="標準 24 2 3 6 2 3" xfId="13190"/>
    <cellStyle name="標準 24 2 3 6 2 4" xfId="23745"/>
    <cellStyle name="標準 24 2 3 6 2 5" xfId="34305"/>
    <cellStyle name="標準 24 2 3 6 2 6" xfId="44859"/>
    <cellStyle name="標準 24 2 3 6 3" xfId="6576"/>
    <cellStyle name="標準 24 2 3 6 3 2" xfId="16748"/>
    <cellStyle name="標準 24 2 3 6 3 3" xfId="27302"/>
    <cellStyle name="標準 24 2 3 6 3 4" xfId="37862"/>
    <cellStyle name="標準 24 2 3 6 3 5" xfId="48417"/>
    <cellStyle name="標準 24 2 3 6 4" xfId="11482"/>
    <cellStyle name="標準 24 2 3 6 5" xfId="22036"/>
    <cellStyle name="標準 24 2 3 6 6" xfId="32596"/>
    <cellStyle name="標準 24 2 3 6 7" xfId="43150"/>
    <cellStyle name="標準 24 2 3 7" xfId="2887"/>
    <cellStyle name="標準 24 2 3 7 2" xfId="8129"/>
    <cellStyle name="標準 24 2 3 7 2 2" xfId="18457"/>
    <cellStyle name="標準 24 2 3 7 2 3" xfId="29011"/>
    <cellStyle name="標準 24 2 3 7 2 4" xfId="39571"/>
    <cellStyle name="標準 24 2 3 7 2 5" xfId="50126"/>
    <cellStyle name="標準 24 2 3 7 3" xfId="13191"/>
    <cellStyle name="標準 24 2 3 7 4" xfId="23746"/>
    <cellStyle name="標準 24 2 3 7 5" xfId="34306"/>
    <cellStyle name="標準 24 2 3 7 6" xfId="44860"/>
    <cellStyle name="標準 24 2 3 8" xfId="5386"/>
    <cellStyle name="標準 24 2 3 8 2" xfId="15893"/>
    <cellStyle name="標準 24 2 3 8 3" xfId="26447"/>
    <cellStyle name="標準 24 2 3 8 4" xfId="37007"/>
    <cellStyle name="標準 24 2 3 8 5" xfId="47562"/>
    <cellStyle name="標準 24 2 3 9" xfId="10627"/>
    <cellStyle name="標準 24 2 30" xfId="10565"/>
    <cellStyle name="標準 24 2 30 2" xfId="21119"/>
    <cellStyle name="標準 24 2 30 3" xfId="31673"/>
    <cellStyle name="標準 24 2 30 4" xfId="42233"/>
    <cellStyle name="標準 24 2 30 5" xfId="52788"/>
    <cellStyle name="標準 24 2 31" xfId="15855"/>
    <cellStyle name="標準 24 2 31 2" xfId="26410"/>
    <cellStyle name="標準 24 2 31 3" xfId="36970"/>
    <cellStyle name="標準 24 2 31 4" xfId="47524"/>
    <cellStyle name="標準 24 2 32" xfId="10589"/>
    <cellStyle name="標準 24 2 33" xfId="21143"/>
    <cellStyle name="標準 24 2 34" xfId="31703"/>
    <cellStyle name="標準 24 2 35" xfId="42257"/>
    <cellStyle name="標準 24 2 4" xfId="160"/>
    <cellStyle name="標準 24 2 4 10" xfId="21160"/>
    <cellStyle name="標準 24 2 4 11" xfId="31720"/>
    <cellStyle name="標準 24 2 4 12" xfId="42274"/>
    <cellStyle name="標準 24 2 4 2" xfId="203"/>
    <cellStyle name="標準 24 2 4 2 10" xfId="42422"/>
    <cellStyle name="標準 24 2 4 2 2" xfId="605"/>
    <cellStyle name="標準 24 2 4 2 2 2" xfId="2655"/>
    <cellStyle name="標準 24 2 4 2 2 2 2" xfId="5064"/>
    <cellStyle name="標準 24 2 4 2 2 2 2 2" xfId="10306"/>
    <cellStyle name="標準 24 2 4 2 2 2 2 2 2" xfId="18458"/>
    <cellStyle name="標準 24 2 4 2 2 2 2 2 3" xfId="29012"/>
    <cellStyle name="標準 24 2 4 2 2 2 2 2 4" xfId="39572"/>
    <cellStyle name="標準 24 2 4 2 2 2 2 2 5" xfId="50127"/>
    <cellStyle name="標準 24 2 4 2 2 2 2 3" xfId="13192"/>
    <cellStyle name="標準 24 2 4 2 2 2 2 4" xfId="23747"/>
    <cellStyle name="標準 24 2 4 2 2 2 2 5" xfId="34307"/>
    <cellStyle name="標準 24 2 4 2 2 2 2 6" xfId="44861"/>
    <cellStyle name="標準 24 2 4 2 2 2 3" xfId="7898"/>
    <cellStyle name="標準 24 2 4 2 2 2 3 2" xfId="18070"/>
    <cellStyle name="標準 24 2 4 2 2 2 3 3" xfId="28624"/>
    <cellStyle name="標準 24 2 4 2 2 2 3 4" xfId="39184"/>
    <cellStyle name="標準 24 2 4 2 2 2 3 5" xfId="49739"/>
    <cellStyle name="標準 24 2 4 2 2 2 4" xfId="12804"/>
    <cellStyle name="標準 24 2 4 2 2 2 5" xfId="23358"/>
    <cellStyle name="標準 24 2 4 2 2 2 6" xfId="33918"/>
    <cellStyle name="標準 24 2 4 2 2 2 7" xfId="44472"/>
    <cellStyle name="標準 24 2 4 2 2 3" xfId="3527"/>
    <cellStyle name="標準 24 2 4 2 2 3 2" xfId="8769"/>
    <cellStyle name="標準 24 2 4 2 2 3 2 2" xfId="18459"/>
    <cellStyle name="標準 24 2 4 2 2 3 2 3" xfId="29013"/>
    <cellStyle name="標準 24 2 4 2 2 3 2 4" xfId="39573"/>
    <cellStyle name="標準 24 2 4 2 2 3 2 5" xfId="50128"/>
    <cellStyle name="標準 24 2 4 2 2 3 3" xfId="13193"/>
    <cellStyle name="標準 24 2 4 2 2 3 4" xfId="23748"/>
    <cellStyle name="標準 24 2 4 2 2 3 5" xfId="34308"/>
    <cellStyle name="標準 24 2 4 2 2 3 6" xfId="44862"/>
    <cellStyle name="標準 24 2 4 2 2 4" xfId="5848"/>
    <cellStyle name="標準 24 2 4 2 2 4 2" xfId="16533"/>
    <cellStyle name="標準 24 2 4 2 2 4 3" xfId="27087"/>
    <cellStyle name="標準 24 2 4 2 2 4 4" xfId="37647"/>
    <cellStyle name="標準 24 2 4 2 2 4 5" xfId="48202"/>
    <cellStyle name="標準 24 2 4 2 2 5" xfId="11267"/>
    <cellStyle name="標準 24 2 4 2 2 6" xfId="21821"/>
    <cellStyle name="標準 24 2 4 2 2 7" xfId="32381"/>
    <cellStyle name="標準 24 2 4 2 2 8" xfId="42935"/>
    <cellStyle name="標準 24 2 4 2 3" xfId="1118"/>
    <cellStyle name="標準 24 2 4 2 3 2" xfId="2142"/>
    <cellStyle name="標準 24 2 4 2 3 2 2" xfId="7385"/>
    <cellStyle name="標準 24 2 4 2 3 2 2 2" xfId="18460"/>
    <cellStyle name="標準 24 2 4 2 3 2 2 3" xfId="29014"/>
    <cellStyle name="標準 24 2 4 2 3 2 2 4" xfId="39574"/>
    <cellStyle name="標準 24 2 4 2 3 2 2 5" xfId="50129"/>
    <cellStyle name="標準 24 2 4 2 3 2 3" xfId="13194"/>
    <cellStyle name="標準 24 2 4 2 3 2 4" xfId="23749"/>
    <cellStyle name="標準 24 2 4 2 3 2 5" xfId="34309"/>
    <cellStyle name="標準 24 2 4 2 3 2 6" xfId="44863"/>
    <cellStyle name="標準 24 2 4 2 3 3" xfId="4551"/>
    <cellStyle name="標準 24 2 4 2 3 3 2" xfId="9793"/>
    <cellStyle name="標準 24 2 4 2 3 3 2 2" xfId="18461"/>
    <cellStyle name="標準 24 2 4 2 3 3 2 3" xfId="29015"/>
    <cellStyle name="標準 24 2 4 2 3 3 2 4" xfId="39575"/>
    <cellStyle name="標準 24 2 4 2 3 3 2 5" xfId="50130"/>
    <cellStyle name="標準 24 2 4 2 3 3 3" xfId="13195"/>
    <cellStyle name="標準 24 2 4 2 3 3 4" xfId="23750"/>
    <cellStyle name="標準 24 2 4 2 3 3 5" xfId="34310"/>
    <cellStyle name="標準 24 2 4 2 3 3 6" xfId="44864"/>
    <cellStyle name="標準 24 2 4 2 3 4" xfId="6361"/>
    <cellStyle name="標準 24 2 4 2 3 4 2" xfId="17557"/>
    <cellStyle name="標準 24 2 4 2 3 4 3" xfId="28111"/>
    <cellStyle name="標準 24 2 4 2 3 4 4" xfId="38671"/>
    <cellStyle name="標準 24 2 4 2 3 4 5" xfId="49226"/>
    <cellStyle name="標準 24 2 4 2 3 5" xfId="12291"/>
    <cellStyle name="標準 24 2 4 2 3 6" xfId="22845"/>
    <cellStyle name="標準 24 2 4 2 3 7" xfId="33405"/>
    <cellStyle name="標準 24 2 4 2 3 8" xfId="43959"/>
    <cellStyle name="標準 24 2 4 2 4" xfId="1653"/>
    <cellStyle name="標準 24 2 4 2 4 2" xfId="4062"/>
    <cellStyle name="標準 24 2 4 2 4 2 2" xfId="9304"/>
    <cellStyle name="標準 24 2 4 2 4 2 2 2" xfId="18462"/>
    <cellStyle name="標準 24 2 4 2 4 2 2 3" xfId="29016"/>
    <cellStyle name="標準 24 2 4 2 4 2 2 4" xfId="39576"/>
    <cellStyle name="標準 24 2 4 2 4 2 2 5" xfId="50131"/>
    <cellStyle name="標準 24 2 4 2 4 2 3" xfId="13196"/>
    <cellStyle name="標準 24 2 4 2 4 2 4" xfId="23751"/>
    <cellStyle name="標準 24 2 4 2 4 2 5" xfId="34311"/>
    <cellStyle name="標準 24 2 4 2 4 2 6" xfId="44865"/>
    <cellStyle name="標準 24 2 4 2 4 3" xfId="6896"/>
    <cellStyle name="標準 24 2 4 2 4 3 2" xfId="17068"/>
    <cellStyle name="標準 24 2 4 2 4 3 3" xfId="27622"/>
    <cellStyle name="標準 24 2 4 2 4 3 4" xfId="38182"/>
    <cellStyle name="標準 24 2 4 2 4 3 5" xfId="48737"/>
    <cellStyle name="標準 24 2 4 2 4 4" xfId="11802"/>
    <cellStyle name="標準 24 2 4 2 4 5" xfId="22356"/>
    <cellStyle name="標準 24 2 4 2 4 6" xfId="32916"/>
    <cellStyle name="標準 24 2 4 2 4 7" xfId="43470"/>
    <cellStyle name="標準 24 2 4 2 5" xfId="3014"/>
    <cellStyle name="標準 24 2 4 2 5 2" xfId="8256"/>
    <cellStyle name="標準 24 2 4 2 5 2 2" xfId="18463"/>
    <cellStyle name="標準 24 2 4 2 5 2 3" xfId="29017"/>
    <cellStyle name="標準 24 2 4 2 5 2 4" xfId="39577"/>
    <cellStyle name="標準 24 2 4 2 5 2 5" xfId="50132"/>
    <cellStyle name="標準 24 2 4 2 5 3" xfId="13197"/>
    <cellStyle name="標準 24 2 4 2 5 4" xfId="23752"/>
    <cellStyle name="標準 24 2 4 2 5 5" xfId="34312"/>
    <cellStyle name="標準 24 2 4 2 5 6" xfId="44866"/>
    <cellStyle name="標準 24 2 4 2 6" xfId="5448"/>
    <cellStyle name="標準 24 2 4 2 6 2" xfId="16020"/>
    <cellStyle name="標準 24 2 4 2 6 3" xfId="26574"/>
    <cellStyle name="標準 24 2 4 2 6 4" xfId="37134"/>
    <cellStyle name="標準 24 2 4 2 6 5" xfId="47689"/>
    <cellStyle name="標準 24 2 4 2 7" xfId="10754"/>
    <cellStyle name="標準 24 2 4 2 8" xfId="21308"/>
    <cellStyle name="標準 24 2 4 2 9" xfId="31868"/>
    <cellStyle name="標準 24 2 4 3" xfId="336"/>
    <cellStyle name="標準 24 2 4 3 2" xfId="970"/>
    <cellStyle name="標準 24 2 4 3 2 2" xfId="2507"/>
    <cellStyle name="標準 24 2 4 3 2 2 2" xfId="7750"/>
    <cellStyle name="標準 24 2 4 3 2 2 2 2" xfId="18464"/>
    <cellStyle name="標準 24 2 4 3 2 2 2 3" xfId="29018"/>
    <cellStyle name="標準 24 2 4 3 2 2 2 4" xfId="39578"/>
    <cellStyle name="標準 24 2 4 3 2 2 2 5" xfId="50133"/>
    <cellStyle name="標準 24 2 4 3 2 2 3" xfId="13198"/>
    <cellStyle name="標準 24 2 4 3 2 2 4" xfId="23753"/>
    <cellStyle name="標準 24 2 4 3 2 2 5" xfId="34313"/>
    <cellStyle name="標準 24 2 4 3 2 2 6" xfId="44867"/>
    <cellStyle name="標準 24 2 4 3 2 3" xfId="4916"/>
    <cellStyle name="標準 24 2 4 3 2 3 2" xfId="10158"/>
    <cellStyle name="標準 24 2 4 3 2 3 2 2" xfId="18465"/>
    <cellStyle name="標準 24 2 4 3 2 3 2 3" xfId="29019"/>
    <cellStyle name="標準 24 2 4 3 2 3 2 4" xfId="39579"/>
    <cellStyle name="標準 24 2 4 3 2 3 2 5" xfId="50134"/>
    <cellStyle name="標準 24 2 4 3 2 3 3" xfId="13199"/>
    <cellStyle name="標準 24 2 4 3 2 3 4" xfId="23754"/>
    <cellStyle name="標準 24 2 4 3 2 3 5" xfId="34314"/>
    <cellStyle name="標準 24 2 4 3 2 3 6" xfId="44868"/>
    <cellStyle name="標準 24 2 4 3 2 4" xfId="6213"/>
    <cellStyle name="標準 24 2 4 3 2 4 2" xfId="17922"/>
    <cellStyle name="標準 24 2 4 3 2 4 3" xfId="28476"/>
    <cellStyle name="標準 24 2 4 3 2 4 4" xfId="39036"/>
    <cellStyle name="標準 24 2 4 3 2 4 5" xfId="49591"/>
    <cellStyle name="標準 24 2 4 3 2 5" xfId="12656"/>
    <cellStyle name="標準 24 2 4 3 2 6" xfId="23210"/>
    <cellStyle name="標準 24 2 4 3 2 7" xfId="33770"/>
    <cellStyle name="標準 24 2 4 3 2 8" xfId="44324"/>
    <cellStyle name="標準 24 2 4 3 3" xfId="1505"/>
    <cellStyle name="標準 24 2 4 3 3 2" xfId="3914"/>
    <cellStyle name="標準 24 2 4 3 3 2 2" xfId="9156"/>
    <cellStyle name="標準 24 2 4 3 3 2 2 2" xfId="18466"/>
    <cellStyle name="標準 24 2 4 3 3 2 2 3" xfId="29020"/>
    <cellStyle name="標準 24 2 4 3 3 2 2 4" xfId="39580"/>
    <cellStyle name="標準 24 2 4 3 3 2 2 5" xfId="50135"/>
    <cellStyle name="標準 24 2 4 3 3 2 3" xfId="13200"/>
    <cellStyle name="標準 24 2 4 3 3 2 4" xfId="23755"/>
    <cellStyle name="標準 24 2 4 3 3 2 5" xfId="34315"/>
    <cellStyle name="標準 24 2 4 3 3 2 6" xfId="44869"/>
    <cellStyle name="標準 24 2 4 3 3 3" xfId="6748"/>
    <cellStyle name="標準 24 2 4 3 3 3 2" xfId="16920"/>
    <cellStyle name="標準 24 2 4 3 3 3 3" xfId="27474"/>
    <cellStyle name="標準 24 2 4 3 3 3 4" xfId="38034"/>
    <cellStyle name="標準 24 2 4 3 3 3 5" xfId="48589"/>
    <cellStyle name="標準 24 2 4 3 3 4" xfId="11654"/>
    <cellStyle name="標準 24 2 4 3 3 5" xfId="22208"/>
    <cellStyle name="標準 24 2 4 3 3 6" xfId="32768"/>
    <cellStyle name="標準 24 2 4 3 3 7" xfId="43322"/>
    <cellStyle name="標準 24 2 4 3 4" xfId="3379"/>
    <cellStyle name="標準 24 2 4 3 4 2" xfId="8621"/>
    <cellStyle name="標準 24 2 4 3 4 2 2" xfId="18467"/>
    <cellStyle name="標準 24 2 4 3 4 2 3" xfId="29021"/>
    <cellStyle name="標準 24 2 4 3 4 2 4" xfId="39581"/>
    <cellStyle name="標準 24 2 4 3 4 2 5" xfId="50136"/>
    <cellStyle name="標準 24 2 4 3 4 3" xfId="13201"/>
    <cellStyle name="標準 24 2 4 3 4 4" xfId="23756"/>
    <cellStyle name="標準 24 2 4 3 4 5" xfId="34316"/>
    <cellStyle name="標準 24 2 4 3 4 6" xfId="44870"/>
    <cellStyle name="標準 24 2 4 3 5" xfId="5579"/>
    <cellStyle name="標準 24 2 4 3 5 2" xfId="16385"/>
    <cellStyle name="標準 24 2 4 3 5 3" xfId="26939"/>
    <cellStyle name="標準 24 2 4 3 5 4" xfId="37499"/>
    <cellStyle name="標準 24 2 4 3 5 5" xfId="48054"/>
    <cellStyle name="標準 24 2 4 3 6" xfId="11119"/>
    <cellStyle name="標準 24 2 4 3 7" xfId="21673"/>
    <cellStyle name="標準 24 2 4 3 8" xfId="32233"/>
    <cellStyle name="標準 24 2 4 3 9" xfId="42787"/>
    <cellStyle name="標準 24 2 4 4" xfId="820"/>
    <cellStyle name="標準 24 2 4 4 2" xfId="2359"/>
    <cellStyle name="標準 24 2 4 4 2 2" xfId="4768"/>
    <cellStyle name="標準 24 2 4 4 2 2 2" xfId="10010"/>
    <cellStyle name="標準 24 2 4 4 2 2 2 2" xfId="18468"/>
    <cellStyle name="標準 24 2 4 4 2 2 2 3" xfId="29022"/>
    <cellStyle name="標準 24 2 4 4 2 2 2 4" xfId="39582"/>
    <cellStyle name="標準 24 2 4 4 2 2 2 5" xfId="50137"/>
    <cellStyle name="標準 24 2 4 4 2 2 3" xfId="13202"/>
    <cellStyle name="標準 24 2 4 4 2 2 4" xfId="23757"/>
    <cellStyle name="標準 24 2 4 4 2 2 5" xfId="34317"/>
    <cellStyle name="標準 24 2 4 4 2 2 6" xfId="44871"/>
    <cellStyle name="標準 24 2 4 4 2 3" xfId="7602"/>
    <cellStyle name="標準 24 2 4 4 2 3 2" xfId="17774"/>
    <cellStyle name="標準 24 2 4 4 2 3 3" xfId="28328"/>
    <cellStyle name="標準 24 2 4 4 2 3 4" xfId="38888"/>
    <cellStyle name="標準 24 2 4 4 2 3 5" xfId="49443"/>
    <cellStyle name="標準 24 2 4 4 2 4" xfId="12508"/>
    <cellStyle name="標準 24 2 4 4 2 5" xfId="23062"/>
    <cellStyle name="標準 24 2 4 4 2 6" xfId="33622"/>
    <cellStyle name="標準 24 2 4 4 2 7" xfId="44176"/>
    <cellStyle name="標準 24 2 4 4 3" xfId="3229"/>
    <cellStyle name="標準 24 2 4 4 3 2" xfId="8471"/>
    <cellStyle name="標準 24 2 4 4 3 2 2" xfId="18469"/>
    <cellStyle name="標準 24 2 4 4 3 2 3" xfId="29023"/>
    <cellStyle name="標準 24 2 4 4 3 2 4" xfId="39583"/>
    <cellStyle name="標準 24 2 4 4 3 2 5" xfId="50138"/>
    <cellStyle name="標準 24 2 4 4 3 3" xfId="13203"/>
    <cellStyle name="標準 24 2 4 4 3 4" xfId="23758"/>
    <cellStyle name="標準 24 2 4 4 3 5" xfId="34318"/>
    <cellStyle name="標準 24 2 4 4 3 6" xfId="44872"/>
    <cellStyle name="標準 24 2 4 4 4" xfId="6063"/>
    <cellStyle name="標準 24 2 4 4 4 2" xfId="16235"/>
    <cellStyle name="標準 24 2 4 4 4 3" xfId="26789"/>
    <cellStyle name="標準 24 2 4 4 4 4" xfId="37349"/>
    <cellStyle name="標準 24 2 4 4 4 5" xfId="47904"/>
    <cellStyle name="標準 24 2 4 4 5" xfId="10969"/>
    <cellStyle name="標準 24 2 4 4 6" xfId="21523"/>
    <cellStyle name="標準 24 2 4 4 7" xfId="32083"/>
    <cellStyle name="標準 24 2 4 4 8" xfId="42637"/>
    <cellStyle name="標準 24 2 4 5" xfId="1873"/>
    <cellStyle name="標準 24 2 4 5 2" xfId="4282"/>
    <cellStyle name="標準 24 2 4 5 2 2" xfId="9524"/>
    <cellStyle name="標準 24 2 4 5 2 2 2" xfId="18470"/>
    <cellStyle name="標準 24 2 4 5 2 2 3" xfId="29024"/>
    <cellStyle name="標準 24 2 4 5 2 2 4" xfId="39584"/>
    <cellStyle name="標準 24 2 4 5 2 2 5" xfId="50139"/>
    <cellStyle name="標準 24 2 4 5 2 3" xfId="13204"/>
    <cellStyle name="標準 24 2 4 5 2 4" xfId="23759"/>
    <cellStyle name="標準 24 2 4 5 2 5" xfId="34319"/>
    <cellStyle name="標準 24 2 4 5 2 6" xfId="44873"/>
    <cellStyle name="標準 24 2 4 5 3" xfId="7116"/>
    <cellStyle name="標準 24 2 4 5 3 2" xfId="17288"/>
    <cellStyle name="標準 24 2 4 5 3 3" xfId="27842"/>
    <cellStyle name="標準 24 2 4 5 3 4" xfId="38402"/>
    <cellStyle name="標準 24 2 4 5 3 5" xfId="48957"/>
    <cellStyle name="標準 24 2 4 5 4" xfId="12022"/>
    <cellStyle name="標準 24 2 4 5 5" xfId="22576"/>
    <cellStyle name="標準 24 2 4 5 6" xfId="33136"/>
    <cellStyle name="標準 24 2 4 5 7" xfId="43690"/>
    <cellStyle name="標準 24 2 4 6" xfId="1355"/>
    <cellStyle name="標準 24 2 4 6 2" xfId="3764"/>
    <cellStyle name="標準 24 2 4 6 2 2" xfId="9006"/>
    <cellStyle name="標準 24 2 4 6 2 2 2" xfId="18471"/>
    <cellStyle name="標準 24 2 4 6 2 2 3" xfId="29025"/>
    <cellStyle name="標準 24 2 4 6 2 2 4" xfId="39585"/>
    <cellStyle name="標準 24 2 4 6 2 2 5" xfId="50140"/>
    <cellStyle name="標準 24 2 4 6 2 3" xfId="13205"/>
    <cellStyle name="標準 24 2 4 6 2 4" xfId="23760"/>
    <cellStyle name="標準 24 2 4 6 2 5" xfId="34320"/>
    <cellStyle name="標準 24 2 4 6 2 6" xfId="44874"/>
    <cellStyle name="標準 24 2 4 6 3" xfId="6598"/>
    <cellStyle name="標準 24 2 4 6 3 2" xfId="16770"/>
    <cellStyle name="標準 24 2 4 6 3 3" xfId="27324"/>
    <cellStyle name="標準 24 2 4 6 3 4" xfId="37884"/>
    <cellStyle name="標準 24 2 4 6 3 5" xfId="48439"/>
    <cellStyle name="標準 24 2 4 6 4" xfId="11504"/>
    <cellStyle name="標準 24 2 4 6 5" xfId="22058"/>
    <cellStyle name="標準 24 2 4 6 6" xfId="32618"/>
    <cellStyle name="標準 24 2 4 6 7" xfId="43172"/>
    <cellStyle name="標準 24 2 4 7" xfId="2866"/>
    <cellStyle name="標準 24 2 4 7 2" xfId="8108"/>
    <cellStyle name="標準 24 2 4 7 2 2" xfId="18472"/>
    <cellStyle name="標準 24 2 4 7 2 3" xfId="29026"/>
    <cellStyle name="標準 24 2 4 7 2 4" xfId="39586"/>
    <cellStyle name="標準 24 2 4 7 2 5" xfId="50141"/>
    <cellStyle name="標準 24 2 4 7 3" xfId="13206"/>
    <cellStyle name="標準 24 2 4 7 4" xfId="23761"/>
    <cellStyle name="標準 24 2 4 7 5" xfId="34321"/>
    <cellStyle name="標準 24 2 4 7 6" xfId="44875"/>
    <cellStyle name="標準 24 2 4 8" xfId="5408"/>
    <cellStyle name="標準 24 2 4 8 2" xfId="15872"/>
    <cellStyle name="標準 24 2 4 8 3" xfId="26426"/>
    <cellStyle name="標準 24 2 4 8 4" xfId="36986"/>
    <cellStyle name="標準 24 2 4 8 5" xfId="47541"/>
    <cellStyle name="標準 24 2 4 9" xfId="10606"/>
    <cellStyle name="標準 24 2 5" xfId="248"/>
    <cellStyle name="標準 24 2 5 10" xfId="21203"/>
    <cellStyle name="標準 24 2 5 11" xfId="31763"/>
    <cellStyle name="標準 24 2 5 12" xfId="42317"/>
    <cellStyle name="標準 24 2 5 2" xfId="627"/>
    <cellStyle name="標準 24 2 5 2 10" xfId="42444"/>
    <cellStyle name="標準 24 2 5 2 2" xfId="1140"/>
    <cellStyle name="標準 24 2 5 2 2 2" xfId="2677"/>
    <cellStyle name="標準 24 2 5 2 2 2 2" xfId="5086"/>
    <cellStyle name="標準 24 2 5 2 2 2 2 2" xfId="10328"/>
    <cellStyle name="標準 24 2 5 2 2 2 2 2 2" xfId="18473"/>
    <cellStyle name="標準 24 2 5 2 2 2 2 2 3" xfId="29027"/>
    <cellStyle name="標準 24 2 5 2 2 2 2 2 4" xfId="39587"/>
    <cellStyle name="標準 24 2 5 2 2 2 2 2 5" xfId="50142"/>
    <cellStyle name="標準 24 2 5 2 2 2 2 3" xfId="13207"/>
    <cellStyle name="標準 24 2 5 2 2 2 2 4" xfId="23762"/>
    <cellStyle name="標準 24 2 5 2 2 2 2 5" xfId="34322"/>
    <cellStyle name="標準 24 2 5 2 2 2 2 6" xfId="44876"/>
    <cellStyle name="標準 24 2 5 2 2 2 3" xfId="7920"/>
    <cellStyle name="標準 24 2 5 2 2 2 3 2" xfId="18092"/>
    <cellStyle name="標準 24 2 5 2 2 2 3 3" xfId="28646"/>
    <cellStyle name="標準 24 2 5 2 2 2 3 4" xfId="39206"/>
    <cellStyle name="標準 24 2 5 2 2 2 3 5" xfId="49761"/>
    <cellStyle name="標準 24 2 5 2 2 2 4" xfId="12826"/>
    <cellStyle name="標準 24 2 5 2 2 2 5" xfId="23380"/>
    <cellStyle name="標準 24 2 5 2 2 2 6" xfId="33940"/>
    <cellStyle name="標準 24 2 5 2 2 2 7" xfId="44494"/>
    <cellStyle name="標準 24 2 5 2 2 3" xfId="3549"/>
    <cellStyle name="標準 24 2 5 2 2 3 2" xfId="8791"/>
    <cellStyle name="標準 24 2 5 2 2 3 2 2" xfId="18474"/>
    <cellStyle name="標準 24 2 5 2 2 3 2 3" xfId="29028"/>
    <cellStyle name="標準 24 2 5 2 2 3 2 4" xfId="39588"/>
    <cellStyle name="標準 24 2 5 2 2 3 2 5" xfId="50143"/>
    <cellStyle name="標準 24 2 5 2 2 3 3" xfId="13208"/>
    <cellStyle name="標準 24 2 5 2 2 3 4" xfId="23763"/>
    <cellStyle name="標準 24 2 5 2 2 3 5" xfId="34323"/>
    <cellStyle name="標準 24 2 5 2 2 3 6" xfId="44877"/>
    <cellStyle name="標準 24 2 5 2 2 4" xfId="6383"/>
    <cellStyle name="標準 24 2 5 2 2 4 2" xfId="16555"/>
    <cellStyle name="標準 24 2 5 2 2 4 3" xfId="27109"/>
    <cellStyle name="標準 24 2 5 2 2 4 4" xfId="37669"/>
    <cellStyle name="標準 24 2 5 2 2 4 5" xfId="48224"/>
    <cellStyle name="標準 24 2 5 2 2 5" xfId="11289"/>
    <cellStyle name="標準 24 2 5 2 2 6" xfId="21843"/>
    <cellStyle name="標準 24 2 5 2 2 7" xfId="32403"/>
    <cellStyle name="標準 24 2 5 2 2 8" xfId="42957"/>
    <cellStyle name="標準 24 2 5 2 3" xfId="2164"/>
    <cellStyle name="標準 24 2 5 2 3 2" xfId="4573"/>
    <cellStyle name="標準 24 2 5 2 3 2 2" xfId="9815"/>
    <cellStyle name="標準 24 2 5 2 3 2 2 2" xfId="18475"/>
    <cellStyle name="標準 24 2 5 2 3 2 2 3" xfId="29029"/>
    <cellStyle name="標準 24 2 5 2 3 2 2 4" xfId="39589"/>
    <cellStyle name="標準 24 2 5 2 3 2 2 5" xfId="50144"/>
    <cellStyle name="標準 24 2 5 2 3 2 3" xfId="13209"/>
    <cellStyle name="標準 24 2 5 2 3 2 4" xfId="23764"/>
    <cellStyle name="標準 24 2 5 2 3 2 5" xfId="34324"/>
    <cellStyle name="標準 24 2 5 2 3 2 6" xfId="44878"/>
    <cellStyle name="標準 24 2 5 2 3 3" xfId="7407"/>
    <cellStyle name="標準 24 2 5 2 3 3 2" xfId="17579"/>
    <cellStyle name="標準 24 2 5 2 3 3 3" xfId="28133"/>
    <cellStyle name="標準 24 2 5 2 3 3 4" xfId="38693"/>
    <cellStyle name="標準 24 2 5 2 3 3 5" xfId="49248"/>
    <cellStyle name="標準 24 2 5 2 3 4" xfId="12313"/>
    <cellStyle name="標準 24 2 5 2 3 5" xfId="22867"/>
    <cellStyle name="標準 24 2 5 2 3 6" xfId="33427"/>
    <cellStyle name="標準 24 2 5 2 3 7" xfId="43981"/>
    <cellStyle name="標準 24 2 5 2 4" xfId="1675"/>
    <cellStyle name="標準 24 2 5 2 4 2" xfId="4084"/>
    <cellStyle name="標準 24 2 5 2 4 2 2" xfId="9326"/>
    <cellStyle name="標準 24 2 5 2 4 2 2 2" xfId="18476"/>
    <cellStyle name="標準 24 2 5 2 4 2 2 3" xfId="29030"/>
    <cellStyle name="標準 24 2 5 2 4 2 2 4" xfId="39590"/>
    <cellStyle name="標準 24 2 5 2 4 2 2 5" xfId="50145"/>
    <cellStyle name="標準 24 2 5 2 4 2 3" xfId="13210"/>
    <cellStyle name="標準 24 2 5 2 4 2 4" xfId="23765"/>
    <cellStyle name="標準 24 2 5 2 4 2 5" xfId="34325"/>
    <cellStyle name="標準 24 2 5 2 4 2 6" xfId="44879"/>
    <cellStyle name="標準 24 2 5 2 4 3" xfId="6918"/>
    <cellStyle name="標準 24 2 5 2 4 3 2" xfId="17090"/>
    <cellStyle name="標準 24 2 5 2 4 3 3" xfId="27644"/>
    <cellStyle name="標準 24 2 5 2 4 3 4" xfId="38204"/>
    <cellStyle name="標準 24 2 5 2 4 3 5" xfId="48759"/>
    <cellStyle name="標準 24 2 5 2 4 4" xfId="11824"/>
    <cellStyle name="標準 24 2 5 2 4 5" xfId="22378"/>
    <cellStyle name="標準 24 2 5 2 4 6" xfId="32938"/>
    <cellStyle name="標準 24 2 5 2 4 7" xfId="43492"/>
    <cellStyle name="標準 24 2 5 2 5" xfId="3036"/>
    <cellStyle name="標準 24 2 5 2 5 2" xfId="8278"/>
    <cellStyle name="標準 24 2 5 2 5 2 2" xfId="18477"/>
    <cellStyle name="標準 24 2 5 2 5 2 3" xfId="29031"/>
    <cellStyle name="標準 24 2 5 2 5 2 4" xfId="39591"/>
    <cellStyle name="標準 24 2 5 2 5 2 5" xfId="50146"/>
    <cellStyle name="標準 24 2 5 2 5 3" xfId="13211"/>
    <cellStyle name="標準 24 2 5 2 5 4" xfId="23766"/>
    <cellStyle name="標準 24 2 5 2 5 5" xfId="34326"/>
    <cellStyle name="標準 24 2 5 2 5 6" xfId="44880"/>
    <cellStyle name="標準 24 2 5 2 6" xfId="5870"/>
    <cellStyle name="標準 24 2 5 2 6 2" xfId="16042"/>
    <cellStyle name="標準 24 2 5 2 6 3" xfId="26596"/>
    <cellStyle name="標準 24 2 5 2 6 4" xfId="37156"/>
    <cellStyle name="標準 24 2 5 2 6 5" xfId="47711"/>
    <cellStyle name="標準 24 2 5 2 7" xfId="10776"/>
    <cellStyle name="標準 24 2 5 2 8" xfId="21330"/>
    <cellStyle name="標準 24 2 5 2 9" xfId="31890"/>
    <cellStyle name="標準 24 2 5 3" xfId="350"/>
    <cellStyle name="標準 24 2 5 3 2" xfId="1013"/>
    <cellStyle name="標準 24 2 5 3 2 2" xfId="2550"/>
    <cellStyle name="標準 24 2 5 3 2 2 2" xfId="7793"/>
    <cellStyle name="標準 24 2 5 3 2 2 2 2" xfId="18478"/>
    <cellStyle name="標準 24 2 5 3 2 2 2 3" xfId="29032"/>
    <cellStyle name="標準 24 2 5 3 2 2 2 4" xfId="39592"/>
    <cellStyle name="標準 24 2 5 3 2 2 2 5" xfId="50147"/>
    <cellStyle name="標準 24 2 5 3 2 2 3" xfId="13212"/>
    <cellStyle name="標準 24 2 5 3 2 2 4" xfId="23767"/>
    <cellStyle name="標準 24 2 5 3 2 2 5" xfId="34327"/>
    <cellStyle name="標準 24 2 5 3 2 2 6" xfId="44881"/>
    <cellStyle name="標準 24 2 5 3 2 3" xfId="4959"/>
    <cellStyle name="標準 24 2 5 3 2 3 2" xfId="10201"/>
    <cellStyle name="標準 24 2 5 3 2 3 2 2" xfId="18479"/>
    <cellStyle name="標準 24 2 5 3 2 3 2 3" xfId="29033"/>
    <cellStyle name="標準 24 2 5 3 2 3 2 4" xfId="39593"/>
    <cellStyle name="標準 24 2 5 3 2 3 2 5" xfId="50148"/>
    <cellStyle name="標準 24 2 5 3 2 3 3" xfId="13213"/>
    <cellStyle name="標準 24 2 5 3 2 3 4" xfId="23768"/>
    <cellStyle name="標準 24 2 5 3 2 3 5" xfId="34328"/>
    <cellStyle name="標準 24 2 5 3 2 3 6" xfId="44882"/>
    <cellStyle name="標準 24 2 5 3 2 4" xfId="6256"/>
    <cellStyle name="標準 24 2 5 3 2 4 2" xfId="17965"/>
    <cellStyle name="標準 24 2 5 3 2 4 3" xfId="28519"/>
    <cellStyle name="標準 24 2 5 3 2 4 4" xfId="39079"/>
    <cellStyle name="標準 24 2 5 3 2 4 5" xfId="49634"/>
    <cellStyle name="標準 24 2 5 3 2 5" xfId="12699"/>
    <cellStyle name="標準 24 2 5 3 2 6" xfId="23253"/>
    <cellStyle name="標準 24 2 5 3 2 7" xfId="33813"/>
    <cellStyle name="標準 24 2 5 3 2 8" xfId="44367"/>
    <cellStyle name="標準 24 2 5 3 3" xfId="1548"/>
    <cellStyle name="標準 24 2 5 3 3 2" xfId="3957"/>
    <cellStyle name="標準 24 2 5 3 3 2 2" xfId="9199"/>
    <cellStyle name="標準 24 2 5 3 3 2 2 2" xfId="18480"/>
    <cellStyle name="標準 24 2 5 3 3 2 2 3" xfId="29034"/>
    <cellStyle name="標準 24 2 5 3 3 2 2 4" xfId="39594"/>
    <cellStyle name="標準 24 2 5 3 3 2 2 5" xfId="50149"/>
    <cellStyle name="標準 24 2 5 3 3 2 3" xfId="13214"/>
    <cellStyle name="標準 24 2 5 3 3 2 4" xfId="23769"/>
    <cellStyle name="標準 24 2 5 3 3 2 5" xfId="34329"/>
    <cellStyle name="標準 24 2 5 3 3 2 6" xfId="44883"/>
    <cellStyle name="標準 24 2 5 3 3 3" xfId="6791"/>
    <cellStyle name="標準 24 2 5 3 3 3 2" xfId="16963"/>
    <cellStyle name="標準 24 2 5 3 3 3 3" xfId="27517"/>
    <cellStyle name="標準 24 2 5 3 3 3 4" xfId="38077"/>
    <cellStyle name="標準 24 2 5 3 3 3 5" xfId="48632"/>
    <cellStyle name="標準 24 2 5 3 3 4" xfId="11697"/>
    <cellStyle name="標準 24 2 5 3 3 5" xfId="22251"/>
    <cellStyle name="標準 24 2 5 3 3 6" xfId="32811"/>
    <cellStyle name="標準 24 2 5 3 3 7" xfId="43365"/>
    <cellStyle name="標準 24 2 5 3 4" xfId="3422"/>
    <cellStyle name="標準 24 2 5 3 4 2" xfId="8664"/>
    <cellStyle name="標準 24 2 5 3 4 2 2" xfId="18481"/>
    <cellStyle name="標準 24 2 5 3 4 2 3" xfId="29035"/>
    <cellStyle name="標準 24 2 5 3 4 2 4" xfId="39595"/>
    <cellStyle name="標準 24 2 5 3 4 2 5" xfId="50150"/>
    <cellStyle name="標準 24 2 5 3 4 3" xfId="13215"/>
    <cellStyle name="標準 24 2 5 3 4 4" xfId="23770"/>
    <cellStyle name="標準 24 2 5 3 4 5" xfId="34330"/>
    <cellStyle name="標準 24 2 5 3 4 6" xfId="44884"/>
    <cellStyle name="標準 24 2 5 3 5" xfId="5593"/>
    <cellStyle name="標準 24 2 5 3 5 2" xfId="16428"/>
    <cellStyle name="標準 24 2 5 3 5 3" xfId="26982"/>
    <cellStyle name="標準 24 2 5 3 5 4" xfId="37542"/>
    <cellStyle name="標準 24 2 5 3 5 5" xfId="48097"/>
    <cellStyle name="標準 24 2 5 3 6" xfId="11162"/>
    <cellStyle name="標準 24 2 5 3 7" xfId="21716"/>
    <cellStyle name="標準 24 2 5 3 8" xfId="32276"/>
    <cellStyle name="標準 24 2 5 3 9" xfId="42830"/>
    <cellStyle name="標準 24 2 5 4" xfId="842"/>
    <cellStyle name="標準 24 2 5 4 2" xfId="2379"/>
    <cellStyle name="標準 24 2 5 4 2 2" xfId="4788"/>
    <cellStyle name="標準 24 2 5 4 2 2 2" xfId="10030"/>
    <cellStyle name="標準 24 2 5 4 2 2 2 2" xfId="18482"/>
    <cellStyle name="標準 24 2 5 4 2 2 2 3" xfId="29036"/>
    <cellStyle name="標準 24 2 5 4 2 2 2 4" xfId="39596"/>
    <cellStyle name="標準 24 2 5 4 2 2 2 5" xfId="50151"/>
    <cellStyle name="標準 24 2 5 4 2 2 3" xfId="13216"/>
    <cellStyle name="標準 24 2 5 4 2 2 4" xfId="23771"/>
    <cellStyle name="標準 24 2 5 4 2 2 5" xfId="34331"/>
    <cellStyle name="標準 24 2 5 4 2 2 6" xfId="44885"/>
    <cellStyle name="標準 24 2 5 4 2 3" xfId="7622"/>
    <cellStyle name="標準 24 2 5 4 2 3 2" xfId="17794"/>
    <cellStyle name="標準 24 2 5 4 2 3 3" xfId="28348"/>
    <cellStyle name="標準 24 2 5 4 2 3 4" xfId="38908"/>
    <cellStyle name="標準 24 2 5 4 2 3 5" xfId="49463"/>
    <cellStyle name="標準 24 2 5 4 2 4" xfId="12528"/>
    <cellStyle name="標準 24 2 5 4 2 5" xfId="23082"/>
    <cellStyle name="標準 24 2 5 4 2 6" xfId="33642"/>
    <cellStyle name="標準 24 2 5 4 2 7" xfId="44196"/>
    <cellStyle name="標準 24 2 5 4 3" xfId="3251"/>
    <cellStyle name="標準 24 2 5 4 3 2" xfId="8493"/>
    <cellStyle name="標準 24 2 5 4 3 2 2" xfId="18483"/>
    <cellStyle name="標準 24 2 5 4 3 2 3" xfId="29037"/>
    <cellStyle name="標準 24 2 5 4 3 2 4" xfId="39597"/>
    <cellStyle name="標準 24 2 5 4 3 2 5" xfId="50152"/>
    <cellStyle name="標準 24 2 5 4 3 3" xfId="13217"/>
    <cellStyle name="標準 24 2 5 4 3 4" xfId="23772"/>
    <cellStyle name="標準 24 2 5 4 3 5" xfId="34332"/>
    <cellStyle name="標準 24 2 5 4 3 6" xfId="44886"/>
    <cellStyle name="標準 24 2 5 4 4" xfId="6085"/>
    <cellStyle name="標準 24 2 5 4 4 2" xfId="16257"/>
    <cellStyle name="標準 24 2 5 4 4 3" xfId="26811"/>
    <cellStyle name="標準 24 2 5 4 4 4" xfId="37371"/>
    <cellStyle name="標準 24 2 5 4 4 5" xfId="47926"/>
    <cellStyle name="標準 24 2 5 4 5" xfId="10991"/>
    <cellStyle name="標準 24 2 5 4 6" xfId="21545"/>
    <cellStyle name="標準 24 2 5 4 7" xfId="32105"/>
    <cellStyle name="標準 24 2 5 4 8" xfId="42659"/>
    <cellStyle name="標準 24 2 5 5" xfId="1887"/>
    <cellStyle name="標準 24 2 5 5 2" xfId="4296"/>
    <cellStyle name="標準 24 2 5 5 2 2" xfId="9538"/>
    <cellStyle name="標準 24 2 5 5 2 2 2" xfId="18484"/>
    <cellStyle name="標準 24 2 5 5 2 2 3" xfId="29038"/>
    <cellStyle name="標準 24 2 5 5 2 2 4" xfId="39598"/>
    <cellStyle name="標準 24 2 5 5 2 2 5" xfId="50153"/>
    <cellStyle name="標準 24 2 5 5 2 3" xfId="13218"/>
    <cellStyle name="標準 24 2 5 5 2 4" xfId="23773"/>
    <cellStyle name="標準 24 2 5 5 2 5" xfId="34333"/>
    <cellStyle name="標準 24 2 5 5 2 6" xfId="44887"/>
    <cellStyle name="標準 24 2 5 5 3" xfId="7130"/>
    <cellStyle name="標準 24 2 5 5 3 2" xfId="17302"/>
    <cellStyle name="標準 24 2 5 5 3 3" xfId="27856"/>
    <cellStyle name="標準 24 2 5 5 3 4" xfId="38416"/>
    <cellStyle name="標準 24 2 5 5 3 5" xfId="48971"/>
    <cellStyle name="標準 24 2 5 5 4" xfId="12036"/>
    <cellStyle name="標準 24 2 5 5 5" xfId="22590"/>
    <cellStyle name="標準 24 2 5 5 6" xfId="33150"/>
    <cellStyle name="標準 24 2 5 5 7" xfId="43704"/>
    <cellStyle name="標準 24 2 5 6" xfId="1377"/>
    <cellStyle name="標準 24 2 5 6 2" xfId="3786"/>
    <cellStyle name="標準 24 2 5 6 2 2" xfId="9028"/>
    <cellStyle name="標準 24 2 5 6 2 2 2" xfId="18485"/>
    <cellStyle name="標準 24 2 5 6 2 2 3" xfId="29039"/>
    <cellStyle name="標準 24 2 5 6 2 2 4" xfId="39599"/>
    <cellStyle name="標準 24 2 5 6 2 2 5" xfId="50154"/>
    <cellStyle name="標準 24 2 5 6 2 3" xfId="13219"/>
    <cellStyle name="標準 24 2 5 6 2 4" xfId="23774"/>
    <cellStyle name="標準 24 2 5 6 2 5" xfId="34334"/>
    <cellStyle name="標準 24 2 5 6 2 6" xfId="44888"/>
    <cellStyle name="標準 24 2 5 6 3" xfId="6620"/>
    <cellStyle name="標準 24 2 5 6 3 2" xfId="16792"/>
    <cellStyle name="標準 24 2 5 6 3 3" xfId="27346"/>
    <cellStyle name="標準 24 2 5 6 3 4" xfId="37906"/>
    <cellStyle name="標準 24 2 5 6 3 5" xfId="48461"/>
    <cellStyle name="標準 24 2 5 6 4" xfId="11526"/>
    <cellStyle name="標準 24 2 5 6 5" xfId="22080"/>
    <cellStyle name="標準 24 2 5 6 6" xfId="32640"/>
    <cellStyle name="標準 24 2 5 6 7" xfId="43194"/>
    <cellStyle name="標準 24 2 5 7" xfId="2909"/>
    <cellStyle name="標準 24 2 5 7 2" xfId="8151"/>
    <cellStyle name="標準 24 2 5 7 2 2" xfId="18486"/>
    <cellStyle name="標準 24 2 5 7 2 3" xfId="29040"/>
    <cellStyle name="標準 24 2 5 7 2 4" xfId="39600"/>
    <cellStyle name="標準 24 2 5 7 2 5" xfId="50155"/>
    <cellStyle name="標準 24 2 5 7 3" xfId="13220"/>
    <cellStyle name="標準 24 2 5 7 4" xfId="23775"/>
    <cellStyle name="標準 24 2 5 7 5" xfId="34335"/>
    <cellStyle name="標準 24 2 5 7 6" xfId="44889"/>
    <cellStyle name="標準 24 2 5 8" xfId="5491"/>
    <cellStyle name="標準 24 2 5 8 2" xfId="15915"/>
    <cellStyle name="標準 24 2 5 8 3" xfId="26469"/>
    <cellStyle name="標準 24 2 5 8 4" xfId="37029"/>
    <cellStyle name="標準 24 2 5 8 5" xfId="47584"/>
    <cellStyle name="標準 24 2 5 9" xfId="10649"/>
    <cellStyle name="標準 24 2 6" xfId="270"/>
    <cellStyle name="標準 24 2 6 10" xfId="21225"/>
    <cellStyle name="標準 24 2 6 11" xfId="31785"/>
    <cellStyle name="標準 24 2 6 12" xfId="42339"/>
    <cellStyle name="標準 24 2 6 2" xfId="649"/>
    <cellStyle name="標準 24 2 6 2 10" xfId="42466"/>
    <cellStyle name="標準 24 2 6 2 2" xfId="1162"/>
    <cellStyle name="標準 24 2 6 2 2 2" xfId="2699"/>
    <cellStyle name="標準 24 2 6 2 2 2 2" xfId="5108"/>
    <cellStyle name="標準 24 2 6 2 2 2 2 2" xfId="10350"/>
    <cellStyle name="標準 24 2 6 2 2 2 2 2 2" xfId="18487"/>
    <cellStyle name="標準 24 2 6 2 2 2 2 2 3" xfId="29041"/>
    <cellStyle name="標準 24 2 6 2 2 2 2 2 4" xfId="39601"/>
    <cellStyle name="標準 24 2 6 2 2 2 2 2 5" xfId="50156"/>
    <cellStyle name="標準 24 2 6 2 2 2 2 3" xfId="13221"/>
    <cellStyle name="標準 24 2 6 2 2 2 2 4" xfId="23776"/>
    <cellStyle name="標準 24 2 6 2 2 2 2 5" xfId="34336"/>
    <cellStyle name="標準 24 2 6 2 2 2 2 6" xfId="44890"/>
    <cellStyle name="標準 24 2 6 2 2 2 3" xfId="7942"/>
    <cellStyle name="標準 24 2 6 2 2 2 3 2" xfId="18114"/>
    <cellStyle name="標準 24 2 6 2 2 2 3 3" xfId="28668"/>
    <cellStyle name="標準 24 2 6 2 2 2 3 4" xfId="39228"/>
    <cellStyle name="標準 24 2 6 2 2 2 3 5" xfId="49783"/>
    <cellStyle name="標準 24 2 6 2 2 2 4" xfId="12848"/>
    <cellStyle name="標準 24 2 6 2 2 2 5" xfId="23402"/>
    <cellStyle name="標準 24 2 6 2 2 2 6" xfId="33962"/>
    <cellStyle name="標準 24 2 6 2 2 2 7" xfId="44516"/>
    <cellStyle name="標準 24 2 6 2 2 3" xfId="3571"/>
    <cellStyle name="標準 24 2 6 2 2 3 2" xfId="8813"/>
    <cellStyle name="標準 24 2 6 2 2 3 2 2" xfId="18488"/>
    <cellStyle name="標準 24 2 6 2 2 3 2 3" xfId="29042"/>
    <cellStyle name="標準 24 2 6 2 2 3 2 4" xfId="39602"/>
    <cellStyle name="標準 24 2 6 2 2 3 2 5" xfId="50157"/>
    <cellStyle name="標準 24 2 6 2 2 3 3" xfId="13222"/>
    <cellStyle name="標準 24 2 6 2 2 3 4" xfId="23777"/>
    <cellStyle name="標準 24 2 6 2 2 3 5" xfId="34337"/>
    <cellStyle name="標準 24 2 6 2 2 3 6" xfId="44891"/>
    <cellStyle name="標準 24 2 6 2 2 4" xfId="6405"/>
    <cellStyle name="標準 24 2 6 2 2 4 2" xfId="16577"/>
    <cellStyle name="標準 24 2 6 2 2 4 3" xfId="27131"/>
    <cellStyle name="標準 24 2 6 2 2 4 4" xfId="37691"/>
    <cellStyle name="標準 24 2 6 2 2 4 5" xfId="48246"/>
    <cellStyle name="標準 24 2 6 2 2 5" xfId="11311"/>
    <cellStyle name="標準 24 2 6 2 2 6" xfId="21865"/>
    <cellStyle name="標準 24 2 6 2 2 7" xfId="32425"/>
    <cellStyle name="標準 24 2 6 2 2 8" xfId="42979"/>
    <cellStyle name="標準 24 2 6 2 3" xfId="2186"/>
    <cellStyle name="標準 24 2 6 2 3 2" xfId="4595"/>
    <cellStyle name="標準 24 2 6 2 3 2 2" xfId="9837"/>
    <cellStyle name="標準 24 2 6 2 3 2 2 2" xfId="18489"/>
    <cellStyle name="標準 24 2 6 2 3 2 2 3" xfId="29043"/>
    <cellStyle name="標準 24 2 6 2 3 2 2 4" xfId="39603"/>
    <cellStyle name="標準 24 2 6 2 3 2 2 5" xfId="50158"/>
    <cellStyle name="標準 24 2 6 2 3 2 3" xfId="13223"/>
    <cellStyle name="標準 24 2 6 2 3 2 4" xfId="23778"/>
    <cellStyle name="標準 24 2 6 2 3 2 5" xfId="34338"/>
    <cellStyle name="標準 24 2 6 2 3 2 6" xfId="44892"/>
    <cellStyle name="標準 24 2 6 2 3 3" xfId="7429"/>
    <cellStyle name="標準 24 2 6 2 3 3 2" xfId="17601"/>
    <cellStyle name="標準 24 2 6 2 3 3 3" xfId="28155"/>
    <cellStyle name="標準 24 2 6 2 3 3 4" xfId="38715"/>
    <cellStyle name="標準 24 2 6 2 3 3 5" xfId="49270"/>
    <cellStyle name="標準 24 2 6 2 3 4" xfId="12335"/>
    <cellStyle name="標準 24 2 6 2 3 5" xfId="22889"/>
    <cellStyle name="標準 24 2 6 2 3 6" xfId="33449"/>
    <cellStyle name="標準 24 2 6 2 3 7" xfId="44003"/>
    <cellStyle name="標準 24 2 6 2 4" xfId="1697"/>
    <cellStyle name="標準 24 2 6 2 4 2" xfId="4106"/>
    <cellStyle name="標準 24 2 6 2 4 2 2" xfId="9348"/>
    <cellStyle name="標準 24 2 6 2 4 2 2 2" xfId="18490"/>
    <cellStyle name="標準 24 2 6 2 4 2 2 3" xfId="29044"/>
    <cellStyle name="標準 24 2 6 2 4 2 2 4" xfId="39604"/>
    <cellStyle name="標準 24 2 6 2 4 2 2 5" xfId="50159"/>
    <cellStyle name="標準 24 2 6 2 4 2 3" xfId="13224"/>
    <cellStyle name="標準 24 2 6 2 4 2 4" xfId="23779"/>
    <cellStyle name="標準 24 2 6 2 4 2 5" xfId="34339"/>
    <cellStyle name="標準 24 2 6 2 4 2 6" xfId="44893"/>
    <cellStyle name="標準 24 2 6 2 4 3" xfId="6940"/>
    <cellStyle name="標準 24 2 6 2 4 3 2" xfId="17112"/>
    <cellStyle name="標準 24 2 6 2 4 3 3" xfId="27666"/>
    <cellStyle name="標準 24 2 6 2 4 3 4" xfId="38226"/>
    <cellStyle name="標準 24 2 6 2 4 3 5" xfId="48781"/>
    <cellStyle name="標準 24 2 6 2 4 4" xfId="11846"/>
    <cellStyle name="標準 24 2 6 2 4 5" xfId="22400"/>
    <cellStyle name="標準 24 2 6 2 4 6" xfId="32960"/>
    <cellStyle name="標準 24 2 6 2 4 7" xfId="43514"/>
    <cellStyle name="標準 24 2 6 2 5" xfId="3058"/>
    <cellStyle name="標準 24 2 6 2 5 2" xfId="8300"/>
    <cellStyle name="標準 24 2 6 2 5 2 2" xfId="18491"/>
    <cellStyle name="標準 24 2 6 2 5 2 3" xfId="29045"/>
    <cellStyle name="標準 24 2 6 2 5 2 4" xfId="39605"/>
    <cellStyle name="標準 24 2 6 2 5 2 5" xfId="50160"/>
    <cellStyle name="標準 24 2 6 2 5 3" xfId="13225"/>
    <cellStyle name="標準 24 2 6 2 5 4" xfId="23780"/>
    <cellStyle name="標準 24 2 6 2 5 5" xfId="34340"/>
    <cellStyle name="標準 24 2 6 2 5 6" xfId="44894"/>
    <cellStyle name="標準 24 2 6 2 6" xfId="5892"/>
    <cellStyle name="標準 24 2 6 2 6 2" xfId="16064"/>
    <cellStyle name="標準 24 2 6 2 6 3" xfId="26618"/>
    <cellStyle name="標準 24 2 6 2 6 4" xfId="37178"/>
    <cellStyle name="標準 24 2 6 2 6 5" xfId="47733"/>
    <cellStyle name="標準 24 2 6 2 7" xfId="10798"/>
    <cellStyle name="標準 24 2 6 2 8" xfId="21352"/>
    <cellStyle name="標準 24 2 6 2 9" xfId="31912"/>
    <cellStyle name="標準 24 2 6 3" xfId="364"/>
    <cellStyle name="標準 24 2 6 3 2" xfId="1035"/>
    <cellStyle name="標準 24 2 6 3 2 2" xfId="2572"/>
    <cellStyle name="標準 24 2 6 3 2 2 2" xfId="7815"/>
    <cellStyle name="標準 24 2 6 3 2 2 2 2" xfId="18492"/>
    <cellStyle name="標準 24 2 6 3 2 2 2 3" xfId="29046"/>
    <cellStyle name="標準 24 2 6 3 2 2 2 4" xfId="39606"/>
    <cellStyle name="標準 24 2 6 3 2 2 2 5" xfId="50161"/>
    <cellStyle name="標準 24 2 6 3 2 2 3" xfId="13226"/>
    <cellStyle name="標準 24 2 6 3 2 2 4" xfId="23781"/>
    <cellStyle name="標準 24 2 6 3 2 2 5" xfId="34341"/>
    <cellStyle name="標準 24 2 6 3 2 2 6" xfId="44895"/>
    <cellStyle name="標準 24 2 6 3 2 3" xfId="4981"/>
    <cellStyle name="標準 24 2 6 3 2 3 2" xfId="10223"/>
    <cellStyle name="標準 24 2 6 3 2 3 2 2" xfId="18493"/>
    <cellStyle name="標準 24 2 6 3 2 3 2 3" xfId="29047"/>
    <cellStyle name="標準 24 2 6 3 2 3 2 4" xfId="39607"/>
    <cellStyle name="標準 24 2 6 3 2 3 2 5" xfId="50162"/>
    <cellStyle name="標準 24 2 6 3 2 3 3" xfId="13227"/>
    <cellStyle name="標準 24 2 6 3 2 3 4" xfId="23782"/>
    <cellStyle name="標準 24 2 6 3 2 3 5" xfId="34342"/>
    <cellStyle name="標準 24 2 6 3 2 3 6" xfId="44896"/>
    <cellStyle name="標準 24 2 6 3 2 4" xfId="6278"/>
    <cellStyle name="標準 24 2 6 3 2 4 2" xfId="17987"/>
    <cellStyle name="標準 24 2 6 3 2 4 3" xfId="28541"/>
    <cellStyle name="標準 24 2 6 3 2 4 4" xfId="39101"/>
    <cellStyle name="標準 24 2 6 3 2 4 5" xfId="49656"/>
    <cellStyle name="標準 24 2 6 3 2 5" xfId="12721"/>
    <cellStyle name="標準 24 2 6 3 2 6" xfId="23275"/>
    <cellStyle name="標準 24 2 6 3 2 7" xfId="33835"/>
    <cellStyle name="標準 24 2 6 3 2 8" xfId="44389"/>
    <cellStyle name="標準 24 2 6 3 3" xfId="1570"/>
    <cellStyle name="標準 24 2 6 3 3 2" xfId="3979"/>
    <cellStyle name="標準 24 2 6 3 3 2 2" xfId="9221"/>
    <cellStyle name="標準 24 2 6 3 3 2 2 2" xfId="18494"/>
    <cellStyle name="標準 24 2 6 3 3 2 2 3" xfId="29048"/>
    <cellStyle name="標準 24 2 6 3 3 2 2 4" xfId="39608"/>
    <cellStyle name="標準 24 2 6 3 3 2 2 5" xfId="50163"/>
    <cellStyle name="標準 24 2 6 3 3 2 3" xfId="13228"/>
    <cellStyle name="標準 24 2 6 3 3 2 4" xfId="23783"/>
    <cellStyle name="標準 24 2 6 3 3 2 5" xfId="34343"/>
    <cellStyle name="標準 24 2 6 3 3 2 6" xfId="44897"/>
    <cellStyle name="標準 24 2 6 3 3 3" xfId="6813"/>
    <cellStyle name="標準 24 2 6 3 3 3 2" xfId="16985"/>
    <cellStyle name="標準 24 2 6 3 3 3 3" xfId="27539"/>
    <cellStyle name="標準 24 2 6 3 3 3 4" xfId="38099"/>
    <cellStyle name="標準 24 2 6 3 3 3 5" xfId="48654"/>
    <cellStyle name="標準 24 2 6 3 3 4" xfId="11719"/>
    <cellStyle name="標準 24 2 6 3 3 5" xfId="22273"/>
    <cellStyle name="標準 24 2 6 3 3 6" xfId="32833"/>
    <cellStyle name="標準 24 2 6 3 3 7" xfId="43387"/>
    <cellStyle name="標準 24 2 6 3 4" xfId="3444"/>
    <cellStyle name="標準 24 2 6 3 4 2" xfId="8686"/>
    <cellStyle name="標準 24 2 6 3 4 2 2" xfId="18495"/>
    <cellStyle name="標準 24 2 6 3 4 2 3" xfId="29049"/>
    <cellStyle name="標準 24 2 6 3 4 2 4" xfId="39609"/>
    <cellStyle name="標準 24 2 6 3 4 2 5" xfId="50164"/>
    <cellStyle name="標準 24 2 6 3 4 3" xfId="13229"/>
    <cellStyle name="標準 24 2 6 3 4 4" xfId="23784"/>
    <cellStyle name="標準 24 2 6 3 4 5" xfId="34344"/>
    <cellStyle name="標準 24 2 6 3 4 6" xfId="44898"/>
    <cellStyle name="標準 24 2 6 3 5" xfId="5607"/>
    <cellStyle name="標準 24 2 6 3 5 2" xfId="16450"/>
    <cellStyle name="標準 24 2 6 3 5 3" xfId="27004"/>
    <cellStyle name="標準 24 2 6 3 5 4" xfId="37564"/>
    <cellStyle name="標準 24 2 6 3 5 5" xfId="48119"/>
    <cellStyle name="標準 24 2 6 3 6" xfId="11184"/>
    <cellStyle name="標準 24 2 6 3 7" xfId="21738"/>
    <cellStyle name="標準 24 2 6 3 8" xfId="32298"/>
    <cellStyle name="標準 24 2 6 3 9" xfId="42852"/>
    <cellStyle name="標準 24 2 6 4" xfId="864"/>
    <cellStyle name="標準 24 2 6 4 2" xfId="2401"/>
    <cellStyle name="標準 24 2 6 4 2 2" xfId="4810"/>
    <cellStyle name="標準 24 2 6 4 2 2 2" xfId="10052"/>
    <cellStyle name="標準 24 2 6 4 2 2 2 2" xfId="18496"/>
    <cellStyle name="標準 24 2 6 4 2 2 2 3" xfId="29050"/>
    <cellStyle name="標準 24 2 6 4 2 2 2 4" xfId="39610"/>
    <cellStyle name="標準 24 2 6 4 2 2 2 5" xfId="50165"/>
    <cellStyle name="標準 24 2 6 4 2 2 3" xfId="13230"/>
    <cellStyle name="標準 24 2 6 4 2 2 4" xfId="23785"/>
    <cellStyle name="標準 24 2 6 4 2 2 5" xfId="34345"/>
    <cellStyle name="標準 24 2 6 4 2 2 6" xfId="44899"/>
    <cellStyle name="標準 24 2 6 4 2 3" xfId="7644"/>
    <cellStyle name="標準 24 2 6 4 2 3 2" xfId="17816"/>
    <cellStyle name="標準 24 2 6 4 2 3 3" xfId="28370"/>
    <cellStyle name="標準 24 2 6 4 2 3 4" xfId="38930"/>
    <cellStyle name="標準 24 2 6 4 2 3 5" xfId="49485"/>
    <cellStyle name="標準 24 2 6 4 2 4" xfId="12550"/>
    <cellStyle name="標準 24 2 6 4 2 5" xfId="23104"/>
    <cellStyle name="標準 24 2 6 4 2 6" xfId="33664"/>
    <cellStyle name="標準 24 2 6 4 2 7" xfId="44218"/>
    <cellStyle name="標準 24 2 6 4 3" xfId="3273"/>
    <cellStyle name="標準 24 2 6 4 3 2" xfId="8515"/>
    <cellStyle name="標準 24 2 6 4 3 2 2" xfId="18497"/>
    <cellStyle name="標準 24 2 6 4 3 2 3" xfId="29051"/>
    <cellStyle name="標準 24 2 6 4 3 2 4" xfId="39611"/>
    <cellStyle name="標準 24 2 6 4 3 2 5" xfId="50166"/>
    <cellStyle name="標準 24 2 6 4 3 3" xfId="13231"/>
    <cellStyle name="標準 24 2 6 4 3 4" xfId="23786"/>
    <cellStyle name="標準 24 2 6 4 3 5" xfId="34346"/>
    <cellStyle name="標準 24 2 6 4 3 6" xfId="44900"/>
    <cellStyle name="標準 24 2 6 4 4" xfId="6107"/>
    <cellStyle name="標準 24 2 6 4 4 2" xfId="16279"/>
    <cellStyle name="標準 24 2 6 4 4 3" xfId="26833"/>
    <cellStyle name="標準 24 2 6 4 4 4" xfId="37393"/>
    <cellStyle name="標準 24 2 6 4 4 5" xfId="47948"/>
    <cellStyle name="標準 24 2 6 4 5" xfId="11013"/>
    <cellStyle name="標準 24 2 6 4 6" xfId="21567"/>
    <cellStyle name="標準 24 2 6 4 7" xfId="32127"/>
    <cellStyle name="標準 24 2 6 4 8" xfId="42681"/>
    <cellStyle name="標準 24 2 6 5" xfId="1901"/>
    <cellStyle name="標準 24 2 6 5 2" xfId="4310"/>
    <cellStyle name="標準 24 2 6 5 2 2" xfId="9552"/>
    <cellStyle name="標準 24 2 6 5 2 2 2" xfId="18498"/>
    <cellStyle name="標準 24 2 6 5 2 2 3" xfId="29052"/>
    <cellStyle name="標準 24 2 6 5 2 2 4" xfId="39612"/>
    <cellStyle name="標準 24 2 6 5 2 2 5" xfId="50167"/>
    <cellStyle name="標準 24 2 6 5 2 3" xfId="13232"/>
    <cellStyle name="標準 24 2 6 5 2 4" xfId="23787"/>
    <cellStyle name="標準 24 2 6 5 2 5" xfId="34347"/>
    <cellStyle name="標準 24 2 6 5 2 6" xfId="44901"/>
    <cellStyle name="標準 24 2 6 5 3" xfId="7144"/>
    <cellStyle name="標準 24 2 6 5 3 2" xfId="17316"/>
    <cellStyle name="標準 24 2 6 5 3 3" xfId="27870"/>
    <cellStyle name="標準 24 2 6 5 3 4" xfId="38430"/>
    <cellStyle name="標準 24 2 6 5 3 5" xfId="48985"/>
    <cellStyle name="標準 24 2 6 5 4" xfId="12050"/>
    <cellStyle name="標準 24 2 6 5 5" xfId="22604"/>
    <cellStyle name="標準 24 2 6 5 6" xfId="33164"/>
    <cellStyle name="標準 24 2 6 5 7" xfId="43718"/>
    <cellStyle name="標準 24 2 6 6" xfId="1399"/>
    <cellStyle name="標準 24 2 6 6 2" xfId="3808"/>
    <cellStyle name="標準 24 2 6 6 2 2" xfId="9050"/>
    <cellStyle name="標準 24 2 6 6 2 2 2" xfId="18499"/>
    <cellStyle name="標準 24 2 6 6 2 2 3" xfId="29053"/>
    <cellStyle name="標準 24 2 6 6 2 2 4" xfId="39613"/>
    <cellStyle name="標準 24 2 6 6 2 2 5" xfId="50168"/>
    <cellStyle name="標準 24 2 6 6 2 3" xfId="13233"/>
    <cellStyle name="標準 24 2 6 6 2 4" xfId="23788"/>
    <cellStyle name="標準 24 2 6 6 2 5" xfId="34348"/>
    <cellStyle name="標準 24 2 6 6 2 6" xfId="44902"/>
    <cellStyle name="標準 24 2 6 6 3" xfId="6642"/>
    <cellStyle name="標準 24 2 6 6 3 2" xfId="16814"/>
    <cellStyle name="標準 24 2 6 6 3 3" xfId="27368"/>
    <cellStyle name="標準 24 2 6 6 3 4" xfId="37928"/>
    <cellStyle name="標準 24 2 6 6 3 5" xfId="48483"/>
    <cellStyle name="標準 24 2 6 6 4" xfId="11548"/>
    <cellStyle name="標準 24 2 6 6 5" xfId="22102"/>
    <cellStyle name="標準 24 2 6 6 6" xfId="32662"/>
    <cellStyle name="標準 24 2 6 6 7" xfId="43216"/>
    <cellStyle name="標準 24 2 6 7" xfId="2931"/>
    <cellStyle name="標準 24 2 6 7 2" xfId="8173"/>
    <cellStyle name="標準 24 2 6 7 2 2" xfId="18500"/>
    <cellStyle name="標準 24 2 6 7 2 3" xfId="29054"/>
    <cellStyle name="標準 24 2 6 7 2 4" xfId="39614"/>
    <cellStyle name="標準 24 2 6 7 2 5" xfId="50169"/>
    <cellStyle name="標準 24 2 6 7 3" xfId="13234"/>
    <cellStyle name="標準 24 2 6 7 4" xfId="23789"/>
    <cellStyle name="標準 24 2 6 7 5" xfId="34349"/>
    <cellStyle name="標準 24 2 6 7 6" xfId="44903"/>
    <cellStyle name="標準 24 2 6 8" xfId="5513"/>
    <cellStyle name="標準 24 2 6 8 2" xfId="15937"/>
    <cellStyle name="標準 24 2 6 8 3" xfId="26491"/>
    <cellStyle name="標準 24 2 6 8 4" xfId="37051"/>
    <cellStyle name="標準 24 2 6 8 5" xfId="47606"/>
    <cellStyle name="標準 24 2 6 9" xfId="10671"/>
    <cellStyle name="標準 24 2 7" xfId="292"/>
    <cellStyle name="標準 24 2 7 10" xfId="21247"/>
    <cellStyle name="標準 24 2 7 11" xfId="31807"/>
    <cellStyle name="標準 24 2 7 12" xfId="42361"/>
    <cellStyle name="標準 24 2 7 2" xfId="671"/>
    <cellStyle name="標準 24 2 7 2 10" xfId="42488"/>
    <cellStyle name="標準 24 2 7 2 2" xfId="1184"/>
    <cellStyle name="標準 24 2 7 2 2 2" xfId="2721"/>
    <cellStyle name="標準 24 2 7 2 2 2 2" xfId="5130"/>
    <cellStyle name="標準 24 2 7 2 2 2 2 2" xfId="10372"/>
    <cellStyle name="標準 24 2 7 2 2 2 2 2 2" xfId="18501"/>
    <cellStyle name="標準 24 2 7 2 2 2 2 2 3" xfId="29055"/>
    <cellStyle name="標準 24 2 7 2 2 2 2 2 4" xfId="39615"/>
    <cellStyle name="標準 24 2 7 2 2 2 2 2 5" xfId="50170"/>
    <cellStyle name="標準 24 2 7 2 2 2 2 3" xfId="13235"/>
    <cellStyle name="標準 24 2 7 2 2 2 2 4" xfId="23790"/>
    <cellStyle name="標準 24 2 7 2 2 2 2 5" xfId="34350"/>
    <cellStyle name="標準 24 2 7 2 2 2 2 6" xfId="44904"/>
    <cellStyle name="標準 24 2 7 2 2 2 3" xfId="7964"/>
    <cellStyle name="標準 24 2 7 2 2 2 3 2" xfId="18136"/>
    <cellStyle name="標準 24 2 7 2 2 2 3 3" xfId="28690"/>
    <cellStyle name="標準 24 2 7 2 2 2 3 4" xfId="39250"/>
    <cellStyle name="標準 24 2 7 2 2 2 3 5" xfId="49805"/>
    <cellStyle name="標準 24 2 7 2 2 2 4" xfId="12870"/>
    <cellStyle name="標準 24 2 7 2 2 2 5" xfId="23424"/>
    <cellStyle name="標準 24 2 7 2 2 2 6" xfId="33984"/>
    <cellStyle name="標準 24 2 7 2 2 2 7" xfId="44538"/>
    <cellStyle name="標準 24 2 7 2 2 3" xfId="3593"/>
    <cellStyle name="標準 24 2 7 2 2 3 2" xfId="8835"/>
    <cellStyle name="標準 24 2 7 2 2 3 2 2" xfId="18502"/>
    <cellStyle name="標準 24 2 7 2 2 3 2 3" xfId="29056"/>
    <cellStyle name="標準 24 2 7 2 2 3 2 4" xfId="39616"/>
    <cellStyle name="標準 24 2 7 2 2 3 2 5" xfId="50171"/>
    <cellStyle name="標準 24 2 7 2 2 3 3" xfId="13236"/>
    <cellStyle name="標準 24 2 7 2 2 3 4" xfId="23791"/>
    <cellStyle name="標準 24 2 7 2 2 3 5" xfId="34351"/>
    <cellStyle name="標準 24 2 7 2 2 3 6" xfId="44905"/>
    <cellStyle name="標準 24 2 7 2 2 4" xfId="6427"/>
    <cellStyle name="標準 24 2 7 2 2 4 2" xfId="16599"/>
    <cellStyle name="標準 24 2 7 2 2 4 3" xfId="27153"/>
    <cellStyle name="標準 24 2 7 2 2 4 4" xfId="37713"/>
    <cellStyle name="標準 24 2 7 2 2 4 5" xfId="48268"/>
    <cellStyle name="標準 24 2 7 2 2 5" xfId="11333"/>
    <cellStyle name="標準 24 2 7 2 2 6" xfId="21887"/>
    <cellStyle name="標準 24 2 7 2 2 7" xfId="32447"/>
    <cellStyle name="標準 24 2 7 2 2 8" xfId="43001"/>
    <cellStyle name="標準 24 2 7 2 3" xfId="2208"/>
    <cellStyle name="標準 24 2 7 2 3 2" xfId="4617"/>
    <cellStyle name="標準 24 2 7 2 3 2 2" xfId="9859"/>
    <cellStyle name="標準 24 2 7 2 3 2 2 2" xfId="18503"/>
    <cellStyle name="標準 24 2 7 2 3 2 2 3" xfId="29057"/>
    <cellStyle name="標準 24 2 7 2 3 2 2 4" xfId="39617"/>
    <cellStyle name="標準 24 2 7 2 3 2 2 5" xfId="50172"/>
    <cellStyle name="標準 24 2 7 2 3 2 3" xfId="13237"/>
    <cellStyle name="標準 24 2 7 2 3 2 4" xfId="23792"/>
    <cellStyle name="標準 24 2 7 2 3 2 5" xfId="34352"/>
    <cellStyle name="標準 24 2 7 2 3 2 6" xfId="44906"/>
    <cellStyle name="標準 24 2 7 2 3 3" xfId="7451"/>
    <cellStyle name="標準 24 2 7 2 3 3 2" xfId="17623"/>
    <cellStyle name="標準 24 2 7 2 3 3 3" xfId="28177"/>
    <cellStyle name="標準 24 2 7 2 3 3 4" xfId="38737"/>
    <cellStyle name="標準 24 2 7 2 3 3 5" xfId="49292"/>
    <cellStyle name="標準 24 2 7 2 3 4" xfId="12357"/>
    <cellStyle name="標準 24 2 7 2 3 5" xfId="22911"/>
    <cellStyle name="標準 24 2 7 2 3 6" xfId="33471"/>
    <cellStyle name="標準 24 2 7 2 3 7" xfId="44025"/>
    <cellStyle name="標準 24 2 7 2 4" xfId="1719"/>
    <cellStyle name="標準 24 2 7 2 4 2" xfId="4128"/>
    <cellStyle name="標準 24 2 7 2 4 2 2" xfId="9370"/>
    <cellStyle name="標準 24 2 7 2 4 2 2 2" xfId="18504"/>
    <cellStyle name="標準 24 2 7 2 4 2 2 3" xfId="29058"/>
    <cellStyle name="標準 24 2 7 2 4 2 2 4" xfId="39618"/>
    <cellStyle name="標準 24 2 7 2 4 2 2 5" xfId="50173"/>
    <cellStyle name="標準 24 2 7 2 4 2 3" xfId="13238"/>
    <cellStyle name="標準 24 2 7 2 4 2 4" xfId="23793"/>
    <cellStyle name="標準 24 2 7 2 4 2 5" xfId="34353"/>
    <cellStyle name="標準 24 2 7 2 4 2 6" xfId="44907"/>
    <cellStyle name="標準 24 2 7 2 4 3" xfId="6962"/>
    <cellStyle name="標準 24 2 7 2 4 3 2" xfId="17134"/>
    <cellStyle name="標準 24 2 7 2 4 3 3" xfId="27688"/>
    <cellStyle name="標準 24 2 7 2 4 3 4" xfId="38248"/>
    <cellStyle name="標準 24 2 7 2 4 3 5" xfId="48803"/>
    <cellStyle name="標準 24 2 7 2 4 4" xfId="11868"/>
    <cellStyle name="標準 24 2 7 2 4 5" xfId="22422"/>
    <cellStyle name="標準 24 2 7 2 4 6" xfId="32982"/>
    <cellStyle name="標準 24 2 7 2 4 7" xfId="43536"/>
    <cellStyle name="標準 24 2 7 2 5" xfId="3080"/>
    <cellStyle name="標準 24 2 7 2 5 2" xfId="8322"/>
    <cellStyle name="標準 24 2 7 2 5 2 2" xfId="18505"/>
    <cellStyle name="標準 24 2 7 2 5 2 3" xfId="29059"/>
    <cellStyle name="標準 24 2 7 2 5 2 4" xfId="39619"/>
    <cellStyle name="標準 24 2 7 2 5 2 5" xfId="50174"/>
    <cellStyle name="標準 24 2 7 2 5 3" xfId="13239"/>
    <cellStyle name="標準 24 2 7 2 5 4" xfId="23794"/>
    <cellStyle name="標準 24 2 7 2 5 5" xfId="34354"/>
    <cellStyle name="標準 24 2 7 2 5 6" xfId="44908"/>
    <cellStyle name="標準 24 2 7 2 6" xfId="5914"/>
    <cellStyle name="標準 24 2 7 2 6 2" xfId="16086"/>
    <cellStyle name="標準 24 2 7 2 6 3" xfId="26640"/>
    <cellStyle name="標準 24 2 7 2 6 4" xfId="37200"/>
    <cellStyle name="標準 24 2 7 2 6 5" xfId="47755"/>
    <cellStyle name="標準 24 2 7 2 7" xfId="10820"/>
    <cellStyle name="標準 24 2 7 2 8" xfId="21374"/>
    <cellStyle name="標準 24 2 7 2 9" xfId="31934"/>
    <cellStyle name="標準 24 2 7 3" xfId="378"/>
    <cellStyle name="標準 24 2 7 3 2" xfId="1057"/>
    <cellStyle name="標準 24 2 7 3 2 2" xfId="2594"/>
    <cellStyle name="標準 24 2 7 3 2 2 2" xfId="7837"/>
    <cellStyle name="標準 24 2 7 3 2 2 2 2" xfId="18506"/>
    <cellStyle name="標準 24 2 7 3 2 2 2 3" xfId="29060"/>
    <cellStyle name="標準 24 2 7 3 2 2 2 4" xfId="39620"/>
    <cellStyle name="標準 24 2 7 3 2 2 2 5" xfId="50175"/>
    <cellStyle name="標準 24 2 7 3 2 2 3" xfId="13240"/>
    <cellStyle name="標準 24 2 7 3 2 2 4" xfId="23795"/>
    <cellStyle name="標準 24 2 7 3 2 2 5" xfId="34355"/>
    <cellStyle name="標準 24 2 7 3 2 2 6" xfId="44909"/>
    <cellStyle name="標準 24 2 7 3 2 3" xfId="5003"/>
    <cellStyle name="標準 24 2 7 3 2 3 2" xfId="10245"/>
    <cellStyle name="標準 24 2 7 3 2 3 2 2" xfId="18507"/>
    <cellStyle name="標準 24 2 7 3 2 3 2 3" xfId="29061"/>
    <cellStyle name="標準 24 2 7 3 2 3 2 4" xfId="39621"/>
    <cellStyle name="標準 24 2 7 3 2 3 2 5" xfId="50176"/>
    <cellStyle name="標準 24 2 7 3 2 3 3" xfId="13241"/>
    <cellStyle name="標準 24 2 7 3 2 3 4" xfId="23796"/>
    <cellStyle name="標準 24 2 7 3 2 3 5" xfId="34356"/>
    <cellStyle name="標準 24 2 7 3 2 3 6" xfId="44910"/>
    <cellStyle name="標準 24 2 7 3 2 4" xfId="6300"/>
    <cellStyle name="標準 24 2 7 3 2 4 2" xfId="18009"/>
    <cellStyle name="標準 24 2 7 3 2 4 3" xfId="28563"/>
    <cellStyle name="標準 24 2 7 3 2 4 4" xfId="39123"/>
    <cellStyle name="標準 24 2 7 3 2 4 5" xfId="49678"/>
    <cellStyle name="標準 24 2 7 3 2 5" xfId="12743"/>
    <cellStyle name="標準 24 2 7 3 2 6" xfId="23297"/>
    <cellStyle name="標準 24 2 7 3 2 7" xfId="33857"/>
    <cellStyle name="標準 24 2 7 3 2 8" xfId="44411"/>
    <cellStyle name="標準 24 2 7 3 3" xfId="1592"/>
    <cellStyle name="標準 24 2 7 3 3 2" xfId="4001"/>
    <cellStyle name="標準 24 2 7 3 3 2 2" xfId="9243"/>
    <cellStyle name="標準 24 2 7 3 3 2 2 2" xfId="18508"/>
    <cellStyle name="標準 24 2 7 3 3 2 2 3" xfId="29062"/>
    <cellStyle name="標準 24 2 7 3 3 2 2 4" xfId="39622"/>
    <cellStyle name="標準 24 2 7 3 3 2 2 5" xfId="50177"/>
    <cellStyle name="標準 24 2 7 3 3 2 3" xfId="13242"/>
    <cellStyle name="標準 24 2 7 3 3 2 4" xfId="23797"/>
    <cellStyle name="標準 24 2 7 3 3 2 5" xfId="34357"/>
    <cellStyle name="標準 24 2 7 3 3 2 6" xfId="44911"/>
    <cellStyle name="標準 24 2 7 3 3 3" xfId="6835"/>
    <cellStyle name="標準 24 2 7 3 3 3 2" xfId="17007"/>
    <cellStyle name="標準 24 2 7 3 3 3 3" xfId="27561"/>
    <cellStyle name="標準 24 2 7 3 3 3 4" xfId="38121"/>
    <cellStyle name="標準 24 2 7 3 3 3 5" xfId="48676"/>
    <cellStyle name="標準 24 2 7 3 3 4" xfId="11741"/>
    <cellStyle name="標準 24 2 7 3 3 5" xfId="22295"/>
    <cellStyle name="標準 24 2 7 3 3 6" xfId="32855"/>
    <cellStyle name="標準 24 2 7 3 3 7" xfId="43409"/>
    <cellStyle name="標準 24 2 7 3 4" xfId="3466"/>
    <cellStyle name="標準 24 2 7 3 4 2" xfId="8708"/>
    <cellStyle name="標準 24 2 7 3 4 2 2" xfId="18509"/>
    <cellStyle name="標準 24 2 7 3 4 2 3" xfId="29063"/>
    <cellStyle name="標準 24 2 7 3 4 2 4" xfId="39623"/>
    <cellStyle name="標準 24 2 7 3 4 2 5" xfId="50178"/>
    <cellStyle name="標準 24 2 7 3 4 3" xfId="13243"/>
    <cellStyle name="標準 24 2 7 3 4 4" xfId="23798"/>
    <cellStyle name="標準 24 2 7 3 4 5" xfId="34358"/>
    <cellStyle name="標準 24 2 7 3 4 6" xfId="44912"/>
    <cellStyle name="標準 24 2 7 3 5" xfId="5621"/>
    <cellStyle name="標準 24 2 7 3 5 2" xfId="16472"/>
    <cellStyle name="標準 24 2 7 3 5 3" xfId="27026"/>
    <cellStyle name="標準 24 2 7 3 5 4" xfId="37586"/>
    <cellStyle name="標準 24 2 7 3 5 5" xfId="48141"/>
    <cellStyle name="標準 24 2 7 3 6" xfId="11206"/>
    <cellStyle name="標準 24 2 7 3 7" xfId="21760"/>
    <cellStyle name="標準 24 2 7 3 8" xfId="32320"/>
    <cellStyle name="標準 24 2 7 3 9" xfId="42874"/>
    <cellStyle name="標準 24 2 7 4" xfId="886"/>
    <cellStyle name="標準 24 2 7 4 2" xfId="2423"/>
    <cellStyle name="標準 24 2 7 4 2 2" xfId="4832"/>
    <cellStyle name="標準 24 2 7 4 2 2 2" xfId="10074"/>
    <cellStyle name="標準 24 2 7 4 2 2 2 2" xfId="18510"/>
    <cellStyle name="標準 24 2 7 4 2 2 2 3" xfId="29064"/>
    <cellStyle name="標準 24 2 7 4 2 2 2 4" xfId="39624"/>
    <cellStyle name="標準 24 2 7 4 2 2 2 5" xfId="50179"/>
    <cellStyle name="標準 24 2 7 4 2 2 3" xfId="13244"/>
    <cellStyle name="標準 24 2 7 4 2 2 4" xfId="23799"/>
    <cellStyle name="標準 24 2 7 4 2 2 5" xfId="34359"/>
    <cellStyle name="標準 24 2 7 4 2 2 6" xfId="44913"/>
    <cellStyle name="標準 24 2 7 4 2 3" xfId="7666"/>
    <cellStyle name="標準 24 2 7 4 2 3 2" xfId="17838"/>
    <cellStyle name="標準 24 2 7 4 2 3 3" xfId="28392"/>
    <cellStyle name="標準 24 2 7 4 2 3 4" xfId="38952"/>
    <cellStyle name="標準 24 2 7 4 2 3 5" xfId="49507"/>
    <cellStyle name="標準 24 2 7 4 2 4" xfId="12572"/>
    <cellStyle name="標準 24 2 7 4 2 5" xfId="23126"/>
    <cellStyle name="標準 24 2 7 4 2 6" xfId="33686"/>
    <cellStyle name="標準 24 2 7 4 2 7" xfId="44240"/>
    <cellStyle name="標準 24 2 7 4 3" xfId="3295"/>
    <cellStyle name="標準 24 2 7 4 3 2" xfId="8537"/>
    <cellStyle name="標準 24 2 7 4 3 2 2" xfId="18511"/>
    <cellStyle name="標準 24 2 7 4 3 2 3" xfId="29065"/>
    <cellStyle name="標準 24 2 7 4 3 2 4" xfId="39625"/>
    <cellStyle name="標準 24 2 7 4 3 2 5" xfId="50180"/>
    <cellStyle name="標準 24 2 7 4 3 3" xfId="13245"/>
    <cellStyle name="標準 24 2 7 4 3 4" xfId="23800"/>
    <cellStyle name="標準 24 2 7 4 3 5" xfId="34360"/>
    <cellStyle name="標準 24 2 7 4 3 6" xfId="44914"/>
    <cellStyle name="標準 24 2 7 4 4" xfId="6129"/>
    <cellStyle name="標準 24 2 7 4 4 2" xfId="16301"/>
    <cellStyle name="標準 24 2 7 4 4 3" xfId="26855"/>
    <cellStyle name="標準 24 2 7 4 4 4" xfId="37415"/>
    <cellStyle name="標準 24 2 7 4 4 5" xfId="47970"/>
    <cellStyle name="標準 24 2 7 4 5" xfId="11035"/>
    <cellStyle name="標準 24 2 7 4 6" xfId="21589"/>
    <cellStyle name="標準 24 2 7 4 7" xfId="32149"/>
    <cellStyle name="標準 24 2 7 4 8" xfId="42703"/>
    <cellStyle name="標準 24 2 7 5" xfId="1915"/>
    <cellStyle name="標準 24 2 7 5 2" xfId="4324"/>
    <cellStyle name="標準 24 2 7 5 2 2" xfId="9566"/>
    <cellStyle name="標準 24 2 7 5 2 2 2" xfId="18512"/>
    <cellStyle name="標準 24 2 7 5 2 2 3" xfId="29066"/>
    <cellStyle name="標準 24 2 7 5 2 2 4" xfId="39626"/>
    <cellStyle name="標準 24 2 7 5 2 2 5" xfId="50181"/>
    <cellStyle name="標準 24 2 7 5 2 3" xfId="13246"/>
    <cellStyle name="標準 24 2 7 5 2 4" xfId="23801"/>
    <cellStyle name="標準 24 2 7 5 2 5" xfId="34361"/>
    <cellStyle name="標準 24 2 7 5 2 6" xfId="44915"/>
    <cellStyle name="標準 24 2 7 5 3" xfId="7158"/>
    <cellStyle name="標準 24 2 7 5 3 2" xfId="17330"/>
    <cellStyle name="標準 24 2 7 5 3 3" xfId="27884"/>
    <cellStyle name="標準 24 2 7 5 3 4" xfId="38444"/>
    <cellStyle name="標準 24 2 7 5 3 5" xfId="48999"/>
    <cellStyle name="標準 24 2 7 5 4" xfId="12064"/>
    <cellStyle name="標準 24 2 7 5 5" xfId="22618"/>
    <cellStyle name="標準 24 2 7 5 6" xfId="33178"/>
    <cellStyle name="標準 24 2 7 5 7" xfId="43732"/>
    <cellStyle name="標準 24 2 7 6" xfId="1421"/>
    <cellStyle name="標準 24 2 7 6 2" xfId="3830"/>
    <cellStyle name="標準 24 2 7 6 2 2" xfId="9072"/>
    <cellStyle name="標準 24 2 7 6 2 2 2" xfId="18513"/>
    <cellStyle name="標準 24 2 7 6 2 2 3" xfId="29067"/>
    <cellStyle name="標準 24 2 7 6 2 2 4" xfId="39627"/>
    <cellStyle name="標準 24 2 7 6 2 2 5" xfId="50182"/>
    <cellStyle name="標準 24 2 7 6 2 3" xfId="13247"/>
    <cellStyle name="標準 24 2 7 6 2 4" xfId="23802"/>
    <cellStyle name="標準 24 2 7 6 2 5" xfId="34362"/>
    <cellStyle name="標準 24 2 7 6 2 6" xfId="44916"/>
    <cellStyle name="標準 24 2 7 6 3" xfId="6664"/>
    <cellStyle name="標準 24 2 7 6 3 2" xfId="16836"/>
    <cellStyle name="標準 24 2 7 6 3 3" xfId="27390"/>
    <cellStyle name="標準 24 2 7 6 3 4" xfId="37950"/>
    <cellStyle name="標準 24 2 7 6 3 5" xfId="48505"/>
    <cellStyle name="標準 24 2 7 6 4" xfId="11570"/>
    <cellStyle name="標準 24 2 7 6 5" xfId="22124"/>
    <cellStyle name="標準 24 2 7 6 6" xfId="32684"/>
    <cellStyle name="標準 24 2 7 6 7" xfId="43238"/>
    <cellStyle name="標準 24 2 7 7" xfId="2953"/>
    <cellStyle name="標準 24 2 7 7 2" xfId="8195"/>
    <cellStyle name="標準 24 2 7 7 2 2" xfId="18514"/>
    <cellStyle name="標準 24 2 7 7 2 3" xfId="29068"/>
    <cellStyle name="標準 24 2 7 7 2 4" xfId="39628"/>
    <cellStyle name="標準 24 2 7 7 2 5" xfId="50183"/>
    <cellStyle name="標準 24 2 7 7 3" xfId="13248"/>
    <cellStyle name="標準 24 2 7 7 4" xfId="23803"/>
    <cellStyle name="標準 24 2 7 7 5" xfId="34363"/>
    <cellStyle name="標準 24 2 7 7 6" xfId="44917"/>
    <cellStyle name="標準 24 2 7 8" xfId="5535"/>
    <cellStyle name="標準 24 2 7 8 2" xfId="15959"/>
    <cellStyle name="標準 24 2 7 8 3" xfId="26513"/>
    <cellStyle name="標準 24 2 7 8 4" xfId="37073"/>
    <cellStyle name="標準 24 2 7 8 5" xfId="47628"/>
    <cellStyle name="標準 24 2 7 9" xfId="10693"/>
    <cellStyle name="標準 24 2 8" xfId="184"/>
    <cellStyle name="標準 24 2 8 10" xfId="31956"/>
    <cellStyle name="標準 24 2 8 11" xfId="42510"/>
    <cellStyle name="標準 24 2 8 2" xfId="392"/>
    <cellStyle name="標準 24 2 8 2 2" xfId="1206"/>
    <cellStyle name="標準 24 2 8 2 2 2" xfId="2743"/>
    <cellStyle name="標準 24 2 8 2 2 2 2" xfId="7986"/>
    <cellStyle name="標準 24 2 8 2 2 2 2 2" xfId="18515"/>
    <cellStyle name="標準 24 2 8 2 2 2 2 3" xfId="29069"/>
    <cellStyle name="標準 24 2 8 2 2 2 2 4" xfId="39629"/>
    <cellStyle name="標準 24 2 8 2 2 2 2 5" xfId="50184"/>
    <cellStyle name="標準 24 2 8 2 2 2 3" xfId="13249"/>
    <cellStyle name="標準 24 2 8 2 2 2 4" xfId="23804"/>
    <cellStyle name="標準 24 2 8 2 2 2 5" xfId="34364"/>
    <cellStyle name="標準 24 2 8 2 2 2 6" xfId="44918"/>
    <cellStyle name="標準 24 2 8 2 2 3" xfId="5152"/>
    <cellStyle name="標準 24 2 8 2 2 3 2" xfId="10394"/>
    <cellStyle name="標準 24 2 8 2 2 3 2 2" xfId="18516"/>
    <cellStyle name="標準 24 2 8 2 2 3 2 3" xfId="29070"/>
    <cellStyle name="標準 24 2 8 2 2 3 2 4" xfId="39630"/>
    <cellStyle name="標準 24 2 8 2 2 3 2 5" xfId="50185"/>
    <cellStyle name="標準 24 2 8 2 2 3 3" xfId="13250"/>
    <cellStyle name="標準 24 2 8 2 2 3 4" xfId="23805"/>
    <cellStyle name="標準 24 2 8 2 2 3 5" xfId="34365"/>
    <cellStyle name="標準 24 2 8 2 2 3 6" xfId="44919"/>
    <cellStyle name="標準 24 2 8 2 2 4" xfId="6449"/>
    <cellStyle name="標準 24 2 8 2 2 4 2" xfId="18158"/>
    <cellStyle name="標準 24 2 8 2 2 4 3" xfId="28712"/>
    <cellStyle name="標準 24 2 8 2 2 4 4" xfId="39272"/>
    <cellStyle name="標準 24 2 8 2 2 4 5" xfId="49827"/>
    <cellStyle name="標準 24 2 8 2 2 5" xfId="12892"/>
    <cellStyle name="標準 24 2 8 2 2 6" xfId="23446"/>
    <cellStyle name="標準 24 2 8 2 2 7" xfId="34006"/>
    <cellStyle name="標準 24 2 8 2 2 8" xfId="44560"/>
    <cellStyle name="標準 24 2 8 2 3" xfId="1741"/>
    <cellStyle name="標準 24 2 8 2 3 2" xfId="4150"/>
    <cellStyle name="標準 24 2 8 2 3 2 2" xfId="9392"/>
    <cellStyle name="標準 24 2 8 2 3 2 2 2" xfId="18517"/>
    <cellStyle name="標準 24 2 8 2 3 2 2 3" xfId="29071"/>
    <cellStyle name="標準 24 2 8 2 3 2 2 4" xfId="39631"/>
    <cellStyle name="標準 24 2 8 2 3 2 2 5" xfId="50186"/>
    <cellStyle name="標準 24 2 8 2 3 2 3" xfId="13251"/>
    <cellStyle name="標準 24 2 8 2 3 2 4" xfId="23806"/>
    <cellStyle name="標準 24 2 8 2 3 2 5" xfId="34366"/>
    <cellStyle name="標準 24 2 8 2 3 2 6" xfId="44920"/>
    <cellStyle name="標準 24 2 8 2 3 3" xfId="6984"/>
    <cellStyle name="標準 24 2 8 2 3 3 2" xfId="17156"/>
    <cellStyle name="標準 24 2 8 2 3 3 3" xfId="27710"/>
    <cellStyle name="標準 24 2 8 2 3 3 4" xfId="38270"/>
    <cellStyle name="標準 24 2 8 2 3 3 5" xfId="48825"/>
    <cellStyle name="標準 24 2 8 2 3 4" xfId="11890"/>
    <cellStyle name="標準 24 2 8 2 3 5" xfId="22444"/>
    <cellStyle name="標準 24 2 8 2 3 6" xfId="33004"/>
    <cellStyle name="標準 24 2 8 2 3 7" xfId="43558"/>
    <cellStyle name="標準 24 2 8 2 4" xfId="3615"/>
    <cellStyle name="標準 24 2 8 2 4 2" xfId="8857"/>
    <cellStyle name="標準 24 2 8 2 4 2 2" xfId="18518"/>
    <cellStyle name="標準 24 2 8 2 4 2 3" xfId="29072"/>
    <cellStyle name="標準 24 2 8 2 4 2 4" xfId="39632"/>
    <cellStyle name="標準 24 2 8 2 4 2 5" xfId="50187"/>
    <cellStyle name="標準 24 2 8 2 4 3" xfId="13252"/>
    <cellStyle name="標準 24 2 8 2 4 4" xfId="23807"/>
    <cellStyle name="標準 24 2 8 2 4 5" xfId="34367"/>
    <cellStyle name="標準 24 2 8 2 4 6" xfId="44921"/>
    <cellStyle name="標準 24 2 8 2 5" xfId="5635"/>
    <cellStyle name="標準 24 2 8 2 5 2" xfId="16621"/>
    <cellStyle name="標準 24 2 8 2 5 3" xfId="27175"/>
    <cellStyle name="標準 24 2 8 2 5 4" xfId="37735"/>
    <cellStyle name="標準 24 2 8 2 5 5" xfId="48290"/>
    <cellStyle name="標準 24 2 8 2 6" xfId="11355"/>
    <cellStyle name="標準 24 2 8 2 7" xfId="21909"/>
    <cellStyle name="標準 24 2 8 2 8" xfId="32469"/>
    <cellStyle name="標準 24 2 8 2 9" xfId="43023"/>
    <cellStyle name="標準 24 2 8 3" xfId="908"/>
    <cellStyle name="標準 24 2 8 3 2" xfId="2445"/>
    <cellStyle name="標準 24 2 8 3 2 2" xfId="4854"/>
    <cellStyle name="標準 24 2 8 3 2 2 2" xfId="10096"/>
    <cellStyle name="標準 24 2 8 3 2 2 2 2" xfId="18519"/>
    <cellStyle name="標準 24 2 8 3 2 2 2 3" xfId="29073"/>
    <cellStyle name="標準 24 2 8 3 2 2 2 4" xfId="39633"/>
    <cellStyle name="標準 24 2 8 3 2 2 2 5" xfId="50188"/>
    <cellStyle name="標準 24 2 8 3 2 2 3" xfId="13253"/>
    <cellStyle name="標準 24 2 8 3 2 2 4" xfId="23808"/>
    <cellStyle name="標準 24 2 8 3 2 2 5" xfId="34368"/>
    <cellStyle name="標準 24 2 8 3 2 2 6" xfId="44922"/>
    <cellStyle name="標準 24 2 8 3 2 3" xfId="7688"/>
    <cellStyle name="標準 24 2 8 3 2 3 2" xfId="17860"/>
    <cellStyle name="標準 24 2 8 3 2 3 3" xfId="28414"/>
    <cellStyle name="標準 24 2 8 3 2 3 4" xfId="38974"/>
    <cellStyle name="標準 24 2 8 3 2 3 5" xfId="49529"/>
    <cellStyle name="標準 24 2 8 3 2 4" xfId="12594"/>
    <cellStyle name="標準 24 2 8 3 2 5" xfId="23148"/>
    <cellStyle name="標準 24 2 8 3 2 6" xfId="33708"/>
    <cellStyle name="標準 24 2 8 3 2 7" xfId="44262"/>
    <cellStyle name="標準 24 2 8 3 3" xfId="3317"/>
    <cellStyle name="標準 24 2 8 3 3 2" xfId="8559"/>
    <cellStyle name="標準 24 2 8 3 3 2 2" xfId="18520"/>
    <cellStyle name="標準 24 2 8 3 3 2 3" xfId="29074"/>
    <cellStyle name="標準 24 2 8 3 3 2 4" xfId="39634"/>
    <cellStyle name="標準 24 2 8 3 3 2 5" xfId="50189"/>
    <cellStyle name="標準 24 2 8 3 3 3" xfId="13254"/>
    <cellStyle name="標準 24 2 8 3 3 4" xfId="23809"/>
    <cellStyle name="標準 24 2 8 3 3 5" xfId="34369"/>
    <cellStyle name="標準 24 2 8 3 3 6" xfId="44923"/>
    <cellStyle name="標準 24 2 8 3 4" xfId="6151"/>
    <cellStyle name="標準 24 2 8 3 4 2" xfId="16323"/>
    <cellStyle name="標準 24 2 8 3 4 3" xfId="26877"/>
    <cellStyle name="標準 24 2 8 3 4 4" xfId="37437"/>
    <cellStyle name="標準 24 2 8 3 4 5" xfId="47992"/>
    <cellStyle name="標準 24 2 8 3 5" xfId="11057"/>
    <cellStyle name="標準 24 2 8 3 6" xfId="21611"/>
    <cellStyle name="標準 24 2 8 3 7" xfId="32171"/>
    <cellStyle name="標準 24 2 8 3 8" xfId="42725"/>
    <cellStyle name="標準 24 2 8 4" xfId="1929"/>
    <cellStyle name="標準 24 2 8 4 2" xfId="4338"/>
    <cellStyle name="標準 24 2 8 4 2 2" xfId="9580"/>
    <cellStyle name="標準 24 2 8 4 2 2 2" xfId="18521"/>
    <cellStyle name="標準 24 2 8 4 2 2 3" xfId="29075"/>
    <cellStyle name="標準 24 2 8 4 2 2 4" xfId="39635"/>
    <cellStyle name="標準 24 2 8 4 2 2 5" xfId="50190"/>
    <cellStyle name="標準 24 2 8 4 2 3" xfId="13255"/>
    <cellStyle name="標準 24 2 8 4 2 4" xfId="23810"/>
    <cellStyle name="標準 24 2 8 4 2 5" xfId="34370"/>
    <cellStyle name="標準 24 2 8 4 2 6" xfId="44924"/>
    <cellStyle name="標準 24 2 8 4 3" xfId="7172"/>
    <cellStyle name="標準 24 2 8 4 3 2" xfId="17344"/>
    <cellStyle name="標準 24 2 8 4 3 3" xfId="27898"/>
    <cellStyle name="標準 24 2 8 4 3 4" xfId="38458"/>
    <cellStyle name="標準 24 2 8 4 3 5" xfId="49013"/>
    <cellStyle name="標準 24 2 8 4 4" xfId="12078"/>
    <cellStyle name="標準 24 2 8 4 5" xfId="22632"/>
    <cellStyle name="標準 24 2 8 4 6" xfId="33192"/>
    <cellStyle name="標準 24 2 8 4 7" xfId="43746"/>
    <cellStyle name="標準 24 2 8 5" xfId="1443"/>
    <cellStyle name="標準 24 2 8 5 2" xfId="3852"/>
    <cellStyle name="標準 24 2 8 5 2 2" xfId="9094"/>
    <cellStyle name="標準 24 2 8 5 2 2 2" xfId="18522"/>
    <cellStyle name="標準 24 2 8 5 2 2 3" xfId="29076"/>
    <cellStyle name="標準 24 2 8 5 2 2 4" xfId="39636"/>
    <cellStyle name="標準 24 2 8 5 2 2 5" xfId="50191"/>
    <cellStyle name="標準 24 2 8 5 2 3" xfId="13256"/>
    <cellStyle name="標準 24 2 8 5 2 4" xfId="23811"/>
    <cellStyle name="標準 24 2 8 5 2 5" xfId="34371"/>
    <cellStyle name="標準 24 2 8 5 2 6" xfId="44925"/>
    <cellStyle name="標準 24 2 8 5 3" xfId="6686"/>
    <cellStyle name="標準 24 2 8 5 3 2" xfId="16858"/>
    <cellStyle name="標準 24 2 8 5 3 3" xfId="27412"/>
    <cellStyle name="標準 24 2 8 5 3 4" xfId="37972"/>
    <cellStyle name="標準 24 2 8 5 3 5" xfId="48527"/>
    <cellStyle name="標準 24 2 8 5 4" xfId="11592"/>
    <cellStyle name="標準 24 2 8 5 5" xfId="22146"/>
    <cellStyle name="標準 24 2 8 5 6" xfId="32706"/>
    <cellStyle name="標準 24 2 8 5 7" xfId="43260"/>
    <cellStyle name="標準 24 2 8 6" xfId="3102"/>
    <cellStyle name="標準 24 2 8 6 2" xfId="8344"/>
    <cellStyle name="標準 24 2 8 6 2 2" xfId="18523"/>
    <cellStyle name="標準 24 2 8 6 2 3" xfId="29077"/>
    <cellStyle name="標準 24 2 8 6 2 4" xfId="39637"/>
    <cellStyle name="標準 24 2 8 6 2 5" xfId="50192"/>
    <cellStyle name="標準 24 2 8 6 3" xfId="13257"/>
    <cellStyle name="標準 24 2 8 6 4" xfId="23812"/>
    <cellStyle name="標準 24 2 8 6 5" xfId="34372"/>
    <cellStyle name="標準 24 2 8 6 6" xfId="44926"/>
    <cellStyle name="標準 24 2 8 7" xfId="5432"/>
    <cellStyle name="標準 24 2 8 7 2" xfId="16108"/>
    <cellStyle name="標準 24 2 8 7 3" xfId="26662"/>
    <cellStyle name="標準 24 2 8 7 4" xfId="37222"/>
    <cellStyle name="標準 24 2 8 7 5" xfId="47777"/>
    <cellStyle name="標準 24 2 8 8" xfId="10842"/>
    <cellStyle name="標準 24 2 8 9" xfId="21396"/>
    <cellStyle name="標準 24 2 9" xfId="409"/>
    <cellStyle name="標準 24 2 9 10" xfId="31825"/>
    <cellStyle name="標準 24 2 9 11" xfId="42379"/>
    <cellStyle name="標準 24 2 9 2" xfId="1075"/>
    <cellStyle name="標準 24 2 9 2 2" xfId="2612"/>
    <cellStyle name="標準 24 2 9 2 2 2" xfId="5021"/>
    <cellStyle name="標準 24 2 9 2 2 2 2" xfId="10263"/>
    <cellStyle name="標準 24 2 9 2 2 2 2 2" xfId="18524"/>
    <cellStyle name="標準 24 2 9 2 2 2 2 3" xfId="29078"/>
    <cellStyle name="標準 24 2 9 2 2 2 2 4" xfId="39638"/>
    <cellStyle name="標準 24 2 9 2 2 2 2 5" xfId="50193"/>
    <cellStyle name="標準 24 2 9 2 2 2 3" xfId="13258"/>
    <cellStyle name="標準 24 2 9 2 2 2 4" xfId="23813"/>
    <cellStyle name="標準 24 2 9 2 2 2 5" xfId="34373"/>
    <cellStyle name="標準 24 2 9 2 2 2 6" xfId="44927"/>
    <cellStyle name="標準 24 2 9 2 2 3" xfId="7855"/>
    <cellStyle name="標準 24 2 9 2 2 3 2" xfId="18027"/>
    <cellStyle name="標準 24 2 9 2 2 3 3" xfId="28581"/>
    <cellStyle name="標準 24 2 9 2 2 3 4" xfId="39141"/>
    <cellStyle name="標準 24 2 9 2 2 3 5" xfId="49696"/>
    <cellStyle name="標準 24 2 9 2 2 4" xfId="12761"/>
    <cellStyle name="標準 24 2 9 2 2 5" xfId="23315"/>
    <cellStyle name="標準 24 2 9 2 2 6" xfId="33875"/>
    <cellStyle name="標準 24 2 9 2 2 7" xfId="44429"/>
    <cellStyle name="標準 24 2 9 2 3" xfId="1610"/>
    <cellStyle name="標準 24 2 9 2 3 2" xfId="4019"/>
    <cellStyle name="標準 24 2 9 2 3 2 2" xfId="9261"/>
    <cellStyle name="標準 24 2 9 2 3 2 2 2" xfId="18525"/>
    <cellStyle name="標準 24 2 9 2 3 2 2 3" xfId="29079"/>
    <cellStyle name="標準 24 2 9 2 3 2 2 4" xfId="39639"/>
    <cellStyle name="標準 24 2 9 2 3 2 2 5" xfId="50194"/>
    <cellStyle name="標準 24 2 9 2 3 2 3" xfId="13259"/>
    <cellStyle name="標準 24 2 9 2 3 2 4" xfId="23814"/>
    <cellStyle name="標準 24 2 9 2 3 2 5" xfId="34374"/>
    <cellStyle name="標準 24 2 9 2 3 2 6" xfId="44928"/>
    <cellStyle name="標準 24 2 9 2 3 3" xfId="6853"/>
    <cellStyle name="標準 24 2 9 2 3 3 2" xfId="17025"/>
    <cellStyle name="標準 24 2 9 2 3 3 3" xfId="27579"/>
    <cellStyle name="標準 24 2 9 2 3 3 4" xfId="38139"/>
    <cellStyle name="標準 24 2 9 2 3 3 5" xfId="48694"/>
    <cellStyle name="標準 24 2 9 2 3 4" xfId="11759"/>
    <cellStyle name="標準 24 2 9 2 3 5" xfId="22313"/>
    <cellStyle name="標準 24 2 9 2 3 6" xfId="32873"/>
    <cellStyle name="標準 24 2 9 2 3 7" xfId="43427"/>
    <cellStyle name="標準 24 2 9 2 4" xfId="3484"/>
    <cellStyle name="標準 24 2 9 2 4 2" xfId="8726"/>
    <cellStyle name="標準 24 2 9 2 4 2 2" xfId="18526"/>
    <cellStyle name="標準 24 2 9 2 4 2 3" xfId="29080"/>
    <cellStyle name="標準 24 2 9 2 4 2 4" xfId="39640"/>
    <cellStyle name="標準 24 2 9 2 4 2 5" xfId="50195"/>
    <cellStyle name="標準 24 2 9 2 4 3" xfId="13260"/>
    <cellStyle name="標準 24 2 9 2 4 4" xfId="23815"/>
    <cellStyle name="標準 24 2 9 2 4 5" xfId="34375"/>
    <cellStyle name="標準 24 2 9 2 4 6" xfId="44929"/>
    <cellStyle name="標準 24 2 9 2 5" xfId="6318"/>
    <cellStyle name="標準 24 2 9 2 5 2" xfId="16490"/>
    <cellStyle name="標準 24 2 9 2 5 3" xfId="27044"/>
    <cellStyle name="標準 24 2 9 2 5 4" xfId="37604"/>
    <cellStyle name="標準 24 2 9 2 5 5" xfId="48159"/>
    <cellStyle name="標準 24 2 9 2 6" xfId="11224"/>
    <cellStyle name="標準 24 2 9 2 7" xfId="21778"/>
    <cellStyle name="標準 24 2 9 2 8" xfId="32338"/>
    <cellStyle name="標準 24 2 9 2 9" xfId="42892"/>
    <cellStyle name="標準 24 2 9 3" xfId="930"/>
    <cellStyle name="標準 24 2 9 3 2" xfId="2467"/>
    <cellStyle name="標準 24 2 9 3 2 2" xfId="4876"/>
    <cellStyle name="標準 24 2 9 3 2 2 2" xfId="10118"/>
    <cellStyle name="標準 24 2 9 3 2 2 2 2" xfId="18527"/>
    <cellStyle name="標準 24 2 9 3 2 2 2 3" xfId="29081"/>
    <cellStyle name="標準 24 2 9 3 2 2 2 4" xfId="39641"/>
    <cellStyle name="標準 24 2 9 3 2 2 2 5" xfId="50196"/>
    <cellStyle name="標準 24 2 9 3 2 2 3" xfId="13261"/>
    <cellStyle name="標準 24 2 9 3 2 2 4" xfId="23816"/>
    <cellStyle name="標準 24 2 9 3 2 2 5" xfId="34376"/>
    <cellStyle name="標準 24 2 9 3 2 2 6" xfId="44930"/>
    <cellStyle name="標準 24 2 9 3 2 3" xfId="7710"/>
    <cellStyle name="標準 24 2 9 3 2 3 2" xfId="17882"/>
    <cellStyle name="標準 24 2 9 3 2 3 3" xfId="28436"/>
    <cellStyle name="標準 24 2 9 3 2 3 4" xfId="38996"/>
    <cellStyle name="標準 24 2 9 3 2 3 5" xfId="49551"/>
    <cellStyle name="標準 24 2 9 3 2 4" xfId="12616"/>
    <cellStyle name="標準 24 2 9 3 2 5" xfId="23170"/>
    <cellStyle name="標準 24 2 9 3 2 6" xfId="33730"/>
    <cellStyle name="標準 24 2 9 3 2 7" xfId="44284"/>
    <cellStyle name="標準 24 2 9 3 3" xfId="3339"/>
    <cellStyle name="標準 24 2 9 3 3 2" xfId="8581"/>
    <cellStyle name="標準 24 2 9 3 3 2 2" xfId="18528"/>
    <cellStyle name="標準 24 2 9 3 3 2 3" xfId="29082"/>
    <cellStyle name="標準 24 2 9 3 3 2 4" xfId="39642"/>
    <cellStyle name="標準 24 2 9 3 3 2 5" xfId="50197"/>
    <cellStyle name="標準 24 2 9 3 3 3" xfId="13262"/>
    <cellStyle name="標準 24 2 9 3 3 4" xfId="23817"/>
    <cellStyle name="標準 24 2 9 3 3 5" xfId="34377"/>
    <cellStyle name="標準 24 2 9 3 3 6" xfId="44931"/>
    <cellStyle name="標準 24 2 9 3 4" xfId="6173"/>
    <cellStyle name="標準 24 2 9 3 4 2" xfId="16345"/>
    <cellStyle name="標準 24 2 9 3 4 3" xfId="26899"/>
    <cellStyle name="標準 24 2 9 3 4 4" xfId="37459"/>
    <cellStyle name="標準 24 2 9 3 4 5" xfId="48014"/>
    <cellStyle name="標準 24 2 9 3 5" xfId="11079"/>
    <cellStyle name="標準 24 2 9 3 6" xfId="21633"/>
    <cellStyle name="標準 24 2 9 3 7" xfId="32193"/>
    <cellStyle name="標準 24 2 9 3 8" xfId="42747"/>
    <cellStyle name="標準 24 2 9 4" xfId="1946"/>
    <cellStyle name="標準 24 2 9 4 2" xfId="4355"/>
    <cellStyle name="標準 24 2 9 4 2 2" xfId="9597"/>
    <cellStyle name="標準 24 2 9 4 2 2 2" xfId="18529"/>
    <cellStyle name="標準 24 2 9 4 2 2 3" xfId="29083"/>
    <cellStyle name="標準 24 2 9 4 2 2 4" xfId="39643"/>
    <cellStyle name="標準 24 2 9 4 2 2 5" xfId="50198"/>
    <cellStyle name="標準 24 2 9 4 2 3" xfId="13263"/>
    <cellStyle name="標準 24 2 9 4 2 4" xfId="23818"/>
    <cellStyle name="標準 24 2 9 4 2 5" xfId="34378"/>
    <cellStyle name="標準 24 2 9 4 2 6" xfId="44932"/>
    <cellStyle name="標準 24 2 9 4 3" xfId="7189"/>
    <cellStyle name="標準 24 2 9 4 3 2" xfId="17361"/>
    <cellStyle name="標準 24 2 9 4 3 3" xfId="27915"/>
    <cellStyle name="標準 24 2 9 4 3 4" xfId="38475"/>
    <cellStyle name="標準 24 2 9 4 3 5" xfId="49030"/>
    <cellStyle name="標準 24 2 9 4 4" xfId="12095"/>
    <cellStyle name="標準 24 2 9 4 5" xfId="22649"/>
    <cellStyle name="標準 24 2 9 4 6" xfId="33209"/>
    <cellStyle name="標準 24 2 9 4 7" xfId="43763"/>
    <cellStyle name="標準 24 2 9 5" xfId="1465"/>
    <cellStyle name="標準 24 2 9 5 2" xfId="3874"/>
    <cellStyle name="標準 24 2 9 5 2 2" xfId="9116"/>
    <cellStyle name="標準 24 2 9 5 2 2 2" xfId="18530"/>
    <cellStyle name="標準 24 2 9 5 2 2 3" xfId="29084"/>
    <cellStyle name="標準 24 2 9 5 2 2 4" xfId="39644"/>
    <cellStyle name="標準 24 2 9 5 2 2 5" xfId="50199"/>
    <cellStyle name="標準 24 2 9 5 2 3" xfId="13264"/>
    <cellStyle name="標準 24 2 9 5 2 4" xfId="23819"/>
    <cellStyle name="標準 24 2 9 5 2 5" xfId="34379"/>
    <cellStyle name="標準 24 2 9 5 2 6" xfId="44933"/>
    <cellStyle name="標準 24 2 9 5 3" xfId="6708"/>
    <cellStyle name="標準 24 2 9 5 3 2" xfId="16880"/>
    <cellStyle name="標準 24 2 9 5 3 3" xfId="27434"/>
    <cellStyle name="標準 24 2 9 5 3 4" xfId="37994"/>
    <cellStyle name="標準 24 2 9 5 3 5" xfId="48549"/>
    <cellStyle name="標準 24 2 9 5 4" xfId="11614"/>
    <cellStyle name="標準 24 2 9 5 5" xfId="22168"/>
    <cellStyle name="標準 24 2 9 5 6" xfId="32728"/>
    <cellStyle name="標準 24 2 9 5 7" xfId="43282"/>
    <cellStyle name="標準 24 2 9 6" xfId="2971"/>
    <cellStyle name="標準 24 2 9 6 2" xfId="8213"/>
    <cellStyle name="標準 24 2 9 6 2 2" xfId="18531"/>
    <cellStyle name="標準 24 2 9 6 2 3" xfId="29085"/>
    <cellStyle name="標準 24 2 9 6 2 4" xfId="39645"/>
    <cellStyle name="標準 24 2 9 6 2 5" xfId="50200"/>
    <cellStyle name="標準 24 2 9 6 3" xfId="13265"/>
    <cellStyle name="標準 24 2 9 6 4" xfId="23820"/>
    <cellStyle name="標準 24 2 9 6 5" xfId="34380"/>
    <cellStyle name="標準 24 2 9 6 6" xfId="44934"/>
    <cellStyle name="標準 24 2 9 7" xfId="5652"/>
    <cellStyle name="標準 24 2 9 7 2" xfId="15977"/>
    <cellStyle name="標準 24 2 9 7 3" xfId="26531"/>
    <cellStyle name="標準 24 2 9 7 4" xfId="37091"/>
    <cellStyle name="標準 24 2 9 7 5" xfId="47646"/>
    <cellStyle name="標準 24 2 9 8" xfId="10711"/>
    <cellStyle name="標準 24 2 9 9" xfId="21265"/>
    <cellStyle name="標準 24 20" xfId="307"/>
    <cellStyle name="標準 24 20 2" xfId="2247"/>
    <cellStyle name="標準 24 20 2 2" xfId="7490"/>
    <cellStyle name="標準 24 20 2 2 2" xfId="18532"/>
    <cellStyle name="標準 24 20 2 2 3" xfId="29086"/>
    <cellStyle name="標準 24 20 2 2 4" xfId="39646"/>
    <cellStyle name="標準 24 20 2 2 5" xfId="50201"/>
    <cellStyle name="標準 24 20 2 3" xfId="13266"/>
    <cellStyle name="標準 24 20 2 4" xfId="23821"/>
    <cellStyle name="標準 24 20 2 5" xfId="34381"/>
    <cellStyle name="標準 24 20 2 6" xfId="44935"/>
    <cellStyle name="標準 24 20 3" xfId="4656"/>
    <cellStyle name="標準 24 20 3 2" xfId="9898"/>
    <cellStyle name="標準 24 20 3 2 2" xfId="18533"/>
    <cellStyle name="標準 24 20 3 2 3" xfId="29087"/>
    <cellStyle name="標準 24 20 3 2 4" xfId="39647"/>
    <cellStyle name="標準 24 20 3 2 5" xfId="50202"/>
    <cellStyle name="標準 24 20 3 3" xfId="13267"/>
    <cellStyle name="標準 24 20 3 4" xfId="23822"/>
    <cellStyle name="標準 24 20 3 5" xfId="34382"/>
    <cellStyle name="標準 24 20 3 6" xfId="44936"/>
    <cellStyle name="標準 24 20 4" xfId="5550"/>
    <cellStyle name="標準 24 20 4 2" xfId="17662"/>
    <cellStyle name="標準 24 20 4 3" xfId="28216"/>
    <cellStyle name="標準 24 20 4 4" xfId="38776"/>
    <cellStyle name="標準 24 20 4 5" xfId="49331"/>
    <cellStyle name="標準 24 20 5" xfId="12396"/>
    <cellStyle name="標準 24 20 6" xfId="22950"/>
    <cellStyle name="標準 24 20 7" xfId="33510"/>
    <cellStyle name="標準 24 20 8" xfId="44064"/>
    <cellStyle name="標準 24 21" xfId="710"/>
    <cellStyle name="標準 24 21 2" xfId="2269"/>
    <cellStyle name="標準 24 21 2 2" xfId="7512"/>
    <cellStyle name="標準 24 21 2 2 2" xfId="18534"/>
    <cellStyle name="標準 24 21 2 2 3" xfId="29088"/>
    <cellStyle name="標準 24 21 2 2 4" xfId="39648"/>
    <cellStyle name="標準 24 21 2 2 5" xfId="50203"/>
    <cellStyle name="標準 24 21 2 3" xfId="13268"/>
    <cellStyle name="標準 24 21 2 4" xfId="23823"/>
    <cellStyle name="標準 24 21 2 5" xfId="34383"/>
    <cellStyle name="標準 24 21 2 6" xfId="44937"/>
    <cellStyle name="標準 24 21 3" xfId="4678"/>
    <cellStyle name="標準 24 21 3 2" xfId="9920"/>
    <cellStyle name="標準 24 21 3 2 2" xfId="18535"/>
    <cellStyle name="標準 24 21 3 2 3" xfId="29089"/>
    <cellStyle name="標準 24 21 3 2 4" xfId="39649"/>
    <cellStyle name="標準 24 21 3 2 5" xfId="50204"/>
    <cellStyle name="標準 24 21 3 3" xfId="13269"/>
    <cellStyle name="標準 24 21 3 4" xfId="23824"/>
    <cellStyle name="標準 24 21 3 5" xfId="34384"/>
    <cellStyle name="標準 24 21 3 6" xfId="44938"/>
    <cellStyle name="標準 24 21 4" xfId="5953"/>
    <cellStyle name="標準 24 21 4 2" xfId="17684"/>
    <cellStyle name="標準 24 21 4 3" xfId="28238"/>
    <cellStyle name="標準 24 21 4 4" xfId="38798"/>
    <cellStyle name="標準 24 21 4 5" xfId="49353"/>
    <cellStyle name="標準 24 21 5" xfId="12418"/>
    <cellStyle name="標準 24 21 6" xfId="22972"/>
    <cellStyle name="標準 24 21 7" xfId="33532"/>
    <cellStyle name="標準 24 21 8" xfId="44086"/>
    <cellStyle name="標準 24 22" xfId="732"/>
    <cellStyle name="標準 24 22 2" xfId="2291"/>
    <cellStyle name="標準 24 22 2 2" xfId="7534"/>
    <cellStyle name="標準 24 22 2 2 2" xfId="18536"/>
    <cellStyle name="標準 24 22 2 2 3" xfId="29090"/>
    <cellStyle name="標準 24 22 2 2 4" xfId="39650"/>
    <cellStyle name="標準 24 22 2 2 5" xfId="50205"/>
    <cellStyle name="標準 24 22 2 3" xfId="13270"/>
    <cellStyle name="標準 24 22 2 4" xfId="23825"/>
    <cellStyle name="標準 24 22 2 5" xfId="34385"/>
    <cellStyle name="標準 24 22 2 6" xfId="44939"/>
    <cellStyle name="標準 24 22 3" xfId="4700"/>
    <cellStyle name="標準 24 22 3 2" xfId="9942"/>
    <cellStyle name="標準 24 22 3 2 2" xfId="18537"/>
    <cellStyle name="標準 24 22 3 2 3" xfId="29091"/>
    <cellStyle name="標準 24 22 3 2 4" xfId="39651"/>
    <cellStyle name="標準 24 22 3 2 5" xfId="50206"/>
    <cellStyle name="標準 24 22 3 3" xfId="13271"/>
    <cellStyle name="標準 24 22 3 4" xfId="23826"/>
    <cellStyle name="標準 24 22 3 5" xfId="34386"/>
    <cellStyle name="標準 24 22 3 6" xfId="44940"/>
    <cellStyle name="標準 24 22 4" xfId="5975"/>
    <cellStyle name="標準 24 22 4 2" xfId="17706"/>
    <cellStyle name="標準 24 22 4 3" xfId="28260"/>
    <cellStyle name="標準 24 22 4 4" xfId="38820"/>
    <cellStyle name="標準 24 22 4 5" xfId="49375"/>
    <cellStyle name="標準 24 22 5" xfId="12440"/>
    <cellStyle name="標準 24 22 6" xfId="22994"/>
    <cellStyle name="標準 24 22 7" xfId="33554"/>
    <cellStyle name="標準 24 22 8" xfId="44108"/>
    <cellStyle name="標準 24 23" xfId="754"/>
    <cellStyle name="標準 24 23 2" xfId="2317"/>
    <cellStyle name="標準 24 23 2 2" xfId="7560"/>
    <cellStyle name="標準 24 23 2 2 2" xfId="18538"/>
    <cellStyle name="標準 24 23 2 2 3" xfId="29092"/>
    <cellStyle name="標準 24 23 2 2 4" xfId="39652"/>
    <cellStyle name="標準 24 23 2 2 5" xfId="50207"/>
    <cellStyle name="標準 24 23 2 3" xfId="13272"/>
    <cellStyle name="標準 24 23 2 4" xfId="23827"/>
    <cellStyle name="標準 24 23 2 5" xfId="34387"/>
    <cellStyle name="標準 24 23 2 6" xfId="44941"/>
    <cellStyle name="標準 24 23 3" xfId="4726"/>
    <cellStyle name="標準 24 23 3 2" xfId="9968"/>
    <cellStyle name="標準 24 23 3 2 2" xfId="18539"/>
    <cellStyle name="標準 24 23 3 2 3" xfId="29093"/>
    <cellStyle name="標準 24 23 3 2 4" xfId="39653"/>
    <cellStyle name="標準 24 23 3 2 5" xfId="50208"/>
    <cellStyle name="標準 24 23 3 3" xfId="13273"/>
    <cellStyle name="標準 24 23 3 4" xfId="23828"/>
    <cellStyle name="標準 24 23 3 5" xfId="34388"/>
    <cellStyle name="標準 24 23 3 6" xfId="44942"/>
    <cellStyle name="標準 24 23 4" xfId="5997"/>
    <cellStyle name="標準 24 23 4 2" xfId="17732"/>
    <cellStyle name="標準 24 23 4 3" xfId="28286"/>
    <cellStyle name="標準 24 23 4 4" xfId="38846"/>
    <cellStyle name="標準 24 23 4 5" xfId="49401"/>
    <cellStyle name="標準 24 23 5" xfId="12466"/>
    <cellStyle name="標準 24 23 6" xfId="23020"/>
    <cellStyle name="標準 24 23 7" xfId="33580"/>
    <cellStyle name="標準 24 23 8" xfId="44134"/>
    <cellStyle name="標準 24 24" xfId="774"/>
    <cellStyle name="標準 24 24 2" xfId="1844"/>
    <cellStyle name="標準 24 24 2 2" xfId="7087"/>
    <cellStyle name="標準 24 24 2 2 2" xfId="18540"/>
    <cellStyle name="標準 24 24 2 2 3" xfId="29094"/>
    <cellStyle name="標準 24 24 2 2 4" xfId="39654"/>
    <cellStyle name="標準 24 24 2 2 5" xfId="50209"/>
    <cellStyle name="標準 24 24 2 3" xfId="13274"/>
    <cellStyle name="標準 24 24 2 4" xfId="23829"/>
    <cellStyle name="標準 24 24 2 5" xfId="34389"/>
    <cellStyle name="標準 24 24 2 6" xfId="44943"/>
    <cellStyle name="標準 24 24 3" xfId="4253"/>
    <cellStyle name="標準 24 24 3 2" xfId="9495"/>
    <cellStyle name="標準 24 24 3 2 2" xfId="18541"/>
    <cellStyle name="標準 24 24 3 2 3" xfId="29095"/>
    <cellStyle name="標準 24 24 3 2 4" xfId="39655"/>
    <cellStyle name="標準 24 24 3 2 5" xfId="50210"/>
    <cellStyle name="標準 24 24 3 3" xfId="13275"/>
    <cellStyle name="標準 24 24 3 4" xfId="23830"/>
    <cellStyle name="標準 24 24 3 5" xfId="34390"/>
    <cellStyle name="標準 24 24 3 6" xfId="44944"/>
    <cellStyle name="標準 24 24 4" xfId="6017"/>
    <cellStyle name="標準 24 24 4 2" xfId="17259"/>
    <cellStyle name="標準 24 24 4 3" xfId="27813"/>
    <cellStyle name="標準 24 24 4 4" xfId="38373"/>
    <cellStyle name="標準 24 24 4 5" xfId="48928"/>
    <cellStyle name="標準 24 24 5" xfId="11993"/>
    <cellStyle name="標準 24 24 6" xfId="22547"/>
    <cellStyle name="標準 24 24 7" xfId="33107"/>
    <cellStyle name="標準 24 24 8" xfId="43661"/>
    <cellStyle name="標準 24 25" xfId="1309"/>
    <cellStyle name="標準 24 25 2" xfId="3718"/>
    <cellStyle name="標準 24 25 2 2" xfId="8960"/>
    <cellStyle name="標準 24 25 2 2 2" xfId="18542"/>
    <cellStyle name="標準 24 25 2 2 3" xfId="29096"/>
    <cellStyle name="標準 24 25 2 2 4" xfId="39656"/>
    <cellStyle name="標準 24 25 2 2 5" xfId="50211"/>
    <cellStyle name="標準 24 25 2 3" xfId="13276"/>
    <cellStyle name="標準 24 25 2 4" xfId="23831"/>
    <cellStyle name="標準 24 25 2 5" xfId="34391"/>
    <cellStyle name="標準 24 25 2 6" xfId="44945"/>
    <cellStyle name="標準 24 25 3" xfId="6552"/>
    <cellStyle name="標準 24 25 3 2" xfId="16724"/>
    <cellStyle name="標準 24 25 3 3" xfId="27278"/>
    <cellStyle name="標準 24 25 3 4" xfId="37838"/>
    <cellStyle name="標準 24 25 3 5" xfId="48393"/>
    <cellStyle name="標準 24 25 4" xfId="11458"/>
    <cellStyle name="標準 24 25 5" xfId="22012"/>
    <cellStyle name="標準 24 25 6" xfId="32572"/>
    <cellStyle name="標準 24 25 7" xfId="43126"/>
    <cellStyle name="標準 24 26" xfId="2840"/>
    <cellStyle name="標準 24 26 2" xfId="8083"/>
    <cellStyle name="標準 24 26 2 2" xfId="18259"/>
    <cellStyle name="標準 24 26 2 3" xfId="28813"/>
    <cellStyle name="標準 24 26 2 4" xfId="39373"/>
    <cellStyle name="標準 24 26 2 5" xfId="49928"/>
    <cellStyle name="標準 24 26 3" xfId="12993"/>
    <cellStyle name="標準 24 26 4" xfId="23547"/>
    <cellStyle name="標準 24 26 5" xfId="34107"/>
    <cellStyle name="標準 24 26 6" xfId="44661"/>
    <cellStyle name="標準 24 27" xfId="5252"/>
    <cellStyle name="標準 24 27 2" xfId="10494"/>
    <cellStyle name="標準 24 27 2 2" xfId="18281"/>
    <cellStyle name="標準 24 27 2 3" xfId="28835"/>
    <cellStyle name="標準 24 27 2 4" xfId="39395"/>
    <cellStyle name="標準 24 27 2 5" xfId="49950"/>
    <cellStyle name="標準 24 27 3" xfId="13015"/>
    <cellStyle name="標準 24 27 4" xfId="23569"/>
    <cellStyle name="標準 24 27 5" xfId="34129"/>
    <cellStyle name="標準 24 27 6" xfId="44683"/>
    <cellStyle name="標準 24 28" xfId="5274"/>
    <cellStyle name="標準 24 28 2" xfId="10516"/>
    <cellStyle name="標準 24 28 2 2" xfId="18303"/>
    <cellStyle name="標準 24 28 2 3" xfId="28857"/>
    <cellStyle name="標準 24 28 2 4" xfId="39417"/>
    <cellStyle name="標準 24 28 2 5" xfId="49972"/>
    <cellStyle name="標準 24 28 3" xfId="13037"/>
    <cellStyle name="標準 24 28 4" xfId="23591"/>
    <cellStyle name="標準 24 28 5" xfId="34151"/>
    <cellStyle name="標準 24 28 6" xfId="44705"/>
    <cellStyle name="標準 24 29" xfId="5296"/>
    <cellStyle name="標準 24 29 2" xfId="10538"/>
    <cellStyle name="標準 24 29 2 2" xfId="18543"/>
    <cellStyle name="標準 24 29 2 3" xfId="29097"/>
    <cellStyle name="標準 24 29 2 4" xfId="39657"/>
    <cellStyle name="標準 24 29 2 5" xfId="50212"/>
    <cellStyle name="標準 24 29 3" xfId="13277"/>
    <cellStyle name="標準 24 29 4" xfId="23832"/>
    <cellStyle name="標準 24 29 5" xfId="34392"/>
    <cellStyle name="標準 24 29 6" xfId="44946"/>
    <cellStyle name="標準 24 3" xfId="96"/>
    <cellStyle name="標準 24 3 10" xfId="466"/>
    <cellStyle name="標準 24 3 10 10" xfId="42559"/>
    <cellStyle name="標準 24 3 10 2" xfId="959"/>
    <cellStyle name="標準 24 3 10 2 2" xfId="2496"/>
    <cellStyle name="標準 24 3 10 2 2 2" xfId="4905"/>
    <cellStyle name="標準 24 3 10 2 2 2 2" xfId="10147"/>
    <cellStyle name="標準 24 3 10 2 2 2 2 2" xfId="18544"/>
    <cellStyle name="標準 24 3 10 2 2 2 2 3" xfId="29098"/>
    <cellStyle name="標準 24 3 10 2 2 2 2 4" xfId="39658"/>
    <cellStyle name="標準 24 3 10 2 2 2 2 5" xfId="50213"/>
    <cellStyle name="標準 24 3 10 2 2 2 3" xfId="13278"/>
    <cellStyle name="標準 24 3 10 2 2 2 4" xfId="23833"/>
    <cellStyle name="標準 24 3 10 2 2 2 5" xfId="34393"/>
    <cellStyle name="標準 24 3 10 2 2 2 6" xfId="44947"/>
    <cellStyle name="標準 24 3 10 2 2 3" xfId="7739"/>
    <cellStyle name="標準 24 3 10 2 2 3 2" xfId="17911"/>
    <cellStyle name="標準 24 3 10 2 2 3 3" xfId="28465"/>
    <cellStyle name="標準 24 3 10 2 2 3 4" xfId="39025"/>
    <cellStyle name="標準 24 3 10 2 2 3 5" xfId="49580"/>
    <cellStyle name="標準 24 3 10 2 2 4" xfId="12645"/>
    <cellStyle name="標準 24 3 10 2 2 5" xfId="23199"/>
    <cellStyle name="標準 24 3 10 2 2 6" xfId="33759"/>
    <cellStyle name="標準 24 3 10 2 2 7" xfId="44313"/>
    <cellStyle name="標準 24 3 10 2 3" xfId="3368"/>
    <cellStyle name="標準 24 3 10 2 3 2" xfId="8610"/>
    <cellStyle name="標準 24 3 10 2 3 2 2" xfId="18545"/>
    <cellStyle name="標準 24 3 10 2 3 2 3" xfId="29099"/>
    <cellStyle name="標準 24 3 10 2 3 2 4" xfId="39659"/>
    <cellStyle name="標準 24 3 10 2 3 2 5" xfId="50214"/>
    <cellStyle name="標準 24 3 10 2 3 3" xfId="13279"/>
    <cellStyle name="標準 24 3 10 2 3 4" xfId="23834"/>
    <cellStyle name="標準 24 3 10 2 3 5" xfId="34394"/>
    <cellStyle name="標準 24 3 10 2 3 6" xfId="44948"/>
    <cellStyle name="標準 24 3 10 2 4" xfId="6202"/>
    <cellStyle name="標準 24 3 10 2 4 2" xfId="16374"/>
    <cellStyle name="標準 24 3 10 2 4 3" xfId="26928"/>
    <cellStyle name="標準 24 3 10 2 4 4" xfId="37488"/>
    <cellStyle name="標準 24 3 10 2 4 5" xfId="48043"/>
    <cellStyle name="標準 24 3 10 2 5" xfId="11108"/>
    <cellStyle name="標準 24 3 10 2 6" xfId="21662"/>
    <cellStyle name="標準 24 3 10 2 7" xfId="32222"/>
    <cellStyle name="標準 24 3 10 2 8" xfId="42776"/>
    <cellStyle name="標準 24 3 10 3" xfId="2003"/>
    <cellStyle name="標準 24 3 10 3 2" xfId="4412"/>
    <cellStyle name="標準 24 3 10 3 2 2" xfId="9654"/>
    <cellStyle name="標準 24 3 10 3 2 2 2" xfId="18546"/>
    <cellStyle name="標準 24 3 10 3 2 2 3" xfId="29100"/>
    <cellStyle name="標準 24 3 10 3 2 2 4" xfId="39660"/>
    <cellStyle name="標準 24 3 10 3 2 2 5" xfId="50215"/>
    <cellStyle name="標準 24 3 10 3 2 3" xfId="13280"/>
    <cellStyle name="標準 24 3 10 3 2 4" xfId="23835"/>
    <cellStyle name="標準 24 3 10 3 2 5" xfId="34395"/>
    <cellStyle name="標準 24 3 10 3 2 6" xfId="44949"/>
    <cellStyle name="標準 24 3 10 3 3" xfId="7246"/>
    <cellStyle name="標準 24 3 10 3 3 2" xfId="17418"/>
    <cellStyle name="標準 24 3 10 3 3 3" xfId="27972"/>
    <cellStyle name="標準 24 3 10 3 3 4" xfId="38532"/>
    <cellStyle name="標準 24 3 10 3 3 5" xfId="49087"/>
    <cellStyle name="標準 24 3 10 3 4" xfId="12152"/>
    <cellStyle name="標準 24 3 10 3 5" xfId="22706"/>
    <cellStyle name="標準 24 3 10 3 6" xfId="33266"/>
    <cellStyle name="標準 24 3 10 3 7" xfId="43820"/>
    <cellStyle name="標準 24 3 10 4" xfId="1494"/>
    <cellStyle name="標準 24 3 10 4 2" xfId="3903"/>
    <cellStyle name="標準 24 3 10 4 2 2" xfId="9145"/>
    <cellStyle name="標準 24 3 10 4 2 2 2" xfId="18547"/>
    <cellStyle name="標準 24 3 10 4 2 2 3" xfId="29101"/>
    <cellStyle name="標準 24 3 10 4 2 2 4" xfId="39661"/>
    <cellStyle name="標準 24 3 10 4 2 2 5" xfId="50216"/>
    <cellStyle name="標準 24 3 10 4 2 3" xfId="13281"/>
    <cellStyle name="標準 24 3 10 4 2 4" xfId="23836"/>
    <cellStyle name="標準 24 3 10 4 2 5" xfId="34396"/>
    <cellStyle name="標準 24 3 10 4 2 6" xfId="44950"/>
    <cellStyle name="標準 24 3 10 4 3" xfId="6737"/>
    <cellStyle name="標準 24 3 10 4 3 2" xfId="16909"/>
    <cellStyle name="標準 24 3 10 4 3 3" xfId="27463"/>
    <cellStyle name="標準 24 3 10 4 3 4" xfId="38023"/>
    <cellStyle name="標準 24 3 10 4 3 5" xfId="48578"/>
    <cellStyle name="標準 24 3 10 4 4" xfId="11643"/>
    <cellStyle name="標準 24 3 10 4 5" xfId="22197"/>
    <cellStyle name="標準 24 3 10 4 6" xfId="32757"/>
    <cellStyle name="標準 24 3 10 4 7" xfId="43311"/>
    <cellStyle name="標準 24 3 10 5" xfId="3151"/>
    <cellStyle name="標準 24 3 10 5 2" xfId="8393"/>
    <cellStyle name="標準 24 3 10 5 2 2" xfId="18548"/>
    <cellStyle name="標準 24 3 10 5 2 3" xfId="29102"/>
    <cellStyle name="標準 24 3 10 5 2 4" xfId="39662"/>
    <cellStyle name="標準 24 3 10 5 2 5" xfId="50217"/>
    <cellStyle name="標準 24 3 10 5 3" xfId="13282"/>
    <cellStyle name="標準 24 3 10 5 4" xfId="23837"/>
    <cellStyle name="標準 24 3 10 5 5" xfId="34397"/>
    <cellStyle name="標準 24 3 10 5 6" xfId="44951"/>
    <cellStyle name="標準 24 3 10 6" xfId="5709"/>
    <cellStyle name="標準 24 3 10 6 2" xfId="16157"/>
    <cellStyle name="標準 24 3 10 6 3" xfId="26711"/>
    <cellStyle name="標準 24 3 10 6 4" xfId="37271"/>
    <cellStyle name="標準 24 3 10 6 5" xfId="47826"/>
    <cellStyle name="標準 24 3 10 7" xfId="10891"/>
    <cellStyle name="標準 24 3 10 8" xfId="21445"/>
    <cellStyle name="標準 24 3 10 9" xfId="32005"/>
    <cellStyle name="標準 24 3 11" xfId="483"/>
    <cellStyle name="標準 24 3 11 10" xfId="42581"/>
    <cellStyle name="標準 24 3 11 2" xfId="1255"/>
    <cellStyle name="標準 24 3 11 2 2" xfId="2792"/>
    <cellStyle name="標準 24 3 11 2 2 2" xfId="5201"/>
    <cellStyle name="標準 24 3 11 2 2 2 2" xfId="10443"/>
    <cellStyle name="標準 24 3 11 2 2 2 2 2" xfId="18549"/>
    <cellStyle name="標準 24 3 11 2 2 2 2 3" xfId="29103"/>
    <cellStyle name="標準 24 3 11 2 2 2 2 4" xfId="39663"/>
    <cellStyle name="標準 24 3 11 2 2 2 2 5" xfId="50218"/>
    <cellStyle name="標準 24 3 11 2 2 2 3" xfId="13283"/>
    <cellStyle name="標準 24 3 11 2 2 2 4" xfId="23838"/>
    <cellStyle name="標準 24 3 11 2 2 2 5" xfId="34398"/>
    <cellStyle name="標準 24 3 11 2 2 2 6" xfId="44952"/>
    <cellStyle name="標準 24 3 11 2 2 3" xfId="8035"/>
    <cellStyle name="標準 24 3 11 2 2 3 2" xfId="18207"/>
    <cellStyle name="標準 24 3 11 2 2 3 3" xfId="28761"/>
    <cellStyle name="標準 24 3 11 2 2 3 4" xfId="39321"/>
    <cellStyle name="標準 24 3 11 2 2 3 5" xfId="49876"/>
    <cellStyle name="標準 24 3 11 2 2 4" xfId="12941"/>
    <cellStyle name="標準 24 3 11 2 2 5" xfId="23495"/>
    <cellStyle name="標準 24 3 11 2 2 6" xfId="34055"/>
    <cellStyle name="標準 24 3 11 2 2 7" xfId="44609"/>
    <cellStyle name="標準 24 3 11 2 3" xfId="3664"/>
    <cellStyle name="標準 24 3 11 2 3 2" xfId="8906"/>
    <cellStyle name="標準 24 3 11 2 3 2 2" xfId="18550"/>
    <cellStyle name="標準 24 3 11 2 3 2 3" xfId="29104"/>
    <cellStyle name="標準 24 3 11 2 3 2 4" xfId="39664"/>
    <cellStyle name="標準 24 3 11 2 3 2 5" xfId="50219"/>
    <cellStyle name="標準 24 3 11 2 3 3" xfId="13284"/>
    <cellStyle name="標準 24 3 11 2 3 4" xfId="23839"/>
    <cellStyle name="標準 24 3 11 2 3 5" xfId="34399"/>
    <cellStyle name="標準 24 3 11 2 3 6" xfId="44953"/>
    <cellStyle name="標準 24 3 11 2 4" xfId="6498"/>
    <cellStyle name="標準 24 3 11 2 4 2" xfId="16670"/>
    <cellStyle name="標準 24 3 11 2 4 3" xfId="27224"/>
    <cellStyle name="標準 24 3 11 2 4 4" xfId="37784"/>
    <cellStyle name="標準 24 3 11 2 4 5" xfId="48339"/>
    <cellStyle name="標準 24 3 11 2 5" xfId="11404"/>
    <cellStyle name="標準 24 3 11 2 6" xfId="21958"/>
    <cellStyle name="標準 24 3 11 2 7" xfId="32518"/>
    <cellStyle name="標準 24 3 11 2 8" xfId="43072"/>
    <cellStyle name="標準 24 3 11 3" xfId="2020"/>
    <cellStyle name="標準 24 3 11 3 2" xfId="4429"/>
    <cellStyle name="標準 24 3 11 3 2 2" xfId="9671"/>
    <cellStyle name="標準 24 3 11 3 2 2 2" xfId="18551"/>
    <cellStyle name="標準 24 3 11 3 2 2 3" xfId="29105"/>
    <cellStyle name="標準 24 3 11 3 2 2 4" xfId="39665"/>
    <cellStyle name="標準 24 3 11 3 2 2 5" xfId="50220"/>
    <cellStyle name="標準 24 3 11 3 2 3" xfId="13285"/>
    <cellStyle name="標準 24 3 11 3 2 4" xfId="23840"/>
    <cellStyle name="標準 24 3 11 3 2 5" xfId="34400"/>
    <cellStyle name="標準 24 3 11 3 2 6" xfId="44954"/>
    <cellStyle name="標準 24 3 11 3 3" xfId="7263"/>
    <cellStyle name="標準 24 3 11 3 3 2" xfId="17435"/>
    <cellStyle name="標準 24 3 11 3 3 3" xfId="27989"/>
    <cellStyle name="標準 24 3 11 3 3 4" xfId="38549"/>
    <cellStyle name="標準 24 3 11 3 3 5" xfId="49104"/>
    <cellStyle name="標準 24 3 11 3 4" xfId="12169"/>
    <cellStyle name="標準 24 3 11 3 5" xfId="22723"/>
    <cellStyle name="標準 24 3 11 3 6" xfId="33283"/>
    <cellStyle name="標準 24 3 11 3 7" xfId="43837"/>
    <cellStyle name="標準 24 3 11 4" xfId="1790"/>
    <cellStyle name="標準 24 3 11 4 2" xfId="4199"/>
    <cellStyle name="標準 24 3 11 4 2 2" xfId="9441"/>
    <cellStyle name="標準 24 3 11 4 2 2 2" xfId="18552"/>
    <cellStyle name="標準 24 3 11 4 2 2 3" xfId="29106"/>
    <cellStyle name="標準 24 3 11 4 2 2 4" xfId="39666"/>
    <cellStyle name="標準 24 3 11 4 2 2 5" xfId="50221"/>
    <cellStyle name="標準 24 3 11 4 2 3" xfId="13286"/>
    <cellStyle name="標準 24 3 11 4 2 4" xfId="23841"/>
    <cellStyle name="標準 24 3 11 4 2 5" xfId="34401"/>
    <cellStyle name="標準 24 3 11 4 2 6" xfId="44955"/>
    <cellStyle name="標準 24 3 11 4 3" xfId="7033"/>
    <cellStyle name="標準 24 3 11 4 3 2" xfId="17205"/>
    <cellStyle name="標準 24 3 11 4 3 3" xfId="27759"/>
    <cellStyle name="標準 24 3 11 4 3 4" xfId="38319"/>
    <cellStyle name="標準 24 3 11 4 3 5" xfId="48874"/>
    <cellStyle name="標準 24 3 11 4 4" xfId="11939"/>
    <cellStyle name="標準 24 3 11 4 5" xfId="22493"/>
    <cellStyle name="標準 24 3 11 4 6" xfId="33053"/>
    <cellStyle name="標準 24 3 11 4 7" xfId="43607"/>
    <cellStyle name="標準 24 3 11 5" xfId="3173"/>
    <cellStyle name="標準 24 3 11 5 2" xfId="8415"/>
    <cellStyle name="標準 24 3 11 5 2 2" xfId="18553"/>
    <cellStyle name="標準 24 3 11 5 2 3" xfId="29107"/>
    <cellStyle name="標準 24 3 11 5 2 4" xfId="39667"/>
    <cellStyle name="標準 24 3 11 5 2 5" xfId="50222"/>
    <cellStyle name="標準 24 3 11 5 3" xfId="13287"/>
    <cellStyle name="標準 24 3 11 5 4" xfId="23842"/>
    <cellStyle name="標準 24 3 11 5 5" xfId="34402"/>
    <cellStyle name="標準 24 3 11 5 6" xfId="44956"/>
    <cellStyle name="標準 24 3 11 6" xfId="5726"/>
    <cellStyle name="標準 24 3 11 6 2" xfId="16179"/>
    <cellStyle name="標準 24 3 11 6 3" xfId="26733"/>
    <cellStyle name="標準 24 3 11 6 4" xfId="37293"/>
    <cellStyle name="標準 24 3 11 6 5" xfId="47848"/>
    <cellStyle name="標準 24 3 11 7" xfId="10913"/>
    <cellStyle name="標準 24 3 11 8" xfId="21467"/>
    <cellStyle name="標準 24 3 11 9" xfId="32027"/>
    <cellStyle name="標準 24 3 12" xfId="505"/>
    <cellStyle name="標準 24 3 12 10" xfId="43094"/>
    <cellStyle name="標準 24 3 12 2" xfId="1277"/>
    <cellStyle name="標準 24 3 12 2 2" xfId="2812"/>
    <cellStyle name="標準 24 3 12 2 2 2" xfId="8055"/>
    <cellStyle name="標準 24 3 12 2 2 2 2" xfId="18554"/>
    <cellStyle name="標準 24 3 12 2 2 2 3" xfId="29108"/>
    <cellStyle name="標準 24 3 12 2 2 2 4" xfId="39668"/>
    <cellStyle name="標準 24 3 12 2 2 2 5" xfId="50223"/>
    <cellStyle name="標準 24 3 12 2 2 3" xfId="13288"/>
    <cellStyle name="標準 24 3 12 2 2 4" xfId="23843"/>
    <cellStyle name="標準 24 3 12 2 2 5" xfId="34403"/>
    <cellStyle name="標準 24 3 12 2 2 6" xfId="44957"/>
    <cellStyle name="標準 24 3 12 2 3" xfId="5221"/>
    <cellStyle name="標準 24 3 12 2 3 2" xfId="10463"/>
    <cellStyle name="標準 24 3 12 2 3 2 2" xfId="18555"/>
    <cellStyle name="標準 24 3 12 2 3 2 3" xfId="29109"/>
    <cellStyle name="標準 24 3 12 2 3 2 4" xfId="39669"/>
    <cellStyle name="標準 24 3 12 2 3 2 5" xfId="50224"/>
    <cellStyle name="標準 24 3 12 2 3 3" xfId="13289"/>
    <cellStyle name="標準 24 3 12 2 3 4" xfId="23844"/>
    <cellStyle name="標準 24 3 12 2 3 5" xfId="34404"/>
    <cellStyle name="標準 24 3 12 2 3 6" xfId="44958"/>
    <cellStyle name="標準 24 3 12 2 4" xfId="6520"/>
    <cellStyle name="標準 24 3 12 2 4 2" xfId="18227"/>
    <cellStyle name="標準 24 3 12 2 4 3" xfId="28781"/>
    <cellStyle name="標準 24 3 12 2 4 4" xfId="39341"/>
    <cellStyle name="標準 24 3 12 2 4 5" xfId="49896"/>
    <cellStyle name="標準 24 3 12 2 5" xfId="12961"/>
    <cellStyle name="標準 24 3 12 2 6" xfId="23515"/>
    <cellStyle name="標準 24 3 12 2 7" xfId="34075"/>
    <cellStyle name="標準 24 3 12 2 8" xfId="44629"/>
    <cellStyle name="標準 24 3 12 3" xfId="2042"/>
    <cellStyle name="標準 24 3 12 3 2" xfId="4451"/>
    <cellStyle name="標準 24 3 12 3 2 2" xfId="9693"/>
    <cellStyle name="標準 24 3 12 3 2 2 2" xfId="18556"/>
    <cellStyle name="標準 24 3 12 3 2 2 3" xfId="29110"/>
    <cellStyle name="標準 24 3 12 3 2 2 4" xfId="39670"/>
    <cellStyle name="標準 24 3 12 3 2 2 5" xfId="50225"/>
    <cellStyle name="標準 24 3 12 3 2 3" xfId="13290"/>
    <cellStyle name="標準 24 3 12 3 2 4" xfId="23845"/>
    <cellStyle name="標準 24 3 12 3 2 5" xfId="34405"/>
    <cellStyle name="標準 24 3 12 3 2 6" xfId="44959"/>
    <cellStyle name="標準 24 3 12 3 3" xfId="7285"/>
    <cellStyle name="標準 24 3 12 3 3 2" xfId="17457"/>
    <cellStyle name="標準 24 3 12 3 3 3" xfId="28011"/>
    <cellStyle name="標準 24 3 12 3 3 4" xfId="38571"/>
    <cellStyle name="標準 24 3 12 3 3 5" xfId="49126"/>
    <cellStyle name="標準 24 3 12 3 4" xfId="12191"/>
    <cellStyle name="標準 24 3 12 3 5" xfId="22745"/>
    <cellStyle name="標準 24 3 12 3 6" xfId="33305"/>
    <cellStyle name="標準 24 3 12 3 7" xfId="43859"/>
    <cellStyle name="標準 24 3 12 4" xfId="1812"/>
    <cellStyle name="標準 24 3 12 4 2" xfId="4221"/>
    <cellStyle name="標準 24 3 12 4 2 2" xfId="9463"/>
    <cellStyle name="標準 24 3 12 4 2 2 2" xfId="18557"/>
    <cellStyle name="標準 24 3 12 4 2 2 3" xfId="29111"/>
    <cellStyle name="標準 24 3 12 4 2 2 4" xfId="39671"/>
    <cellStyle name="標準 24 3 12 4 2 2 5" xfId="50226"/>
    <cellStyle name="標準 24 3 12 4 2 3" xfId="13291"/>
    <cellStyle name="標準 24 3 12 4 2 4" xfId="23846"/>
    <cellStyle name="標準 24 3 12 4 2 5" xfId="34406"/>
    <cellStyle name="標準 24 3 12 4 2 6" xfId="44960"/>
    <cellStyle name="標準 24 3 12 4 3" xfId="7055"/>
    <cellStyle name="標準 24 3 12 4 3 2" xfId="17227"/>
    <cellStyle name="標準 24 3 12 4 3 3" xfId="27781"/>
    <cellStyle name="標準 24 3 12 4 3 4" xfId="38341"/>
    <cellStyle name="標準 24 3 12 4 3 5" xfId="48896"/>
    <cellStyle name="標準 24 3 12 4 4" xfId="11961"/>
    <cellStyle name="標準 24 3 12 4 5" xfId="22515"/>
    <cellStyle name="標準 24 3 12 4 6" xfId="33075"/>
    <cellStyle name="標準 24 3 12 4 7" xfId="43629"/>
    <cellStyle name="標準 24 3 12 5" xfId="3686"/>
    <cellStyle name="標準 24 3 12 5 2" xfId="8928"/>
    <cellStyle name="標準 24 3 12 5 2 2" xfId="18558"/>
    <cellStyle name="標準 24 3 12 5 2 3" xfId="29112"/>
    <cellStyle name="標準 24 3 12 5 2 4" xfId="39672"/>
    <cellStyle name="標準 24 3 12 5 2 5" xfId="50227"/>
    <cellStyle name="標準 24 3 12 5 3" xfId="13292"/>
    <cellStyle name="標準 24 3 12 5 4" xfId="23847"/>
    <cellStyle name="標準 24 3 12 5 5" xfId="34407"/>
    <cellStyle name="標準 24 3 12 5 6" xfId="44961"/>
    <cellStyle name="標準 24 3 12 6" xfId="5748"/>
    <cellStyle name="標準 24 3 12 6 2" xfId="16692"/>
    <cellStyle name="標準 24 3 12 6 3" xfId="27246"/>
    <cellStyle name="標準 24 3 12 6 4" xfId="37806"/>
    <cellStyle name="標準 24 3 12 6 5" xfId="48361"/>
    <cellStyle name="標準 24 3 12 7" xfId="11426"/>
    <cellStyle name="標準 24 3 12 8" xfId="21980"/>
    <cellStyle name="標準 24 3 12 9" xfId="32540"/>
    <cellStyle name="標準 24 3 13" xfId="527"/>
    <cellStyle name="標準 24 3 13 10" xfId="43116"/>
    <cellStyle name="標準 24 3 13 2" xfId="1299"/>
    <cellStyle name="標準 24 3 13 2 2" xfId="2831"/>
    <cellStyle name="標準 24 3 13 2 2 2" xfId="8074"/>
    <cellStyle name="標準 24 3 13 2 2 2 2" xfId="18559"/>
    <cellStyle name="標準 24 3 13 2 2 2 3" xfId="29113"/>
    <cellStyle name="標準 24 3 13 2 2 2 4" xfId="39673"/>
    <cellStyle name="標準 24 3 13 2 2 2 5" xfId="50228"/>
    <cellStyle name="標準 24 3 13 2 2 3" xfId="13293"/>
    <cellStyle name="標準 24 3 13 2 2 4" xfId="23848"/>
    <cellStyle name="標準 24 3 13 2 2 5" xfId="34408"/>
    <cellStyle name="標準 24 3 13 2 2 6" xfId="44962"/>
    <cellStyle name="標準 24 3 13 2 3" xfId="5240"/>
    <cellStyle name="標準 24 3 13 2 3 2" xfId="10482"/>
    <cellStyle name="標準 24 3 13 2 3 2 2" xfId="18560"/>
    <cellStyle name="標準 24 3 13 2 3 2 3" xfId="29114"/>
    <cellStyle name="標準 24 3 13 2 3 2 4" xfId="39674"/>
    <cellStyle name="標準 24 3 13 2 3 2 5" xfId="50229"/>
    <cellStyle name="標準 24 3 13 2 3 3" xfId="13294"/>
    <cellStyle name="標準 24 3 13 2 3 4" xfId="23849"/>
    <cellStyle name="標準 24 3 13 2 3 5" xfId="34409"/>
    <cellStyle name="標準 24 3 13 2 3 6" xfId="44963"/>
    <cellStyle name="標準 24 3 13 2 4" xfId="6542"/>
    <cellStyle name="標準 24 3 13 2 4 2" xfId="18246"/>
    <cellStyle name="標準 24 3 13 2 4 3" xfId="28800"/>
    <cellStyle name="標準 24 3 13 2 4 4" xfId="39360"/>
    <cellStyle name="標準 24 3 13 2 4 5" xfId="49915"/>
    <cellStyle name="標準 24 3 13 2 5" xfId="12980"/>
    <cellStyle name="標準 24 3 13 2 6" xfId="23534"/>
    <cellStyle name="標準 24 3 13 2 7" xfId="34094"/>
    <cellStyle name="標準 24 3 13 2 8" xfId="44648"/>
    <cellStyle name="標準 24 3 13 3" xfId="2064"/>
    <cellStyle name="標準 24 3 13 3 2" xfId="4473"/>
    <cellStyle name="標準 24 3 13 3 2 2" xfId="9715"/>
    <cellStyle name="標準 24 3 13 3 2 2 2" xfId="18561"/>
    <cellStyle name="標準 24 3 13 3 2 2 3" xfId="29115"/>
    <cellStyle name="標準 24 3 13 3 2 2 4" xfId="39675"/>
    <cellStyle name="標準 24 3 13 3 2 2 5" xfId="50230"/>
    <cellStyle name="標準 24 3 13 3 2 3" xfId="13295"/>
    <cellStyle name="標準 24 3 13 3 2 4" xfId="23850"/>
    <cellStyle name="標準 24 3 13 3 2 5" xfId="34410"/>
    <cellStyle name="標準 24 3 13 3 2 6" xfId="44964"/>
    <cellStyle name="標準 24 3 13 3 3" xfId="7307"/>
    <cellStyle name="標準 24 3 13 3 3 2" xfId="17479"/>
    <cellStyle name="標準 24 3 13 3 3 3" xfId="28033"/>
    <cellStyle name="標準 24 3 13 3 3 4" xfId="38593"/>
    <cellStyle name="標準 24 3 13 3 3 5" xfId="49148"/>
    <cellStyle name="標準 24 3 13 3 4" xfId="12213"/>
    <cellStyle name="標準 24 3 13 3 5" xfId="22767"/>
    <cellStyle name="標準 24 3 13 3 6" xfId="33327"/>
    <cellStyle name="標準 24 3 13 3 7" xfId="43881"/>
    <cellStyle name="標準 24 3 13 4" xfId="1834"/>
    <cellStyle name="標準 24 3 13 4 2" xfId="4243"/>
    <cellStyle name="標準 24 3 13 4 2 2" xfId="9485"/>
    <cellStyle name="標準 24 3 13 4 2 2 2" xfId="18562"/>
    <cellStyle name="標準 24 3 13 4 2 2 3" xfId="29116"/>
    <cellStyle name="標準 24 3 13 4 2 2 4" xfId="39676"/>
    <cellStyle name="標準 24 3 13 4 2 2 5" xfId="50231"/>
    <cellStyle name="標準 24 3 13 4 2 3" xfId="13296"/>
    <cellStyle name="標準 24 3 13 4 2 4" xfId="23851"/>
    <cellStyle name="標準 24 3 13 4 2 5" xfId="34411"/>
    <cellStyle name="標準 24 3 13 4 2 6" xfId="44965"/>
    <cellStyle name="標準 24 3 13 4 3" xfId="7077"/>
    <cellStyle name="標準 24 3 13 4 3 2" xfId="17249"/>
    <cellStyle name="標準 24 3 13 4 3 3" xfId="27803"/>
    <cellStyle name="標準 24 3 13 4 3 4" xfId="38363"/>
    <cellStyle name="標準 24 3 13 4 3 5" xfId="48918"/>
    <cellStyle name="標準 24 3 13 4 4" xfId="11983"/>
    <cellStyle name="標準 24 3 13 4 5" xfId="22537"/>
    <cellStyle name="標準 24 3 13 4 6" xfId="33097"/>
    <cellStyle name="標準 24 3 13 4 7" xfId="43651"/>
    <cellStyle name="標準 24 3 13 5" xfId="3708"/>
    <cellStyle name="標準 24 3 13 5 2" xfId="8950"/>
    <cellStyle name="標準 24 3 13 5 2 2" xfId="18563"/>
    <cellStyle name="標準 24 3 13 5 2 3" xfId="29117"/>
    <cellStyle name="標準 24 3 13 5 2 4" xfId="39677"/>
    <cellStyle name="標準 24 3 13 5 2 5" xfId="50232"/>
    <cellStyle name="標準 24 3 13 5 3" xfId="13297"/>
    <cellStyle name="標準 24 3 13 5 4" xfId="23852"/>
    <cellStyle name="標準 24 3 13 5 5" xfId="34412"/>
    <cellStyle name="標準 24 3 13 5 6" xfId="44966"/>
    <cellStyle name="標準 24 3 13 6" xfId="5770"/>
    <cellStyle name="標準 24 3 13 6 2" xfId="16714"/>
    <cellStyle name="標準 24 3 13 6 3" xfId="27268"/>
    <cellStyle name="標準 24 3 13 6 4" xfId="37828"/>
    <cellStyle name="標準 24 3 13 6 5" xfId="48383"/>
    <cellStyle name="標準 24 3 13 7" xfId="11448"/>
    <cellStyle name="標準 24 3 13 8" xfId="22002"/>
    <cellStyle name="標準 24 3 13 9" xfId="32562"/>
    <cellStyle name="標準 24 3 14" xfId="549"/>
    <cellStyle name="標準 24 3 14 2" xfId="2086"/>
    <cellStyle name="標準 24 3 14 2 2" xfId="4495"/>
    <cellStyle name="標準 24 3 14 2 2 2" xfId="9737"/>
    <cellStyle name="標準 24 3 14 2 2 2 2" xfId="18564"/>
    <cellStyle name="標準 24 3 14 2 2 2 3" xfId="29118"/>
    <cellStyle name="標準 24 3 14 2 2 2 4" xfId="39678"/>
    <cellStyle name="標準 24 3 14 2 2 2 5" xfId="50233"/>
    <cellStyle name="標準 24 3 14 2 2 3" xfId="13298"/>
    <cellStyle name="標準 24 3 14 2 2 4" xfId="23853"/>
    <cellStyle name="標準 24 3 14 2 2 5" xfId="34413"/>
    <cellStyle name="標準 24 3 14 2 2 6" xfId="44967"/>
    <cellStyle name="標準 24 3 14 2 3" xfId="7329"/>
    <cellStyle name="標準 24 3 14 2 3 2" xfId="17501"/>
    <cellStyle name="標準 24 3 14 2 3 3" xfId="28055"/>
    <cellStyle name="標準 24 3 14 2 3 4" xfId="38615"/>
    <cellStyle name="標準 24 3 14 2 3 5" xfId="49170"/>
    <cellStyle name="標準 24 3 14 2 4" xfId="12235"/>
    <cellStyle name="標準 24 3 14 2 5" xfId="22789"/>
    <cellStyle name="標準 24 3 14 2 6" xfId="33349"/>
    <cellStyle name="標準 24 3 14 2 7" xfId="43903"/>
    <cellStyle name="標準 24 3 14 3" xfId="3190"/>
    <cellStyle name="標準 24 3 14 3 2" xfId="8432"/>
    <cellStyle name="標準 24 3 14 3 2 2" xfId="18565"/>
    <cellStyle name="標準 24 3 14 3 2 3" xfId="29119"/>
    <cellStyle name="標準 24 3 14 3 2 4" xfId="39679"/>
    <cellStyle name="標準 24 3 14 3 2 5" xfId="50234"/>
    <cellStyle name="標準 24 3 14 3 3" xfId="13299"/>
    <cellStyle name="標準 24 3 14 3 4" xfId="23854"/>
    <cellStyle name="標準 24 3 14 3 5" xfId="34414"/>
    <cellStyle name="標準 24 3 14 3 6" xfId="44968"/>
    <cellStyle name="標準 24 3 14 4" xfId="5792"/>
    <cellStyle name="標準 24 3 14 4 2" xfId="16196"/>
    <cellStyle name="標準 24 3 14 4 3" xfId="26750"/>
    <cellStyle name="標準 24 3 14 4 4" xfId="37310"/>
    <cellStyle name="標準 24 3 14 4 5" xfId="47865"/>
    <cellStyle name="標準 24 3 14 5" xfId="10930"/>
    <cellStyle name="標準 24 3 14 6" xfId="21484"/>
    <cellStyle name="標準 24 3 14 7" xfId="32044"/>
    <cellStyle name="標準 24 3 14 8" xfId="42598"/>
    <cellStyle name="標準 24 3 15" xfId="566"/>
    <cellStyle name="標準 24 3 15 2" xfId="2103"/>
    <cellStyle name="標準 24 3 15 2 2" xfId="7346"/>
    <cellStyle name="標準 24 3 15 2 2 2" xfId="18566"/>
    <cellStyle name="標準 24 3 15 2 2 3" xfId="29120"/>
    <cellStyle name="標準 24 3 15 2 2 4" xfId="39680"/>
    <cellStyle name="標準 24 3 15 2 2 5" xfId="50235"/>
    <cellStyle name="標準 24 3 15 2 3" xfId="13300"/>
    <cellStyle name="標準 24 3 15 2 4" xfId="23855"/>
    <cellStyle name="標準 24 3 15 2 5" xfId="34415"/>
    <cellStyle name="標準 24 3 15 2 6" xfId="44969"/>
    <cellStyle name="標準 24 3 15 3" xfId="4512"/>
    <cellStyle name="標準 24 3 15 3 2" xfId="9754"/>
    <cellStyle name="標準 24 3 15 3 2 2" xfId="18567"/>
    <cellStyle name="標準 24 3 15 3 2 3" xfId="29121"/>
    <cellStyle name="標準 24 3 15 3 2 4" xfId="39681"/>
    <cellStyle name="標準 24 3 15 3 2 5" xfId="50236"/>
    <cellStyle name="標準 24 3 15 3 3" xfId="13301"/>
    <cellStyle name="標準 24 3 15 3 4" xfId="23856"/>
    <cellStyle name="標準 24 3 15 3 5" xfId="34416"/>
    <cellStyle name="標準 24 3 15 3 6" xfId="44970"/>
    <cellStyle name="標準 24 3 15 4" xfId="5809"/>
    <cellStyle name="標準 24 3 15 4 2" xfId="17518"/>
    <cellStyle name="標準 24 3 15 4 3" xfId="28072"/>
    <cellStyle name="標準 24 3 15 4 4" xfId="38632"/>
    <cellStyle name="標準 24 3 15 4 5" xfId="49187"/>
    <cellStyle name="標準 24 3 15 5" xfId="12252"/>
    <cellStyle name="標準 24 3 15 6" xfId="22806"/>
    <cellStyle name="標準 24 3 15 7" xfId="33366"/>
    <cellStyle name="標準 24 3 15 8" xfId="43920"/>
    <cellStyle name="標準 24 3 16" xfId="698"/>
    <cellStyle name="標準 24 3 16 2" xfId="2235"/>
    <cellStyle name="標準 24 3 16 2 2" xfId="7478"/>
    <cellStyle name="標準 24 3 16 2 2 2" xfId="18568"/>
    <cellStyle name="標準 24 3 16 2 2 3" xfId="29122"/>
    <cellStyle name="標準 24 3 16 2 2 4" xfId="39682"/>
    <cellStyle name="標準 24 3 16 2 2 5" xfId="50237"/>
    <cellStyle name="標準 24 3 16 2 3" xfId="13302"/>
    <cellStyle name="標準 24 3 16 2 4" xfId="23857"/>
    <cellStyle name="標準 24 3 16 2 5" xfId="34417"/>
    <cellStyle name="標準 24 3 16 2 6" xfId="44971"/>
    <cellStyle name="標準 24 3 16 3" xfId="4644"/>
    <cellStyle name="標準 24 3 16 3 2" xfId="9886"/>
    <cellStyle name="標準 24 3 16 3 2 2" xfId="18569"/>
    <cellStyle name="標準 24 3 16 3 2 3" xfId="29123"/>
    <cellStyle name="標準 24 3 16 3 2 4" xfId="39683"/>
    <cellStyle name="標準 24 3 16 3 2 5" xfId="50238"/>
    <cellStyle name="標準 24 3 16 3 3" xfId="13303"/>
    <cellStyle name="標準 24 3 16 3 4" xfId="23858"/>
    <cellStyle name="標準 24 3 16 3 5" xfId="34418"/>
    <cellStyle name="標準 24 3 16 3 6" xfId="44972"/>
    <cellStyle name="標準 24 3 16 4" xfId="5941"/>
    <cellStyle name="標準 24 3 16 4 2" xfId="17650"/>
    <cellStyle name="標準 24 3 16 4 3" xfId="28204"/>
    <cellStyle name="標準 24 3 16 4 4" xfId="38764"/>
    <cellStyle name="標準 24 3 16 4 5" xfId="49319"/>
    <cellStyle name="標準 24 3 16 5" xfId="12384"/>
    <cellStyle name="標準 24 3 16 6" xfId="22938"/>
    <cellStyle name="標準 24 3 16 7" xfId="33498"/>
    <cellStyle name="標準 24 3 16 8" xfId="44052"/>
    <cellStyle name="標準 24 3 17" xfId="310"/>
    <cellStyle name="標準 24 3 17 2" xfId="2257"/>
    <cellStyle name="標準 24 3 17 2 2" xfId="7500"/>
    <cellStyle name="標準 24 3 17 2 2 2" xfId="18570"/>
    <cellStyle name="標準 24 3 17 2 2 3" xfId="29124"/>
    <cellStyle name="標準 24 3 17 2 2 4" xfId="39684"/>
    <cellStyle name="標準 24 3 17 2 2 5" xfId="50239"/>
    <cellStyle name="標準 24 3 17 2 3" xfId="13304"/>
    <cellStyle name="標準 24 3 17 2 4" xfId="23859"/>
    <cellStyle name="標準 24 3 17 2 5" xfId="34419"/>
    <cellStyle name="標準 24 3 17 2 6" xfId="44973"/>
    <cellStyle name="標準 24 3 17 3" xfId="4666"/>
    <cellStyle name="標準 24 3 17 3 2" xfId="9908"/>
    <cellStyle name="標準 24 3 17 3 2 2" xfId="18571"/>
    <cellStyle name="標準 24 3 17 3 2 3" xfId="29125"/>
    <cellStyle name="標準 24 3 17 3 2 4" xfId="39685"/>
    <cellStyle name="標準 24 3 17 3 2 5" xfId="50240"/>
    <cellStyle name="標準 24 3 17 3 3" xfId="13305"/>
    <cellStyle name="標準 24 3 17 3 4" xfId="23860"/>
    <cellStyle name="標準 24 3 17 3 5" xfId="34420"/>
    <cellStyle name="標準 24 3 17 3 6" xfId="44974"/>
    <cellStyle name="標準 24 3 17 4" xfId="5553"/>
    <cellStyle name="標準 24 3 17 4 2" xfId="17672"/>
    <cellStyle name="標準 24 3 17 4 3" xfId="28226"/>
    <cellStyle name="標準 24 3 17 4 4" xfId="38786"/>
    <cellStyle name="標準 24 3 17 4 5" xfId="49341"/>
    <cellStyle name="標準 24 3 17 5" xfId="12406"/>
    <cellStyle name="標準 24 3 17 6" xfId="22960"/>
    <cellStyle name="標準 24 3 17 7" xfId="33520"/>
    <cellStyle name="標準 24 3 17 8" xfId="44074"/>
    <cellStyle name="標準 24 3 18" xfId="720"/>
    <cellStyle name="標準 24 3 18 2" xfId="2279"/>
    <cellStyle name="標準 24 3 18 2 2" xfId="7522"/>
    <cellStyle name="標準 24 3 18 2 2 2" xfId="18572"/>
    <cellStyle name="標準 24 3 18 2 2 3" xfId="29126"/>
    <cellStyle name="標準 24 3 18 2 2 4" xfId="39686"/>
    <cellStyle name="標準 24 3 18 2 2 5" xfId="50241"/>
    <cellStyle name="標準 24 3 18 2 3" xfId="13306"/>
    <cellStyle name="標準 24 3 18 2 4" xfId="23861"/>
    <cellStyle name="標準 24 3 18 2 5" xfId="34421"/>
    <cellStyle name="標準 24 3 18 2 6" xfId="44975"/>
    <cellStyle name="標準 24 3 18 3" xfId="4688"/>
    <cellStyle name="標準 24 3 18 3 2" xfId="9930"/>
    <cellStyle name="標準 24 3 18 3 2 2" xfId="18573"/>
    <cellStyle name="標準 24 3 18 3 2 3" xfId="29127"/>
    <cellStyle name="標準 24 3 18 3 2 4" xfId="39687"/>
    <cellStyle name="標準 24 3 18 3 2 5" xfId="50242"/>
    <cellStyle name="標準 24 3 18 3 3" xfId="13307"/>
    <cellStyle name="標準 24 3 18 3 4" xfId="23862"/>
    <cellStyle name="標準 24 3 18 3 5" xfId="34422"/>
    <cellStyle name="標準 24 3 18 3 6" xfId="44976"/>
    <cellStyle name="標準 24 3 18 4" xfId="5963"/>
    <cellStyle name="標準 24 3 18 4 2" xfId="17694"/>
    <cellStyle name="標準 24 3 18 4 3" xfId="28248"/>
    <cellStyle name="標準 24 3 18 4 4" xfId="38808"/>
    <cellStyle name="標準 24 3 18 4 5" xfId="49363"/>
    <cellStyle name="標準 24 3 18 5" xfId="12428"/>
    <cellStyle name="標準 24 3 18 6" xfId="22982"/>
    <cellStyle name="標準 24 3 18 7" xfId="33542"/>
    <cellStyle name="標準 24 3 18 8" xfId="44096"/>
    <cellStyle name="標準 24 3 19" xfId="742"/>
    <cellStyle name="標準 24 3 19 2" xfId="2301"/>
    <cellStyle name="標準 24 3 19 2 2" xfId="7544"/>
    <cellStyle name="標準 24 3 19 2 2 2" xfId="18574"/>
    <cellStyle name="標準 24 3 19 2 2 3" xfId="29128"/>
    <cellStyle name="標準 24 3 19 2 2 4" xfId="39688"/>
    <cellStyle name="標準 24 3 19 2 2 5" xfId="50243"/>
    <cellStyle name="標準 24 3 19 2 3" xfId="13308"/>
    <cellStyle name="標準 24 3 19 2 4" xfId="23863"/>
    <cellStyle name="標準 24 3 19 2 5" xfId="34423"/>
    <cellStyle name="標準 24 3 19 2 6" xfId="44977"/>
    <cellStyle name="標準 24 3 19 3" xfId="4710"/>
    <cellStyle name="標準 24 3 19 3 2" xfId="9952"/>
    <cellStyle name="標準 24 3 19 3 2 2" xfId="18575"/>
    <cellStyle name="標準 24 3 19 3 2 3" xfId="29129"/>
    <cellStyle name="標準 24 3 19 3 2 4" xfId="39689"/>
    <cellStyle name="標準 24 3 19 3 2 5" xfId="50244"/>
    <cellStyle name="標準 24 3 19 3 3" xfId="13309"/>
    <cellStyle name="標準 24 3 19 3 4" xfId="23864"/>
    <cellStyle name="標準 24 3 19 3 5" xfId="34424"/>
    <cellStyle name="標準 24 3 19 3 6" xfId="44978"/>
    <cellStyle name="標準 24 3 19 4" xfId="5985"/>
    <cellStyle name="標準 24 3 19 4 2" xfId="17716"/>
    <cellStyle name="標準 24 3 19 4 3" xfId="28270"/>
    <cellStyle name="標準 24 3 19 4 4" xfId="38830"/>
    <cellStyle name="標準 24 3 19 4 5" xfId="49385"/>
    <cellStyle name="標準 24 3 19 5" xfId="12450"/>
    <cellStyle name="標準 24 3 19 6" xfId="23004"/>
    <cellStyle name="標準 24 3 19 7" xfId="33564"/>
    <cellStyle name="標準 24 3 19 8" xfId="44118"/>
    <cellStyle name="標準 24 3 2" xfId="121"/>
    <cellStyle name="標準 24 3 2 10" xfId="21186"/>
    <cellStyle name="標準 24 3 2 11" xfId="31746"/>
    <cellStyle name="標準 24 3 2 12" xfId="42300"/>
    <cellStyle name="標準 24 3 2 2" xfId="230"/>
    <cellStyle name="標準 24 3 2 2 10" xfId="42405"/>
    <cellStyle name="標準 24 3 2 2 2" xfId="449"/>
    <cellStyle name="標準 24 3 2 2 2 2" xfId="2638"/>
    <cellStyle name="標準 24 3 2 2 2 2 2" xfId="5047"/>
    <cellStyle name="標準 24 3 2 2 2 2 2 2" xfId="10289"/>
    <cellStyle name="標準 24 3 2 2 2 2 2 2 2" xfId="18576"/>
    <cellStyle name="標準 24 3 2 2 2 2 2 2 3" xfId="29130"/>
    <cellStyle name="標準 24 3 2 2 2 2 2 2 4" xfId="39690"/>
    <cellStyle name="標準 24 3 2 2 2 2 2 2 5" xfId="50245"/>
    <cellStyle name="標準 24 3 2 2 2 2 2 3" xfId="13310"/>
    <cellStyle name="標準 24 3 2 2 2 2 2 4" xfId="23865"/>
    <cellStyle name="標準 24 3 2 2 2 2 2 5" xfId="34425"/>
    <cellStyle name="標準 24 3 2 2 2 2 2 6" xfId="44979"/>
    <cellStyle name="標準 24 3 2 2 2 2 3" xfId="7881"/>
    <cellStyle name="標準 24 3 2 2 2 2 3 2" xfId="18053"/>
    <cellStyle name="標準 24 3 2 2 2 2 3 3" xfId="28607"/>
    <cellStyle name="標準 24 3 2 2 2 2 3 4" xfId="39167"/>
    <cellStyle name="標準 24 3 2 2 2 2 3 5" xfId="49722"/>
    <cellStyle name="標準 24 3 2 2 2 2 4" xfId="12787"/>
    <cellStyle name="標準 24 3 2 2 2 2 5" xfId="23341"/>
    <cellStyle name="標準 24 3 2 2 2 2 6" xfId="33901"/>
    <cellStyle name="標準 24 3 2 2 2 2 7" xfId="44455"/>
    <cellStyle name="標準 24 3 2 2 2 3" xfId="3510"/>
    <cellStyle name="標準 24 3 2 2 2 3 2" xfId="8752"/>
    <cellStyle name="標準 24 3 2 2 2 3 2 2" xfId="18577"/>
    <cellStyle name="標準 24 3 2 2 2 3 2 3" xfId="29131"/>
    <cellStyle name="標準 24 3 2 2 2 3 2 4" xfId="39691"/>
    <cellStyle name="標準 24 3 2 2 2 3 2 5" xfId="50246"/>
    <cellStyle name="標準 24 3 2 2 2 3 3" xfId="13311"/>
    <cellStyle name="標準 24 3 2 2 2 3 4" xfId="23866"/>
    <cellStyle name="標準 24 3 2 2 2 3 5" xfId="34426"/>
    <cellStyle name="標準 24 3 2 2 2 3 6" xfId="44980"/>
    <cellStyle name="標準 24 3 2 2 2 4" xfId="5692"/>
    <cellStyle name="標準 24 3 2 2 2 4 2" xfId="16516"/>
    <cellStyle name="標準 24 3 2 2 2 4 3" xfId="27070"/>
    <cellStyle name="標準 24 3 2 2 2 4 4" xfId="37630"/>
    <cellStyle name="標準 24 3 2 2 2 4 5" xfId="48185"/>
    <cellStyle name="標準 24 3 2 2 2 5" xfId="11250"/>
    <cellStyle name="標準 24 3 2 2 2 6" xfId="21804"/>
    <cellStyle name="標準 24 3 2 2 2 7" xfId="32364"/>
    <cellStyle name="標準 24 3 2 2 2 8" xfId="42918"/>
    <cellStyle name="標準 24 3 2 2 3" xfId="1101"/>
    <cellStyle name="標準 24 3 2 2 3 2" xfId="1986"/>
    <cellStyle name="標準 24 3 2 2 3 2 2" xfId="7229"/>
    <cellStyle name="標準 24 3 2 2 3 2 2 2" xfId="18578"/>
    <cellStyle name="標準 24 3 2 2 3 2 2 3" xfId="29132"/>
    <cellStyle name="標準 24 3 2 2 3 2 2 4" xfId="39692"/>
    <cellStyle name="標準 24 3 2 2 3 2 2 5" xfId="50247"/>
    <cellStyle name="標準 24 3 2 2 3 2 3" xfId="13312"/>
    <cellStyle name="標準 24 3 2 2 3 2 4" xfId="23867"/>
    <cellStyle name="標準 24 3 2 2 3 2 5" xfId="34427"/>
    <cellStyle name="標準 24 3 2 2 3 2 6" xfId="44981"/>
    <cellStyle name="標準 24 3 2 2 3 3" xfId="4395"/>
    <cellStyle name="標準 24 3 2 2 3 3 2" xfId="9637"/>
    <cellStyle name="標準 24 3 2 2 3 3 2 2" xfId="18579"/>
    <cellStyle name="標準 24 3 2 2 3 3 2 3" xfId="29133"/>
    <cellStyle name="標準 24 3 2 2 3 3 2 4" xfId="39693"/>
    <cellStyle name="標準 24 3 2 2 3 3 2 5" xfId="50248"/>
    <cellStyle name="標準 24 3 2 2 3 3 3" xfId="13313"/>
    <cellStyle name="標準 24 3 2 2 3 3 4" xfId="23868"/>
    <cellStyle name="標準 24 3 2 2 3 3 5" xfId="34428"/>
    <cellStyle name="標準 24 3 2 2 3 3 6" xfId="44982"/>
    <cellStyle name="標準 24 3 2 2 3 4" xfId="6344"/>
    <cellStyle name="標準 24 3 2 2 3 4 2" xfId="17401"/>
    <cellStyle name="標準 24 3 2 2 3 4 3" xfId="27955"/>
    <cellStyle name="標準 24 3 2 2 3 4 4" xfId="38515"/>
    <cellStyle name="標準 24 3 2 2 3 4 5" xfId="49070"/>
    <cellStyle name="標準 24 3 2 2 3 5" xfId="12135"/>
    <cellStyle name="標準 24 3 2 2 3 6" xfId="22689"/>
    <cellStyle name="標準 24 3 2 2 3 7" xfId="33249"/>
    <cellStyle name="標準 24 3 2 2 3 8" xfId="43803"/>
    <cellStyle name="標準 24 3 2 2 4" xfId="1636"/>
    <cellStyle name="標準 24 3 2 2 4 2" xfId="4045"/>
    <cellStyle name="標準 24 3 2 2 4 2 2" xfId="9287"/>
    <cellStyle name="標準 24 3 2 2 4 2 2 2" xfId="18580"/>
    <cellStyle name="標準 24 3 2 2 4 2 2 3" xfId="29134"/>
    <cellStyle name="標準 24 3 2 2 4 2 2 4" xfId="39694"/>
    <cellStyle name="標準 24 3 2 2 4 2 2 5" xfId="50249"/>
    <cellStyle name="標準 24 3 2 2 4 2 3" xfId="13314"/>
    <cellStyle name="標準 24 3 2 2 4 2 4" xfId="23869"/>
    <cellStyle name="標準 24 3 2 2 4 2 5" xfId="34429"/>
    <cellStyle name="標準 24 3 2 2 4 2 6" xfId="44983"/>
    <cellStyle name="標準 24 3 2 2 4 3" xfId="6879"/>
    <cellStyle name="標準 24 3 2 2 4 3 2" xfId="17051"/>
    <cellStyle name="標準 24 3 2 2 4 3 3" xfId="27605"/>
    <cellStyle name="標準 24 3 2 2 4 3 4" xfId="38165"/>
    <cellStyle name="標準 24 3 2 2 4 3 5" xfId="48720"/>
    <cellStyle name="標準 24 3 2 2 4 4" xfId="11785"/>
    <cellStyle name="標準 24 3 2 2 4 5" xfId="22339"/>
    <cellStyle name="標準 24 3 2 2 4 6" xfId="32899"/>
    <cellStyle name="標準 24 3 2 2 4 7" xfId="43453"/>
    <cellStyle name="標準 24 3 2 2 5" xfId="2997"/>
    <cellStyle name="標準 24 3 2 2 5 2" xfId="8239"/>
    <cellStyle name="標準 24 3 2 2 5 2 2" xfId="18581"/>
    <cellStyle name="標準 24 3 2 2 5 2 3" xfId="29135"/>
    <cellStyle name="標準 24 3 2 2 5 2 4" xfId="39695"/>
    <cellStyle name="標準 24 3 2 2 5 2 5" xfId="50250"/>
    <cellStyle name="標準 24 3 2 2 5 3" xfId="13315"/>
    <cellStyle name="標準 24 3 2 2 5 4" xfId="23870"/>
    <cellStyle name="標準 24 3 2 2 5 5" xfId="34430"/>
    <cellStyle name="標準 24 3 2 2 5 6" xfId="44984"/>
    <cellStyle name="標準 24 3 2 2 6" xfId="5474"/>
    <cellStyle name="標準 24 3 2 2 6 2" xfId="16003"/>
    <cellStyle name="標準 24 3 2 2 6 3" xfId="26557"/>
    <cellStyle name="標準 24 3 2 2 6 4" xfId="37117"/>
    <cellStyle name="標準 24 3 2 2 6 5" xfId="47672"/>
    <cellStyle name="標準 24 3 2 2 7" xfId="10737"/>
    <cellStyle name="標準 24 3 2 2 8" xfId="21291"/>
    <cellStyle name="標準 24 3 2 2 9" xfId="31851"/>
    <cellStyle name="標準 24 3 2 3" xfId="588"/>
    <cellStyle name="標準 24 3 2 3 10" xfId="42813"/>
    <cellStyle name="標準 24 3 2 3 2" xfId="996"/>
    <cellStyle name="標準 24 3 2 3 2 2" xfId="2533"/>
    <cellStyle name="標準 24 3 2 3 2 2 2" xfId="7776"/>
    <cellStyle name="標準 24 3 2 3 2 2 2 2" xfId="18582"/>
    <cellStyle name="標準 24 3 2 3 2 2 2 3" xfId="29136"/>
    <cellStyle name="標準 24 3 2 3 2 2 2 4" xfId="39696"/>
    <cellStyle name="標準 24 3 2 3 2 2 2 5" xfId="50251"/>
    <cellStyle name="標準 24 3 2 3 2 2 3" xfId="13316"/>
    <cellStyle name="標準 24 3 2 3 2 2 4" xfId="23871"/>
    <cellStyle name="標準 24 3 2 3 2 2 5" xfId="34431"/>
    <cellStyle name="標準 24 3 2 3 2 2 6" xfId="44985"/>
    <cellStyle name="標準 24 3 2 3 2 3" xfId="4942"/>
    <cellStyle name="標準 24 3 2 3 2 3 2" xfId="10184"/>
    <cellStyle name="標準 24 3 2 3 2 3 2 2" xfId="18583"/>
    <cellStyle name="標準 24 3 2 3 2 3 2 3" xfId="29137"/>
    <cellStyle name="標準 24 3 2 3 2 3 2 4" xfId="39697"/>
    <cellStyle name="標準 24 3 2 3 2 3 2 5" xfId="50252"/>
    <cellStyle name="標準 24 3 2 3 2 3 3" xfId="13317"/>
    <cellStyle name="標準 24 3 2 3 2 3 4" xfId="23872"/>
    <cellStyle name="標準 24 3 2 3 2 3 5" xfId="34432"/>
    <cellStyle name="標準 24 3 2 3 2 3 6" xfId="44986"/>
    <cellStyle name="標準 24 3 2 3 2 4" xfId="6239"/>
    <cellStyle name="標準 24 3 2 3 2 4 2" xfId="17948"/>
    <cellStyle name="標準 24 3 2 3 2 4 3" xfId="28502"/>
    <cellStyle name="標準 24 3 2 3 2 4 4" xfId="39062"/>
    <cellStyle name="標準 24 3 2 3 2 4 5" xfId="49617"/>
    <cellStyle name="標準 24 3 2 3 2 5" xfId="12682"/>
    <cellStyle name="標準 24 3 2 3 2 6" xfId="23236"/>
    <cellStyle name="標準 24 3 2 3 2 7" xfId="33796"/>
    <cellStyle name="標準 24 3 2 3 2 8" xfId="44350"/>
    <cellStyle name="標準 24 3 2 3 3" xfId="2125"/>
    <cellStyle name="標準 24 3 2 3 3 2" xfId="4534"/>
    <cellStyle name="標準 24 3 2 3 3 2 2" xfId="9776"/>
    <cellStyle name="標準 24 3 2 3 3 2 2 2" xfId="18584"/>
    <cellStyle name="標準 24 3 2 3 3 2 2 3" xfId="29138"/>
    <cellStyle name="標準 24 3 2 3 3 2 2 4" xfId="39698"/>
    <cellStyle name="標準 24 3 2 3 3 2 2 5" xfId="50253"/>
    <cellStyle name="標準 24 3 2 3 3 2 3" xfId="13318"/>
    <cellStyle name="標準 24 3 2 3 3 2 4" xfId="23873"/>
    <cellStyle name="標準 24 3 2 3 3 2 5" xfId="34433"/>
    <cellStyle name="標準 24 3 2 3 3 2 6" xfId="44987"/>
    <cellStyle name="標準 24 3 2 3 3 3" xfId="7368"/>
    <cellStyle name="標準 24 3 2 3 3 3 2" xfId="17540"/>
    <cellStyle name="標準 24 3 2 3 3 3 3" xfId="28094"/>
    <cellStyle name="標準 24 3 2 3 3 3 4" xfId="38654"/>
    <cellStyle name="標準 24 3 2 3 3 3 5" xfId="49209"/>
    <cellStyle name="標準 24 3 2 3 3 4" xfId="12274"/>
    <cellStyle name="標準 24 3 2 3 3 5" xfId="22828"/>
    <cellStyle name="標準 24 3 2 3 3 6" xfId="33388"/>
    <cellStyle name="標準 24 3 2 3 3 7" xfId="43942"/>
    <cellStyle name="標準 24 3 2 3 4" xfId="1531"/>
    <cellStyle name="標準 24 3 2 3 4 2" xfId="3940"/>
    <cellStyle name="標準 24 3 2 3 4 2 2" xfId="9182"/>
    <cellStyle name="標準 24 3 2 3 4 2 2 2" xfId="18585"/>
    <cellStyle name="標準 24 3 2 3 4 2 2 3" xfId="29139"/>
    <cellStyle name="標準 24 3 2 3 4 2 2 4" xfId="39699"/>
    <cellStyle name="標準 24 3 2 3 4 2 2 5" xfId="50254"/>
    <cellStyle name="標準 24 3 2 3 4 2 3" xfId="13319"/>
    <cellStyle name="標準 24 3 2 3 4 2 4" xfId="23874"/>
    <cellStyle name="標準 24 3 2 3 4 2 5" xfId="34434"/>
    <cellStyle name="標準 24 3 2 3 4 2 6" xfId="44988"/>
    <cellStyle name="標準 24 3 2 3 4 3" xfId="6774"/>
    <cellStyle name="標準 24 3 2 3 4 3 2" xfId="16946"/>
    <cellStyle name="標準 24 3 2 3 4 3 3" xfId="27500"/>
    <cellStyle name="標準 24 3 2 3 4 3 4" xfId="38060"/>
    <cellStyle name="標準 24 3 2 3 4 3 5" xfId="48615"/>
    <cellStyle name="標準 24 3 2 3 4 4" xfId="11680"/>
    <cellStyle name="標準 24 3 2 3 4 5" xfId="22234"/>
    <cellStyle name="標準 24 3 2 3 4 6" xfId="32794"/>
    <cellStyle name="標準 24 3 2 3 4 7" xfId="43348"/>
    <cellStyle name="標準 24 3 2 3 5" xfId="3405"/>
    <cellStyle name="標準 24 3 2 3 5 2" xfId="8647"/>
    <cellStyle name="標準 24 3 2 3 5 2 2" xfId="18586"/>
    <cellStyle name="標準 24 3 2 3 5 2 3" xfId="29140"/>
    <cellStyle name="標準 24 3 2 3 5 2 4" xfId="39700"/>
    <cellStyle name="標準 24 3 2 3 5 2 5" xfId="50255"/>
    <cellStyle name="標準 24 3 2 3 5 3" xfId="13320"/>
    <cellStyle name="標準 24 3 2 3 5 4" xfId="23875"/>
    <cellStyle name="標準 24 3 2 3 5 5" xfId="34435"/>
    <cellStyle name="標準 24 3 2 3 5 6" xfId="44989"/>
    <cellStyle name="標準 24 3 2 3 6" xfId="5831"/>
    <cellStyle name="標準 24 3 2 3 6 2" xfId="16411"/>
    <cellStyle name="標準 24 3 2 3 6 3" xfId="26965"/>
    <cellStyle name="標準 24 3 2 3 6 4" xfId="37525"/>
    <cellStyle name="標準 24 3 2 3 6 5" xfId="48080"/>
    <cellStyle name="標準 24 3 2 3 7" xfId="11145"/>
    <cellStyle name="標準 24 3 2 3 8" xfId="21699"/>
    <cellStyle name="標準 24 3 2 3 9" xfId="32259"/>
    <cellStyle name="標準 24 3 2 4" xfId="320"/>
    <cellStyle name="標準 24 3 2 4 2" xfId="2347"/>
    <cellStyle name="標準 24 3 2 4 2 2" xfId="4756"/>
    <cellStyle name="標準 24 3 2 4 2 2 2" xfId="9998"/>
    <cellStyle name="標準 24 3 2 4 2 2 2 2" xfId="18587"/>
    <cellStyle name="標準 24 3 2 4 2 2 2 3" xfId="29141"/>
    <cellStyle name="標準 24 3 2 4 2 2 2 4" xfId="39701"/>
    <cellStyle name="標準 24 3 2 4 2 2 2 5" xfId="50256"/>
    <cellStyle name="標準 24 3 2 4 2 2 3" xfId="13321"/>
    <cellStyle name="標準 24 3 2 4 2 2 4" xfId="23876"/>
    <cellStyle name="標準 24 3 2 4 2 2 5" xfId="34436"/>
    <cellStyle name="標準 24 3 2 4 2 2 6" xfId="44990"/>
    <cellStyle name="標準 24 3 2 4 2 3" xfId="7590"/>
    <cellStyle name="標準 24 3 2 4 2 3 2" xfId="17762"/>
    <cellStyle name="標準 24 3 2 4 2 3 3" xfId="28316"/>
    <cellStyle name="標準 24 3 2 4 2 3 4" xfId="38876"/>
    <cellStyle name="標準 24 3 2 4 2 3 5" xfId="49431"/>
    <cellStyle name="標準 24 3 2 4 2 4" xfId="12496"/>
    <cellStyle name="標準 24 3 2 4 2 5" xfId="23050"/>
    <cellStyle name="標準 24 3 2 4 2 6" xfId="33610"/>
    <cellStyle name="標準 24 3 2 4 2 7" xfId="44164"/>
    <cellStyle name="標準 24 3 2 4 3" xfId="3212"/>
    <cellStyle name="標準 24 3 2 4 3 2" xfId="8454"/>
    <cellStyle name="標準 24 3 2 4 3 2 2" xfId="18588"/>
    <cellStyle name="標準 24 3 2 4 3 2 3" xfId="29142"/>
    <cellStyle name="標準 24 3 2 4 3 2 4" xfId="39702"/>
    <cellStyle name="標準 24 3 2 4 3 2 5" xfId="50257"/>
    <cellStyle name="標準 24 3 2 4 3 3" xfId="13322"/>
    <cellStyle name="標準 24 3 2 4 3 4" xfId="23877"/>
    <cellStyle name="標準 24 3 2 4 3 5" xfId="34437"/>
    <cellStyle name="標準 24 3 2 4 3 6" xfId="44991"/>
    <cellStyle name="標準 24 3 2 4 4" xfId="5563"/>
    <cellStyle name="標準 24 3 2 4 4 2" xfId="16218"/>
    <cellStyle name="標準 24 3 2 4 4 3" xfId="26772"/>
    <cellStyle name="標準 24 3 2 4 4 4" xfId="37332"/>
    <cellStyle name="標準 24 3 2 4 4 5" xfId="47887"/>
    <cellStyle name="標準 24 3 2 4 5" xfId="10952"/>
    <cellStyle name="標準 24 3 2 4 6" xfId="21506"/>
    <cellStyle name="標準 24 3 2 4 7" xfId="32066"/>
    <cellStyle name="標準 24 3 2 4 8" xfId="42620"/>
    <cellStyle name="標準 24 3 2 5" xfId="803"/>
    <cellStyle name="標準 24 3 2 5 2" xfId="1857"/>
    <cellStyle name="標準 24 3 2 5 2 2" xfId="7100"/>
    <cellStyle name="標準 24 3 2 5 2 2 2" xfId="18589"/>
    <cellStyle name="標準 24 3 2 5 2 2 3" xfId="29143"/>
    <cellStyle name="標準 24 3 2 5 2 2 4" xfId="39703"/>
    <cellStyle name="標準 24 3 2 5 2 2 5" xfId="50258"/>
    <cellStyle name="標準 24 3 2 5 2 3" xfId="13323"/>
    <cellStyle name="標準 24 3 2 5 2 4" xfId="23878"/>
    <cellStyle name="標準 24 3 2 5 2 5" xfId="34438"/>
    <cellStyle name="標準 24 3 2 5 2 6" xfId="44992"/>
    <cellStyle name="標準 24 3 2 5 3" xfId="4266"/>
    <cellStyle name="標準 24 3 2 5 3 2" xfId="9508"/>
    <cellStyle name="標準 24 3 2 5 3 2 2" xfId="18590"/>
    <cellStyle name="標準 24 3 2 5 3 2 3" xfId="29144"/>
    <cellStyle name="標準 24 3 2 5 3 2 4" xfId="39704"/>
    <cellStyle name="標準 24 3 2 5 3 2 5" xfId="50259"/>
    <cellStyle name="標準 24 3 2 5 3 3" xfId="13324"/>
    <cellStyle name="標準 24 3 2 5 3 4" xfId="23879"/>
    <cellStyle name="標準 24 3 2 5 3 5" xfId="34439"/>
    <cellStyle name="標準 24 3 2 5 3 6" xfId="44993"/>
    <cellStyle name="標準 24 3 2 5 4" xfId="6046"/>
    <cellStyle name="標準 24 3 2 5 4 2" xfId="17272"/>
    <cellStyle name="標準 24 3 2 5 4 3" xfId="27826"/>
    <cellStyle name="標準 24 3 2 5 4 4" xfId="38386"/>
    <cellStyle name="標準 24 3 2 5 4 5" xfId="48941"/>
    <cellStyle name="標準 24 3 2 5 5" xfId="12006"/>
    <cellStyle name="標準 24 3 2 5 6" xfId="22560"/>
    <cellStyle name="標準 24 3 2 5 7" xfId="33120"/>
    <cellStyle name="標準 24 3 2 5 8" xfId="43674"/>
    <cellStyle name="標準 24 3 2 6" xfId="1338"/>
    <cellStyle name="標準 24 3 2 6 2" xfId="3747"/>
    <cellStyle name="標準 24 3 2 6 2 2" xfId="8989"/>
    <cellStyle name="標準 24 3 2 6 2 2 2" xfId="18591"/>
    <cellStyle name="標準 24 3 2 6 2 2 3" xfId="29145"/>
    <cellStyle name="標準 24 3 2 6 2 2 4" xfId="39705"/>
    <cellStyle name="標準 24 3 2 6 2 2 5" xfId="50260"/>
    <cellStyle name="標準 24 3 2 6 2 3" xfId="13325"/>
    <cellStyle name="標準 24 3 2 6 2 4" xfId="23880"/>
    <cellStyle name="標準 24 3 2 6 2 5" xfId="34440"/>
    <cellStyle name="標準 24 3 2 6 2 6" xfId="44994"/>
    <cellStyle name="標準 24 3 2 6 3" xfId="6581"/>
    <cellStyle name="標準 24 3 2 6 3 2" xfId="16753"/>
    <cellStyle name="標準 24 3 2 6 3 3" xfId="27307"/>
    <cellStyle name="標準 24 3 2 6 3 4" xfId="37867"/>
    <cellStyle name="標準 24 3 2 6 3 5" xfId="48422"/>
    <cellStyle name="標準 24 3 2 6 4" xfId="11487"/>
    <cellStyle name="標準 24 3 2 6 5" xfId="22041"/>
    <cellStyle name="標準 24 3 2 6 6" xfId="32601"/>
    <cellStyle name="標準 24 3 2 6 7" xfId="43155"/>
    <cellStyle name="標準 24 3 2 7" xfId="2892"/>
    <cellStyle name="標準 24 3 2 7 2" xfId="8134"/>
    <cellStyle name="標準 24 3 2 7 2 2" xfId="18592"/>
    <cellStyle name="標準 24 3 2 7 2 3" xfId="29146"/>
    <cellStyle name="標準 24 3 2 7 2 4" xfId="39706"/>
    <cellStyle name="標準 24 3 2 7 2 5" xfId="50261"/>
    <cellStyle name="標準 24 3 2 7 3" xfId="13326"/>
    <cellStyle name="標準 24 3 2 7 4" xfId="23881"/>
    <cellStyle name="標準 24 3 2 7 5" xfId="34441"/>
    <cellStyle name="標準 24 3 2 7 6" xfId="44995"/>
    <cellStyle name="標準 24 3 2 8" xfId="5369"/>
    <cellStyle name="標準 24 3 2 8 2" xfId="15898"/>
    <cellStyle name="標準 24 3 2 8 3" xfId="26452"/>
    <cellStyle name="標準 24 3 2 8 4" xfId="37012"/>
    <cellStyle name="標準 24 3 2 8 5" xfId="47567"/>
    <cellStyle name="標準 24 3 2 9" xfId="10632"/>
    <cellStyle name="標準 24 3 20" xfId="764"/>
    <cellStyle name="標準 24 3 20 2" xfId="2328"/>
    <cellStyle name="標準 24 3 20 2 2" xfId="7571"/>
    <cellStyle name="標準 24 3 20 2 2 2" xfId="18593"/>
    <cellStyle name="標準 24 3 20 2 2 3" xfId="29147"/>
    <cellStyle name="標準 24 3 20 2 2 4" xfId="39707"/>
    <cellStyle name="標準 24 3 20 2 2 5" xfId="50262"/>
    <cellStyle name="標準 24 3 20 2 3" xfId="13327"/>
    <cellStyle name="標準 24 3 20 2 4" xfId="23882"/>
    <cellStyle name="標準 24 3 20 2 5" xfId="34442"/>
    <cellStyle name="標準 24 3 20 2 6" xfId="44996"/>
    <cellStyle name="標準 24 3 20 3" xfId="4737"/>
    <cellStyle name="標準 24 3 20 3 2" xfId="9979"/>
    <cellStyle name="標準 24 3 20 3 2 2" xfId="18594"/>
    <cellStyle name="標準 24 3 20 3 2 3" xfId="29148"/>
    <cellStyle name="標準 24 3 20 3 2 4" xfId="39708"/>
    <cellStyle name="標準 24 3 20 3 2 5" xfId="50263"/>
    <cellStyle name="標準 24 3 20 3 3" xfId="13328"/>
    <cellStyle name="標準 24 3 20 3 4" xfId="23883"/>
    <cellStyle name="標準 24 3 20 3 5" xfId="34443"/>
    <cellStyle name="標準 24 3 20 3 6" xfId="44997"/>
    <cellStyle name="標準 24 3 20 4" xfId="6007"/>
    <cellStyle name="標準 24 3 20 4 2" xfId="17743"/>
    <cellStyle name="標準 24 3 20 4 3" xfId="28297"/>
    <cellStyle name="標準 24 3 20 4 4" xfId="38857"/>
    <cellStyle name="標準 24 3 20 4 5" xfId="49412"/>
    <cellStyle name="標準 24 3 20 5" xfId="12477"/>
    <cellStyle name="標準 24 3 20 6" xfId="23031"/>
    <cellStyle name="標準 24 3 20 7" xfId="33591"/>
    <cellStyle name="標準 24 3 20 8" xfId="44145"/>
    <cellStyle name="標準 24 3 21" xfId="781"/>
    <cellStyle name="標準 24 3 21 2" xfId="1847"/>
    <cellStyle name="標準 24 3 21 2 2" xfId="7090"/>
    <cellStyle name="標準 24 3 21 2 2 2" xfId="18595"/>
    <cellStyle name="標準 24 3 21 2 2 3" xfId="29149"/>
    <cellStyle name="標準 24 3 21 2 2 4" xfId="39709"/>
    <cellStyle name="標準 24 3 21 2 2 5" xfId="50264"/>
    <cellStyle name="標準 24 3 21 2 3" xfId="13329"/>
    <cellStyle name="標準 24 3 21 2 4" xfId="23884"/>
    <cellStyle name="標準 24 3 21 2 5" xfId="34444"/>
    <cellStyle name="標準 24 3 21 2 6" xfId="44998"/>
    <cellStyle name="標準 24 3 21 3" xfId="4256"/>
    <cellStyle name="標準 24 3 21 3 2" xfId="9498"/>
    <cellStyle name="標準 24 3 21 3 2 2" xfId="18596"/>
    <cellStyle name="標準 24 3 21 3 2 3" xfId="29150"/>
    <cellStyle name="標準 24 3 21 3 2 4" xfId="39710"/>
    <cellStyle name="標準 24 3 21 3 2 5" xfId="50265"/>
    <cellStyle name="標準 24 3 21 3 3" xfId="13330"/>
    <cellStyle name="標準 24 3 21 3 4" xfId="23885"/>
    <cellStyle name="標準 24 3 21 3 5" xfId="34445"/>
    <cellStyle name="標準 24 3 21 3 6" xfId="44999"/>
    <cellStyle name="標準 24 3 21 4" xfId="6024"/>
    <cellStyle name="標準 24 3 21 4 2" xfId="17262"/>
    <cellStyle name="標準 24 3 21 4 3" xfId="27816"/>
    <cellStyle name="標準 24 3 21 4 4" xfId="38376"/>
    <cellStyle name="標準 24 3 21 4 5" xfId="48931"/>
    <cellStyle name="標準 24 3 21 5" xfId="11996"/>
    <cellStyle name="標準 24 3 21 6" xfId="22550"/>
    <cellStyle name="標準 24 3 21 7" xfId="33110"/>
    <cellStyle name="標準 24 3 21 8" xfId="43664"/>
    <cellStyle name="標準 24 3 22" xfId="1316"/>
    <cellStyle name="標準 24 3 22 2" xfId="3725"/>
    <cellStyle name="標準 24 3 22 2 2" xfId="8967"/>
    <cellStyle name="標準 24 3 22 2 2 2" xfId="18597"/>
    <cellStyle name="標準 24 3 22 2 2 3" xfId="29151"/>
    <cellStyle name="標準 24 3 22 2 2 4" xfId="39711"/>
    <cellStyle name="標準 24 3 22 2 2 5" xfId="50266"/>
    <cellStyle name="標準 24 3 22 2 3" xfId="13331"/>
    <cellStyle name="標準 24 3 22 2 4" xfId="23886"/>
    <cellStyle name="標準 24 3 22 2 5" xfId="34446"/>
    <cellStyle name="標準 24 3 22 2 6" xfId="45000"/>
    <cellStyle name="標準 24 3 22 3" xfId="6559"/>
    <cellStyle name="標準 24 3 22 3 2" xfId="16731"/>
    <cellStyle name="標準 24 3 22 3 3" xfId="27285"/>
    <cellStyle name="標準 24 3 22 3 4" xfId="37845"/>
    <cellStyle name="標準 24 3 22 3 5" xfId="48400"/>
    <cellStyle name="標準 24 3 22 4" xfId="11465"/>
    <cellStyle name="標準 24 3 22 5" xfId="22019"/>
    <cellStyle name="標準 24 3 22 6" xfId="32579"/>
    <cellStyle name="標準 24 3 22 7" xfId="43133"/>
    <cellStyle name="標準 24 3 23" xfId="2854"/>
    <cellStyle name="標準 24 3 23 2" xfId="8097"/>
    <cellStyle name="標準 24 3 23 2 2" xfId="18269"/>
    <cellStyle name="標準 24 3 23 2 3" xfId="28823"/>
    <cellStyle name="標準 24 3 23 2 4" xfId="39383"/>
    <cellStyle name="標準 24 3 23 2 5" xfId="49938"/>
    <cellStyle name="標準 24 3 23 3" xfId="13003"/>
    <cellStyle name="標準 24 3 23 4" xfId="23557"/>
    <cellStyle name="標準 24 3 23 5" xfId="34117"/>
    <cellStyle name="標準 24 3 23 6" xfId="44671"/>
    <cellStyle name="標準 24 3 24" xfId="5262"/>
    <cellStyle name="標準 24 3 24 2" xfId="10504"/>
    <cellStyle name="標準 24 3 24 2 2" xfId="18291"/>
    <cellStyle name="標準 24 3 24 2 3" xfId="28845"/>
    <cellStyle name="標準 24 3 24 2 4" xfId="39405"/>
    <cellStyle name="標準 24 3 24 2 5" xfId="49960"/>
    <cellStyle name="標準 24 3 24 3" xfId="13025"/>
    <cellStyle name="標準 24 3 24 4" xfId="23579"/>
    <cellStyle name="標準 24 3 24 5" xfId="34139"/>
    <cellStyle name="標準 24 3 24 6" xfId="44693"/>
    <cellStyle name="標準 24 3 25" xfId="5284"/>
    <cellStyle name="標準 24 3 25 2" xfId="10526"/>
    <cellStyle name="標準 24 3 25 2 2" xfId="18313"/>
    <cellStyle name="標準 24 3 25 2 3" xfId="28867"/>
    <cellStyle name="標準 24 3 25 2 4" xfId="39427"/>
    <cellStyle name="標準 24 3 25 2 5" xfId="49982"/>
    <cellStyle name="標準 24 3 25 3" xfId="13047"/>
    <cellStyle name="標準 24 3 25 4" xfId="23601"/>
    <cellStyle name="標準 24 3 25 5" xfId="34161"/>
    <cellStyle name="標準 24 3 25 6" xfId="44715"/>
    <cellStyle name="標準 24 3 26" xfId="5306"/>
    <cellStyle name="標準 24 3 26 2" xfId="10548"/>
    <cellStyle name="標準 24 3 26 2 2" xfId="18598"/>
    <cellStyle name="標準 24 3 26 2 3" xfId="29152"/>
    <cellStyle name="標準 24 3 26 2 4" xfId="39712"/>
    <cellStyle name="標準 24 3 26 2 5" xfId="50267"/>
    <cellStyle name="標準 24 3 26 3" xfId="13332"/>
    <cellStyle name="標準 24 3 26 4" xfId="23887"/>
    <cellStyle name="標準 24 3 26 5" xfId="34447"/>
    <cellStyle name="標準 24 3 26 6" xfId="45001"/>
    <cellStyle name="標準 24 3 27" xfId="5328"/>
    <cellStyle name="標準 24 3 27 2" xfId="21080"/>
    <cellStyle name="標準 24 3 27 2 2" xfId="31634"/>
    <cellStyle name="標準 24 3 27 2 3" xfId="42194"/>
    <cellStyle name="標準 24 3 27 2 4" xfId="52749"/>
    <cellStyle name="標準 24 3 27 3" xfId="15814"/>
    <cellStyle name="標準 24 3 27 4" xfId="26369"/>
    <cellStyle name="標準 24 3 27 5" xfId="36929"/>
    <cellStyle name="標準 24 3 27 6" xfId="47483"/>
    <cellStyle name="標準 24 3 28" xfId="5348"/>
    <cellStyle name="標準 24 3 28 2" xfId="21102"/>
    <cellStyle name="標準 24 3 28 2 2" xfId="31656"/>
    <cellStyle name="標準 24 3 28 2 3" xfId="42216"/>
    <cellStyle name="標準 24 3 28 2 4" xfId="52771"/>
    <cellStyle name="標準 24 3 28 3" xfId="15836"/>
    <cellStyle name="標準 24 3 28 4" xfId="26391"/>
    <cellStyle name="標準 24 3 28 5" xfId="36951"/>
    <cellStyle name="標準 24 3 28 6" xfId="47505"/>
    <cellStyle name="標準 24 3 29" xfId="10570"/>
    <cellStyle name="標準 24 3 29 2" xfId="21124"/>
    <cellStyle name="標準 24 3 29 3" xfId="31678"/>
    <cellStyle name="標準 24 3 29 4" xfId="42238"/>
    <cellStyle name="標準 24 3 29 5" xfId="52793"/>
    <cellStyle name="標準 24 3 3" xfId="143"/>
    <cellStyle name="標準 24 3 3 10" xfId="21164"/>
    <cellStyle name="標準 24 3 3 11" xfId="31724"/>
    <cellStyle name="標準 24 3 3 12" xfId="42278"/>
    <cellStyle name="標準 24 3 3 2" xfId="207"/>
    <cellStyle name="標準 24 3 3 2 10" xfId="42427"/>
    <cellStyle name="標準 24 3 3 2 2" xfId="610"/>
    <cellStyle name="標準 24 3 3 2 2 2" xfId="2660"/>
    <cellStyle name="標準 24 3 3 2 2 2 2" xfId="5069"/>
    <cellStyle name="標準 24 3 3 2 2 2 2 2" xfId="10311"/>
    <cellStyle name="標準 24 3 3 2 2 2 2 2 2" xfId="18599"/>
    <cellStyle name="標準 24 3 3 2 2 2 2 2 3" xfId="29153"/>
    <cellStyle name="標準 24 3 3 2 2 2 2 2 4" xfId="39713"/>
    <cellStyle name="標準 24 3 3 2 2 2 2 2 5" xfId="50268"/>
    <cellStyle name="標準 24 3 3 2 2 2 2 3" xfId="13333"/>
    <cellStyle name="標準 24 3 3 2 2 2 2 4" xfId="23888"/>
    <cellStyle name="標準 24 3 3 2 2 2 2 5" xfId="34448"/>
    <cellStyle name="標準 24 3 3 2 2 2 2 6" xfId="45002"/>
    <cellStyle name="標準 24 3 3 2 2 2 3" xfId="7903"/>
    <cellStyle name="標準 24 3 3 2 2 2 3 2" xfId="18075"/>
    <cellStyle name="標準 24 3 3 2 2 2 3 3" xfId="28629"/>
    <cellStyle name="標準 24 3 3 2 2 2 3 4" xfId="39189"/>
    <cellStyle name="標準 24 3 3 2 2 2 3 5" xfId="49744"/>
    <cellStyle name="標準 24 3 3 2 2 2 4" xfId="12809"/>
    <cellStyle name="標準 24 3 3 2 2 2 5" xfId="23363"/>
    <cellStyle name="標準 24 3 3 2 2 2 6" xfId="33923"/>
    <cellStyle name="標準 24 3 3 2 2 2 7" xfId="44477"/>
    <cellStyle name="標準 24 3 3 2 2 3" xfId="3532"/>
    <cellStyle name="標準 24 3 3 2 2 3 2" xfId="8774"/>
    <cellStyle name="標準 24 3 3 2 2 3 2 2" xfId="18600"/>
    <cellStyle name="標準 24 3 3 2 2 3 2 3" xfId="29154"/>
    <cellStyle name="標準 24 3 3 2 2 3 2 4" xfId="39714"/>
    <cellStyle name="標準 24 3 3 2 2 3 2 5" xfId="50269"/>
    <cellStyle name="標準 24 3 3 2 2 3 3" xfId="13334"/>
    <cellStyle name="標準 24 3 3 2 2 3 4" xfId="23889"/>
    <cellStyle name="標準 24 3 3 2 2 3 5" xfId="34449"/>
    <cellStyle name="標準 24 3 3 2 2 3 6" xfId="45003"/>
    <cellStyle name="標準 24 3 3 2 2 4" xfId="5853"/>
    <cellStyle name="標準 24 3 3 2 2 4 2" xfId="16538"/>
    <cellStyle name="標準 24 3 3 2 2 4 3" xfId="27092"/>
    <cellStyle name="標準 24 3 3 2 2 4 4" xfId="37652"/>
    <cellStyle name="標準 24 3 3 2 2 4 5" xfId="48207"/>
    <cellStyle name="標準 24 3 3 2 2 5" xfId="11272"/>
    <cellStyle name="標準 24 3 3 2 2 6" xfId="21826"/>
    <cellStyle name="標準 24 3 3 2 2 7" xfId="32386"/>
    <cellStyle name="標準 24 3 3 2 2 8" xfId="42940"/>
    <cellStyle name="標準 24 3 3 2 3" xfId="1123"/>
    <cellStyle name="標準 24 3 3 2 3 2" xfId="2147"/>
    <cellStyle name="標準 24 3 3 2 3 2 2" xfId="7390"/>
    <cellStyle name="標準 24 3 3 2 3 2 2 2" xfId="18601"/>
    <cellStyle name="標準 24 3 3 2 3 2 2 3" xfId="29155"/>
    <cellStyle name="標準 24 3 3 2 3 2 2 4" xfId="39715"/>
    <cellStyle name="標準 24 3 3 2 3 2 2 5" xfId="50270"/>
    <cellStyle name="標準 24 3 3 2 3 2 3" xfId="13335"/>
    <cellStyle name="標準 24 3 3 2 3 2 4" xfId="23890"/>
    <cellStyle name="標準 24 3 3 2 3 2 5" xfId="34450"/>
    <cellStyle name="標準 24 3 3 2 3 2 6" xfId="45004"/>
    <cellStyle name="標準 24 3 3 2 3 3" xfId="4556"/>
    <cellStyle name="標準 24 3 3 2 3 3 2" xfId="9798"/>
    <cellStyle name="標準 24 3 3 2 3 3 2 2" xfId="18602"/>
    <cellStyle name="標準 24 3 3 2 3 3 2 3" xfId="29156"/>
    <cellStyle name="標準 24 3 3 2 3 3 2 4" xfId="39716"/>
    <cellStyle name="標準 24 3 3 2 3 3 2 5" xfId="50271"/>
    <cellStyle name="標準 24 3 3 2 3 3 3" xfId="13336"/>
    <cellStyle name="標準 24 3 3 2 3 3 4" xfId="23891"/>
    <cellStyle name="標準 24 3 3 2 3 3 5" xfId="34451"/>
    <cellStyle name="標準 24 3 3 2 3 3 6" xfId="45005"/>
    <cellStyle name="標準 24 3 3 2 3 4" xfId="6366"/>
    <cellStyle name="標準 24 3 3 2 3 4 2" xfId="17562"/>
    <cellStyle name="標準 24 3 3 2 3 4 3" xfId="28116"/>
    <cellStyle name="標準 24 3 3 2 3 4 4" xfId="38676"/>
    <cellStyle name="標準 24 3 3 2 3 4 5" xfId="49231"/>
    <cellStyle name="標準 24 3 3 2 3 5" xfId="12296"/>
    <cellStyle name="標準 24 3 3 2 3 6" xfId="22850"/>
    <cellStyle name="標準 24 3 3 2 3 7" xfId="33410"/>
    <cellStyle name="標準 24 3 3 2 3 8" xfId="43964"/>
    <cellStyle name="標準 24 3 3 2 4" xfId="1658"/>
    <cellStyle name="標準 24 3 3 2 4 2" xfId="4067"/>
    <cellStyle name="標準 24 3 3 2 4 2 2" xfId="9309"/>
    <cellStyle name="標準 24 3 3 2 4 2 2 2" xfId="18603"/>
    <cellStyle name="標準 24 3 3 2 4 2 2 3" xfId="29157"/>
    <cellStyle name="標準 24 3 3 2 4 2 2 4" xfId="39717"/>
    <cellStyle name="標準 24 3 3 2 4 2 2 5" xfId="50272"/>
    <cellStyle name="標準 24 3 3 2 4 2 3" xfId="13337"/>
    <cellStyle name="標準 24 3 3 2 4 2 4" xfId="23892"/>
    <cellStyle name="標準 24 3 3 2 4 2 5" xfId="34452"/>
    <cellStyle name="標準 24 3 3 2 4 2 6" xfId="45006"/>
    <cellStyle name="標準 24 3 3 2 4 3" xfId="6901"/>
    <cellStyle name="標準 24 3 3 2 4 3 2" xfId="17073"/>
    <cellStyle name="標準 24 3 3 2 4 3 3" xfId="27627"/>
    <cellStyle name="標準 24 3 3 2 4 3 4" xfId="38187"/>
    <cellStyle name="標準 24 3 3 2 4 3 5" xfId="48742"/>
    <cellStyle name="標準 24 3 3 2 4 4" xfId="11807"/>
    <cellStyle name="標準 24 3 3 2 4 5" xfId="22361"/>
    <cellStyle name="標準 24 3 3 2 4 6" xfId="32921"/>
    <cellStyle name="標準 24 3 3 2 4 7" xfId="43475"/>
    <cellStyle name="標準 24 3 3 2 5" xfId="3019"/>
    <cellStyle name="標準 24 3 3 2 5 2" xfId="8261"/>
    <cellStyle name="標準 24 3 3 2 5 2 2" xfId="18604"/>
    <cellStyle name="標準 24 3 3 2 5 2 3" xfId="29158"/>
    <cellStyle name="標準 24 3 3 2 5 2 4" xfId="39718"/>
    <cellStyle name="標準 24 3 3 2 5 2 5" xfId="50273"/>
    <cellStyle name="標準 24 3 3 2 5 3" xfId="13338"/>
    <cellStyle name="標準 24 3 3 2 5 4" xfId="23893"/>
    <cellStyle name="標準 24 3 3 2 5 5" xfId="34453"/>
    <cellStyle name="標準 24 3 3 2 5 6" xfId="45007"/>
    <cellStyle name="標準 24 3 3 2 6" xfId="5452"/>
    <cellStyle name="標準 24 3 3 2 6 2" xfId="16025"/>
    <cellStyle name="標準 24 3 3 2 6 3" xfId="26579"/>
    <cellStyle name="標準 24 3 3 2 6 4" xfId="37139"/>
    <cellStyle name="標準 24 3 3 2 6 5" xfId="47694"/>
    <cellStyle name="標準 24 3 3 2 7" xfId="10759"/>
    <cellStyle name="標準 24 3 3 2 8" xfId="21313"/>
    <cellStyle name="標準 24 3 3 2 9" xfId="31873"/>
    <cellStyle name="標準 24 3 3 3" xfId="340"/>
    <cellStyle name="標準 24 3 3 3 2" xfId="974"/>
    <cellStyle name="標準 24 3 3 3 2 2" xfId="2511"/>
    <cellStyle name="標準 24 3 3 3 2 2 2" xfId="7754"/>
    <cellStyle name="標準 24 3 3 3 2 2 2 2" xfId="18605"/>
    <cellStyle name="標準 24 3 3 3 2 2 2 3" xfId="29159"/>
    <cellStyle name="標準 24 3 3 3 2 2 2 4" xfId="39719"/>
    <cellStyle name="標準 24 3 3 3 2 2 2 5" xfId="50274"/>
    <cellStyle name="標準 24 3 3 3 2 2 3" xfId="13339"/>
    <cellStyle name="標準 24 3 3 3 2 2 4" xfId="23894"/>
    <cellStyle name="標準 24 3 3 3 2 2 5" xfId="34454"/>
    <cellStyle name="標準 24 3 3 3 2 2 6" xfId="45008"/>
    <cellStyle name="標準 24 3 3 3 2 3" xfId="4920"/>
    <cellStyle name="標準 24 3 3 3 2 3 2" xfId="10162"/>
    <cellStyle name="標準 24 3 3 3 2 3 2 2" xfId="18606"/>
    <cellStyle name="標準 24 3 3 3 2 3 2 3" xfId="29160"/>
    <cellStyle name="標準 24 3 3 3 2 3 2 4" xfId="39720"/>
    <cellStyle name="標準 24 3 3 3 2 3 2 5" xfId="50275"/>
    <cellStyle name="標準 24 3 3 3 2 3 3" xfId="13340"/>
    <cellStyle name="標準 24 3 3 3 2 3 4" xfId="23895"/>
    <cellStyle name="標準 24 3 3 3 2 3 5" xfId="34455"/>
    <cellStyle name="標準 24 3 3 3 2 3 6" xfId="45009"/>
    <cellStyle name="標準 24 3 3 3 2 4" xfId="6217"/>
    <cellStyle name="標準 24 3 3 3 2 4 2" xfId="17926"/>
    <cellStyle name="標準 24 3 3 3 2 4 3" xfId="28480"/>
    <cellStyle name="標準 24 3 3 3 2 4 4" xfId="39040"/>
    <cellStyle name="標準 24 3 3 3 2 4 5" xfId="49595"/>
    <cellStyle name="標準 24 3 3 3 2 5" xfId="12660"/>
    <cellStyle name="標準 24 3 3 3 2 6" xfId="23214"/>
    <cellStyle name="標準 24 3 3 3 2 7" xfId="33774"/>
    <cellStyle name="標準 24 3 3 3 2 8" xfId="44328"/>
    <cellStyle name="標準 24 3 3 3 3" xfId="1509"/>
    <cellStyle name="標準 24 3 3 3 3 2" xfId="3918"/>
    <cellStyle name="標準 24 3 3 3 3 2 2" xfId="9160"/>
    <cellStyle name="標準 24 3 3 3 3 2 2 2" xfId="18607"/>
    <cellStyle name="標準 24 3 3 3 3 2 2 3" xfId="29161"/>
    <cellStyle name="標準 24 3 3 3 3 2 2 4" xfId="39721"/>
    <cellStyle name="標準 24 3 3 3 3 2 2 5" xfId="50276"/>
    <cellStyle name="標準 24 3 3 3 3 2 3" xfId="13341"/>
    <cellStyle name="標準 24 3 3 3 3 2 4" xfId="23896"/>
    <cellStyle name="標準 24 3 3 3 3 2 5" xfId="34456"/>
    <cellStyle name="標準 24 3 3 3 3 2 6" xfId="45010"/>
    <cellStyle name="標準 24 3 3 3 3 3" xfId="6752"/>
    <cellStyle name="標準 24 3 3 3 3 3 2" xfId="16924"/>
    <cellStyle name="標準 24 3 3 3 3 3 3" xfId="27478"/>
    <cellStyle name="標準 24 3 3 3 3 3 4" xfId="38038"/>
    <cellStyle name="標準 24 3 3 3 3 3 5" xfId="48593"/>
    <cellStyle name="標準 24 3 3 3 3 4" xfId="11658"/>
    <cellStyle name="標準 24 3 3 3 3 5" xfId="22212"/>
    <cellStyle name="標準 24 3 3 3 3 6" xfId="32772"/>
    <cellStyle name="標準 24 3 3 3 3 7" xfId="43326"/>
    <cellStyle name="標準 24 3 3 3 4" xfId="3383"/>
    <cellStyle name="標準 24 3 3 3 4 2" xfId="8625"/>
    <cellStyle name="標準 24 3 3 3 4 2 2" xfId="18608"/>
    <cellStyle name="標準 24 3 3 3 4 2 3" xfId="29162"/>
    <cellStyle name="標準 24 3 3 3 4 2 4" xfId="39722"/>
    <cellStyle name="標準 24 3 3 3 4 2 5" xfId="50277"/>
    <cellStyle name="標準 24 3 3 3 4 3" xfId="13342"/>
    <cellStyle name="標準 24 3 3 3 4 4" xfId="23897"/>
    <cellStyle name="標準 24 3 3 3 4 5" xfId="34457"/>
    <cellStyle name="標準 24 3 3 3 4 6" xfId="45011"/>
    <cellStyle name="標準 24 3 3 3 5" xfId="5583"/>
    <cellStyle name="標準 24 3 3 3 5 2" xfId="16389"/>
    <cellStyle name="標準 24 3 3 3 5 3" xfId="26943"/>
    <cellStyle name="標準 24 3 3 3 5 4" xfId="37503"/>
    <cellStyle name="標準 24 3 3 3 5 5" xfId="48058"/>
    <cellStyle name="標準 24 3 3 3 6" xfId="11123"/>
    <cellStyle name="標準 24 3 3 3 7" xfId="21677"/>
    <cellStyle name="標準 24 3 3 3 8" xfId="32237"/>
    <cellStyle name="標準 24 3 3 3 9" xfId="42791"/>
    <cellStyle name="標準 24 3 3 4" xfId="825"/>
    <cellStyle name="標準 24 3 3 4 2" xfId="2364"/>
    <cellStyle name="標準 24 3 3 4 2 2" xfId="4773"/>
    <cellStyle name="標準 24 3 3 4 2 2 2" xfId="10015"/>
    <cellStyle name="標準 24 3 3 4 2 2 2 2" xfId="18609"/>
    <cellStyle name="標準 24 3 3 4 2 2 2 3" xfId="29163"/>
    <cellStyle name="標準 24 3 3 4 2 2 2 4" xfId="39723"/>
    <cellStyle name="標準 24 3 3 4 2 2 2 5" xfId="50278"/>
    <cellStyle name="標準 24 3 3 4 2 2 3" xfId="13343"/>
    <cellStyle name="標準 24 3 3 4 2 2 4" xfId="23898"/>
    <cellStyle name="標準 24 3 3 4 2 2 5" xfId="34458"/>
    <cellStyle name="標準 24 3 3 4 2 2 6" xfId="45012"/>
    <cellStyle name="標準 24 3 3 4 2 3" xfId="7607"/>
    <cellStyle name="標準 24 3 3 4 2 3 2" xfId="17779"/>
    <cellStyle name="標準 24 3 3 4 2 3 3" xfId="28333"/>
    <cellStyle name="標準 24 3 3 4 2 3 4" xfId="38893"/>
    <cellStyle name="標準 24 3 3 4 2 3 5" xfId="49448"/>
    <cellStyle name="標準 24 3 3 4 2 4" xfId="12513"/>
    <cellStyle name="標準 24 3 3 4 2 5" xfId="23067"/>
    <cellStyle name="標準 24 3 3 4 2 6" xfId="33627"/>
    <cellStyle name="標準 24 3 3 4 2 7" xfId="44181"/>
    <cellStyle name="標準 24 3 3 4 3" xfId="3234"/>
    <cellStyle name="標準 24 3 3 4 3 2" xfId="8476"/>
    <cellStyle name="標準 24 3 3 4 3 2 2" xfId="18610"/>
    <cellStyle name="標準 24 3 3 4 3 2 3" xfId="29164"/>
    <cellStyle name="標準 24 3 3 4 3 2 4" xfId="39724"/>
    <cellStyle name="標準 24 3 3 4 3 2 5" xfId="50279"/>
    <cellStyle name="標準 24 3 3 4 3 3" xfId="13344"/>
    <cellStyle name="標準 24 3 3 4 3 4" xfId="23899"/>
    <cellStyle name="標準 24 3 3 4 3 5" xfId="34459"/>
    <cellStyle name="標準 24 3 3 4 3 6" xfId="45013"/>
    <cellStyle name="標準 24 3 3 4 4" xfId="6068"/>
    <cellStyle name="標準 24 3 3 4 4 2" xfId="16240"/>
    <cellStyle name="標準 24 3 3 4 4 3" xfId="26794"/>
    <cellStyle name="標準 24 3 3 4 4 4" xfId="37354"/>
    <cellStyle name="標準 24 3 3 4 4 5" xfId="47909"/>
    <cellStyle name="標準 24 3 3 4 5" xfId="10974"/>
    <cellStyle name="標準 24 3 3 4 6" xfId="21528"/>
    <cellStyle name="標準 24 3 3 4 7" xfId="32088"/>
    <cellStyle name="標準 24 3 3 4 8" xfId="42642"/>
    <cellStyle name="標準 24 3 3 5" xfId="1877"/>
    <cellStyle name="標準 24 3 3 5 2" xfId="4286"/>
    <cellStyle name="標準 24 3 3 5 2 2" xfId="9528"/>
    <cellStyle name="標準 24 3 3 5 2 2 2" xfId="18611"/>
    <cellStyle name="標準 24 3 3 5 2 2 3" xfId="29165"/>
    <cellStyle name="標準 24 3 3 5 2 2 4" xfId="39725"/>
    <cellStyle name="標準 24 3 3 5 2 2 5" xfId="50280"/>
    <cellStyle name="標準 24 3 3 5 2 3" xfId="13345"/>
    <cellStyle name="標準 24 3 3 5 2 4" xfId="23900"/>
    <cellStyle name="標準 24 3 3 5 2 5" xfId="34460"/>
    <cellStyle name="標準 24 3 3 5 2 6" xfId="45014"/>
    <cellStyle name="標準 24 3 3 5 3" xfId="7120"/>
    <cellStyle name="標準 24 3 3 5 3 2" xfId="17292"/>
    <cellStyle name="標準 24 3 3 5 3 3" xfId="27846"/>
    <cellStyle name="標準 24 3 3 5 3 4" xfId="38406"/>
    <cellStyle name="標準 24 3 3 5 3 5" xfId="48961"/>
    <cellStyle name="標準 24 3 3 5 4" xfId="12026"/>
    <cellStyle name="標準 24 3 3 5 5" xfId="22580"/>
    <cellStyle name="標準 24 3 3 5 6" xfId="33140"/>
    <cellStyle name="標準 24 3 3 5 7" xfId="43694"/>
    <cellStyle name="標準 24 3 3 6" xfId="1360"/>
    <cellStyle name="標準 24 3 3 6 2" xfId="3769"/>
    <cellStyle name="標準 24 3 3 6 2 2" xfId="9011"/>
    <cellStyle name="標準 24 3 3 6 2 2 2" xfId="18612"/>
    <cellStyle name="標準 24 3 3 6 2 2 3" xfId="29166"/>
    <cellStyle name="標準 24 3 3 6 2 2 4" xfId="39726"/>
    <cellStyle name="標準 24 3 3 6 2 2 5" xfId="50281"/>
    <cellStyle name="標準 24 3 3 6 2 3" xfId="13346"/>
    <cellStyle name="標準 24 3 3 6 2 4" xfId="23901"/>
    <cellStyle name="標準 24 3 3 6 2 5" xfId="34461"/>
    <cellStyle name="標準 24 3 3 6 2 6" xfId="45015"/>
    <cellStyle name="標準 24 3 3 6 3" xfId="6603"/>
    <cellStyle name="標準 24 3 3 6 3 2" xfId="16775"/>
    <cellStyle name="標準 24 3 3 6 3 3" xfId="27329"/>
    <cellStyle name="標準 24 3 3 6 3 4" xfId="37889"/>
    <cellStyle name="標準 24 3 3 6 3 5" xfId="48444"/>
    <cellStyle name="標準 24 3 3 6 4" xfId="11509"/>
    <cellStyle name="標準 24 3 3 6 5" xfId="22063"/>
    <cellStyle name="標準 24 3 3 6 6" xfId="32623"/>
    <cellStyle name="標準 24 3 3 6 7" xfId="43177"/>
    <cellStyle name="標準 24 3 3 7" xfId="2870"/>
    <cellStyle name="標準 24 3 3 7 2" xfId="8112"/>
    <cellStyle name="標準 24 3 3 7 2 2" xfId="18613"/>
    <cellStyle name="標準 24 3 3 7 2 3" xfId="29167"/>
    <cellStyle name="標準 24 3 3 7 2 4" xfId="39727"/>
    <cellStyle name="標準 24 3 3 7 2 5" xfId="50282"/>
    <cellStyle name="標準 24 3 3 7 3" xfId="13347"/>
    <cellStyle name="標準 24 3 3 7 4" xfId="23902"/>
    <cellStyle name="標準 24 3 3 7 5" xfId="34462"/>
    <cellStyle name="標準 24 3 3 7 6" xfId="45016"/>
    <cellStyle name="標準 24 3 3 8" xfId="5391"/>
    <cellStyle name="標準 24 3 3 8 2" xfId="15876"/>
    <cellStyle name="標準 24 3 3 8 3" xfId="26430"/>
    <cellStyle name="標準 24 3 3 8 4" xfId="36990"/>
    <cellStyle name="標準 24 3 3 8 5" xfId="47545"/>
    <cellStyle name="標準 24 3 3 9" xfId="10610"/>
    <cellStyle name="標準 24 3 30" xfId="15860"/>
    <cellStyle name="標準 24 3 30 2" xfId="26415"/>
    <cellStyle name="標準 24 3 30 3" xfId="36975"/>
    <cellStyle name="標準 24 3 30 4" xfId="47529"/>
    <cellStyle name="標準 24 3 31" xfId="10594"/>
    <cellStyle name="標準 24 3 32" xfId="21148"/>
    <cellStyle name="標準 24 3 33" xfId="31708"/>
    <cellStyle name="標準 24 3 34" xfId="42262"/>
    <cellStyle name="標準 24 3 4" xfId="165"/>
    <cellStyle name="標準 24 3 4 10" xfId="21208"/>
    <cellStyle name="標準 24 3 4 11" xfId="31768"/>
    <cellStyle name="標準 24 3 4 12" xfId="42322"/>
    <cellStyle name="標準 24 3 4 2" xfId="253"/>
    <cellStyle name="標準 24 3 4 2 10" xfId="42449"/>
    <cellStyle name="標準 24 3 4 2 2" xfId="632"/>
    <cellStyle name="標準 24 3 4 2 2 2" xfId="2682"/>
    <cellStyle name="標準 24 3 4 2 2 2 2" xfId="5091"/>
    <cellStyle name="標準 24 3 4 2 2 2 2 2" xfId="10333"/>
    <cellStyle name="標準 24 3 4 2 2 2 2 2 2" xfId="18614"/>
    <cellStyle name="標準 24 3 4 2 2 2 2 2 3" xfId="29168"/>
    <cellStyle name="標準 24 3 4 2 2 2 2 2 4" xfId="39728"/>
    <cellStyle name="標準 24 3 4 2 2 2 2 2 5" xfId="50283"/>
    <cellStyle name="標準 24 3 4 2 2 2 2 3" xfId="13348"/>
    <cellStyle name="標準 24 3 4 2 2 2 2 4" xfId="23903"/>
    <cellStyle name="標準 24 3 4 2 2 2 2 5" xfId="34463"/>
    <cellStyle name="標準 24 3 4 2 2 2 2 6" xfId="45017"/>
    <cellStyle name="標準 24 3 4 2 2 2 3" xfId="7925"/>
    <cellStyle name="標準 24 3 4 2 2 2 3 2" xfId="18097"/>
    <cellStyle name="標準 24 3 4 2 2 2 3 3" xfId="28651"/>
    <cellStyle name="標準 24 3 4 2 2 2 3 4" xfId="39211"/>
    <cellStyle name="標準 24 3 4 2 2 2 3 5" xfId="49766"/>
    <cellStyle name="標準 24 3 4 2 2 2 4" xfId="12831"/>
    <cellStyle name="標準 24 3 4 2 2 2 5" xfId="23385"/>
    <cellStyle name="標準 24 3 4 2 2 2 6" xfId="33945"/>
    <cellStyle name="標準 24 3 4 2 2 2 7" xfId="44499"/>
    <cellStyle name="標準 24 3 4 2 2 3" xfId="3554"/>
    <cellStyle name="標準 24 3 4 2 2 3 2" xfId="8796"/>
    <cellStyle name="標準 24 3 4 2 2 3 2 2" xfId="18615"/>
    <cellStyle name="標準 24 3 4 2 2 3 2 3" xfId="29169"/>
    <cellStyle name="標準 24 3 4 2 2 3 2 4" xfId="39729"/>
    <cellStyle name="標準 24 3 4 2 2 3 2 5" xfId="50284"/>
    <cellStyle name="標準 24 3 4 2 2 3 3" xfId="13349"/>
    <cellStyle name="標準 24 3 4 2 2 3 4" xfId="23904"/>
    <cellStyle name="標準 24 3 4 2 2 3 5" xfId="34464"/>
    <cellStyle name="標準 24 3 4 2 2 3 6" xfId="45018"/>
    <cellStyle name="標準 24 3 4 2 2 4" xfId="5875"/>
    <cellStyle name="標準 24 3 4 2 2 4 2" xfId="16560"/>
    <cellStyle name="標準 24 3 4 2 2 4 3" xfId="27114"/>
    <cellStyle name="標準 24 3 4 2 2 4 4" xfId="37674"/>
    <cellStyle name="標準 24 3 4 2 2 4 5" xfId="48229"/>
    <cellStyle name="標準 24 3 4 2 2 5" xfId="11294"/>
    <cellStyle name="標準 24 3 4 2 2 6" xfId="21848"/>
    <cellStyle name="標準 24 3 4 2 2 7" xfId="32408"/>
    <cellStyle name="標準 24 3 4 2 2 8" xfId="42962"/>
    <cellStyle name="標準 24 3 4 2 3" xfId="1145"/>
    <cellStyle name="標準 24 3 4 2 3 2" xfId="2169"/>
    <cellStyle name="標準 24 3 4 2 3 2 2" xfId="7412"/>
    <cellStyle name="標準 24 3 4 2 3 2 2 2" xfId="18616"/>
    <cellStyle name="標準 24 3 4 2 3 2 2 3" xfId="29170"/>
    <cellStyle name="標準 24 3 4 2 3 2 2 4" xfId="39730"/>
    <cellStyle name="標準 24 3 4 2 3 2 2 5" xfId="50285"/>
    <cellStyle name="標準 24 3 4 2 3 2 3" xfId="13350"/>
    <cellStyle name="標準 24 3 4 2 3 2 4" xfId="23905"/>
    <cellStyle name="標準 24 3 4 2 3 2 5" xfId="34465"/>
    <cellStyle name="標準 24 3 4 2 3 2 6" xfId="45019"/>
    <cellStyle name="標準 24 3 4 2 3 3" xfId="4578"/>
    <cellStyle name="標準 24 3 4 2 3 3 2" xfId="9820"/>
    <cellStyle name="標準 24 3 4 2 3 3 2 2" xfId="18617"/>
    <cellStyle name="標準 24 3 4 2 3 3 2 3" xfId="29171"/>
    <cellStyle name="標準 24 3 4 2 3 3 2 4" xfId="39731"/>
    <cellStyle name="標準 24 3 4 2 3 3 2 5" xfId="50286"/>
    <cellStyle name="標準 24 3 4 2 3 3 3" xfId="13351"/>
    <cellStyle name="標準 24 3 4 2 3 3 4" xfId="23906"/>
    <cellStyle name="標準 24 3 4 2 3 3 5" xfId="34466"/>
    <cellStyle name="標準 24 3 4 2 3 3 6" xfId="45020"/>
    <cellStyle name="標準 24 3 4 2 3 4" xfId="6388"/>
    <cellStyle name="標準 24 3 4 2 3 4 2" xfId="17584"/>
    <cellStyle name="標準 24 3 4 2 3 4 3" xfId="28138"/>
    <cellStyle name="標準 24 3 4 2 3 4 4" xfId="38698"/>
    <cellStyle name="標準 24 3 4 2 3 4 5" xfId="49253"/>
    <cellStyle name="標準 24 3 4 2 3 5" xfId="12318"/>
    <cellStyle name="標準 24 3 4 2 3 6" xfId="22872"/>
    <cellStyle name="標準 24 3 4 2 3 7" xfId="33432"/>
    <cellStyle name="標準 24 3 4 2 3 8" xfId="43986"/>
    <cellStyle name="標準 24 3 4 2 4" xfId="1680"/>
    <cellStyle name="標準 24 3 4 2 4 2" xfId="4089"/>
    <cellStyle name="標準 24 3 4 2 4 2 2" xfId="9331"/>
    <cellStyle name="標準 24 3 4 2 4 2 2 2" xfId="18618"/>
    <cellStyle name="標準 24 3 4 2 4 2 2 3" xfId="29172"/>
    <cellStyle name="標準 24 3 4 2 4 2 2 4" xfId="39732"/>
    <cellStyle name="標準 24 3 4 2 4 2 2 5" xfId="50287"/>
    <cellStyle name="標準 24 3 4 2 4 2 3" xfId="13352"/>
    <cellStyle name="標準 24 3 4 2 4 2 4" xfId="23907"/>
    <cellStyle name="標準 24 3 4 2 4 2 5" xfId="34467"/>
    <cellStyle name="標準 24 3 4 2 4 2 6" xfId="45021"/>
    <cellStyle name="標準 24 3 4 2 4 3" xfId="6923"/>
    <cellStyle name="標準 24 3 4 2 4 3 2" xfId="17095"/>
    <cellStyle name="標準 24 3 4 2 4 3 3" xfId="27649"/>
    <cellStyle name="標準 24 3 4 2 4 3 4" xfId="38209"/>
    <cellStyle name="標準 24 3 4 2 4 3 5" xfId="48764"/>
    <cellStyle name="標準 24 3 4 2 4 4" xfId="11829"/>
    <cellStyle name="標準 24 3 4 2 4 5" xfId="22383"/>
    <cellStyle name="標準 24 3 4 2 4 6" xfId="32943"/>
    <cellStyle name="標準 24 3 4 2 4 7" xfId="43497"/>
    <cellStyle name="標準 24 3 4 2 5" xfId="3041"/>
    <cellStyle name="標準 24 3 4 2 5 2" xfId="8283"/>
    <cellStyle name="標準 24 3 4 2 5 2 2" xfId="18619"/>
    <cellStyle name="標準 24 3 4 2 5 2 3" xfId="29173"/>
    <cellStyle name="標準 24 3 4 2 5 2 4" xfId="39733"/>
    <cellStyle name="標準 24 3 4 2 5 2 5" xfId="50288"/>
    <cellStyle name="標準 24 3 4 2 5 3" xfId="13353"/>
    <cellStyle name="標準 24 3 4 2 5 4" xfId="23908"/>
    <cellStyle name="標準 24 3 4 2 5 5" xfId="34468"/>
    <cellStyle name="標準 24 3 4 2 5 6" xfId="45022"/>
    <cellStyle name="標準 24 3 4 2 6" xfId="5496"/>
    <cellStyle name="標準 24 3 4 2 6 2" xfId="16047"/>
    <cellStyle name="標準 24 3 4 2 6 3" xfId="26601"/>
    <cellStyle name="標準 24 3 4 2 6 4" xfId="37161"/>
    <cellStyle name="標準 24 3 4 2 6 5" xfId="47716"/>
    <cellStyle name="標準 24 3 4 2 7" xfId="10781"/>
    <cellStyle name="標準 24 3 4 2 8" xfId="21335"/>
    <cellStyle name="標準 24 3 4 2 9" xfId="31895"/>
    <cellStyle name="標準 24 3 4 3" xfId="354"/>
    <cellStyle name="標準 24 3 4 3 2" xfId="1018"/>
    <cellStyle name="標準 24 3 4 3 2 2" xfId="2555"/>
    <cellStyle name="標準 24 3 4 3 2 2 2" xfId="7798"/>
    <cellStyle name="標準 24 3 4 3 2 2 2 2" xfId="18620"/>
    <cellStyle name="標準 24 3 4 3 2 2 2 3" xfId="29174"/>
    <cellStyle name="標準 24 3 4 3 2 2 2 4" xfId="39734"/>
    <cellStyle name="標準 24 3 4 3 2 2 2 5" xfId="50289"/>
    <cellStyle name="標準 24 3 4 3 2 2 3" xfId="13354"/>
    <cellStyle name="標準 24 3 4 3 2 2 4" xfId="23909"/>
    <cellStyle name="標準 24 3 4 3 2 2 5" xfId="34469"/>
    <cellStyle name="標準 24 3 4 3 2 2 6" xfId="45023"/>
    <cellStyle name="標準 24 3 4 3 2 3" xfId="4964"/>
    <cellStyle name="標準 24 3 4 3 2 3 2" xfId="10206"/>
    <cellStyle name="標準 24 3 4 3 2 3 2 2" xfId="18621"/>
    <cellStyle name="標準 24 3 4 3 2 3 2 3" xfId="29175"/>
    <cellStyle name="標準 24 3 4 3 2 3 2 4" xfId="39735"/>
    <cellStyle name="標準 24 3 4 3 2 3 2 5" xfId="50290"/>
    <cellStyle name="標準 24 3 4 3 2 3 3" xfId="13355"/>
    <cellStyle name="標準 24 3 4 3 2 3 4" xfId="23910"/>
    <cellStyle name="標準 24 3 4 3 2 3 5" xfId="34470"/>
    <cellStyle name="標準 24 3 4 3 2 3 6" xfId="45024"/>
    <cellStyle name="標準 24 3 4 3 2 4" xfId="6261"/>
    <cellStyle name="標準 24 3 4 3 2 4 2" xfId="17970"/>
    <cellStyle name="標準 24 3 4 3 2 4 3" xfId="28524"/>
    <cellStyle name="標準 24 3 4 3 2 4 4" xfId="39084"/>
    <cellStyle name="標準 24 3 4 3 2 4 5" xfId="49639"/>
    <cellStyle name="標準 24 3 4 3 2 5" xfId="12704"/>
    <cellStyle name="標準 24 3 4 3 2 6" xfId="23258"/>
    <cellStyle name="標準 24 3 4 3 2 7" xfId="33818"/>
    <cellStyle name="標準 24 3 4 3 2 8" xfId="44372"/>
    <cellStyle name="標準 24 3 4 3 3" xfId="1553"/>
    <cellStyle name="標準 24 3 4 3 3 2" xfId="3962"/>
    <cellStyle name="標準 24 3 4 3 3 2 2" xfId="9204"/>
    <cellStyle name="標準 24 3 4 3 3 2 2 2" xfId="18622"/>
    <cellStyle name="標準 24 3 4 3 3 2 2 3" xfId="29176"/>
    <cellStyle name="標準 24 3 4 3 3 2 2 4" xfId="39736"/>
    <cellStyle name="標準 24 3 4 3 3 2 2 5" xfId="50291"/>
    <cellStyle name="標準 24 3 4 3 3 2 3" xfId="13356"/>
    <cellStyle name="標準 24 3 4 3 3 2 4" xfId="23911"/>
    <cellStyle name="標準 24 3 4 3 3 2 5" xfId="34471"/>
    <cellStyle name="標準 24 3 4 3 3 2 6" xfId="45025"/>
    <cellStyle name="標準 24 3 4 3 3 3" xfId="6796"/>
    <cellStyle name="標準 24 3 4 3 3 3 2" xfId="16968"/>
    <cellStyle name="標準 24 3 4 3 3 3 3" xfId="27522"/>
    <cellStyle name="標準 24 3 4 3 3 3 4" xfId="38082"/>
    <cellStyle name="標準 24 3 4 3 3 3 5" xfId="48637"/>
    <cellStyle name="標準 24 3 4 3 3 4" xfId="11702"/>
    <cellStyle name="標準 24 3 4 3 3 5" xfId="22256"/>
    <cellStyle name="標準 24 3 4 3 3 6" xfId="32816"/>
    <cellStyle name="標準 24 3 4 3 3 7" xfId="43370"/>
    <cellStyle name="標準 24 3 4 3 4" xfId="3427"/>
    <cellStyle name="標準 24 3 4 3 4 2" xfId="8669"/>
    <cellStyle name="標準 24 3 4 3 4 2 2" xfId="18623"/>
    <cellStyle name="標準 24 3 4 3 4 2 3" xfId="29177"/>
    <cellStyle name="標準 24 3 4 3 4 2 4" xfId="39737"/>
    <cellStyle name="標準 24 3 4 3 4 2 5" xfId="50292"/>
    <cellStyle name="標準 24 3 4 3 4 3" xfId="13357"/>
    <cellStyle name="標準 24 3 4 3 4 4" xfId="23912"/>
    <cellStyle name="標準 24 3 4 3 4 5" xfId="34472"/>
    <cellStyle name="標準 24 3 4 3 4 6" xfId="45026"/>
    <cellStyle name="標準 24 3 4 3 5" xfId="5597"/>
    <cellStyle name="標準 24 3 4 3 5 2" xfId="16433"/>
    <cellStyle name="標準 24 3 4 3 5 3" xfId="26987"/>
    <cellStyle name="標準 24 3 4 3 5 4" xfId="37547"/>
    <cellStyle name="標準 24 3 4 3 5 5" xfId="48102"/>
    <cellStyle name="標準 24 3 4 3 6" xfId="11167"/>
    <cellStyle name="標準 24 3 4 3 7" xfId="21721"/>
    <cellStyle name="標準 24 3 4 3 8" xfId="32281"/>
    <cellStyle name="標準 24 3 4 3 9" xfId="42835"/>
    <cellStyle name="標準 24 3 4 4" xfId="847"/>
    <cellStyle name="標準 24 3 4 4 2" xfId="2384"/>
    <cellStyle name="標準 24 3 4 4 2 2" xfId="4793"/>
    <cellStyle name="標準 24 3 4 4 2 2 2" xfId="10035"/>
    <cellStyle name="標準 24 3 4 4 2 2 2 2" xfId="18624"/>
    <cellStyle name="標準 24 3 4 4 2 2 2 3" xfId="29178"/>
    <cellStyle name="標準 24 3 4 4 2 2 2 4" xfId="39738"/>
    <cellStyle name="標準 24 3 4 4 2 2 2 5" xfId="50293"/>
    <cellStyle name="標準 24 3 4 4 2 2 3" xfId="13358"/>
    <cellStyle name="標準 24 3 4 4 2 2 4" xfId="23913"/>
    <cellStyle name="標準 24 3 4 4 2 2 5" xfId="34473"/>
    <cellStyle name="標準 24 3 4 4 2 2 6" xfId="45027"/>
    <cellStyle name="標準 24 3 4 4 2 3" xfId="7627"/>
    <cellStyle name="標準 24 3 4 4 2 3 2" xfId="17799"/>
    <cellStyle name="標準 24 3 4 4 2 3 3" xfId="28353"/>
    <cellStyle name="標準 24 3 4 4 2 3 4" xfId="38913"/>
    <cellStyle name="標準 24 3 4 4 2 3 5" xfId="49468"/>
    <cellStyle name="標準 24 3 4 4 2 4" xfId="12533"/>
    <cellStyle name="標準 24 3 4 4 2 5" xfId="23087"/>
    <cellStyle name="標準 24 3 4 4 2 6" xfId="33647"/>
    <cellStyle name="標準 24 3 4 4 2 7" xfId="44201"/>
    <cellStyle name="標準 24 3 4 4 3" xfId="3256"/>
    <cellStyle name="標準 24 3 4 4 3 2" xfId="8498"/>
    <cellStyle name="標準 24 3 4 4 3 2 2" xfId="18625"/>
    <cellStyle name="標準 24 3 4 4 3 2 3" xfId="29179"/>
    <cellStyle name="標準 24 3 4 4 3 2 4" xfId="39739"/>
    <cellStyle name="標準 24 3 4 4 3 2 5" xfId="50294"/>
    <cellStyle name="標準 24 3 4 4 3 3" xfId="13359"/>
    <cellStyle name="標準 24 3 4 4 3 4" xfId="23914"/>
    <cellStyle name="標準 24 3 4 4 3 5" xfId="34474"/>
    <cellStyle name="標準 24 3 4 4 3 6" xfId="45028"/>
    <cellStyle name="標準 24 3 4 4 4" xfId="6090"/>
    <cellStyle name="標準 24 3 4 4 4 2" xfId="16262"/>
    <cellStyle name="標準 24 3 4 4 4 3" xfId="26816"/>
    <cellStyle name="標準 24 3 4 4 4 4" xfId="37376"/>
    <cellStyle name="標準 24 3 4 4 4 5" xfId="47931"/>
    <cellStyle name="標準 24 3 4 4 5" xfId="10996"/>
    <cellStyle name="標準 24 3 4 4 6" xfId="21550"/>
    <cellStyle name="標準 24 3 4 4 7" xfId="32110"/>
    <cellStyle name="標準 24 3 4 4 8" xfId="42664"/>
    <cellStyle name="標準 24 3 4 5" xfId="1891"/>
    <cellStyle name="標準 24 3 4 5 2" xfId="4300"/>
    <cellStyle name="標準 24 3 4 5 2 2" xfId="9542"/>
    <cellStyle name="標準 24 3 4 5 2 2 2" xfId="18626"/>
    <cellStyle name="標準 24 3 4 5 2 2 3" xfId="29180"/>
    <cellStyle name="標準 24 3 4 5 2 2 4" xfId="39740"/>
    <cellStyle name="標準 24 3 4 5 2 2 5" xfId="50295"/>
    <cellStyle name="標準 24 3 4 5 2 3" xfId="13360"/>
    <cellStyle name="標準 24 3 4 5 2 4" xfId="23915"/>
    <cellStyle name="標準 24 3 4 5 2 5" xfId="34475"/>
    <cellStyle name="標準 24 3 4 5 2 6" xfId="45029"/>
    <cellStyle name="標準 24 3 4 5 3" xfId="7134"/>
    <cellStyle name="標準 24 3 4 5 3 2" xfId="17306"/>
    <cellStyle name="標準 24 3 4 5 3 3" xfId="27860"/>
    <cellStyle name="標準 24 3 4 5 3 4" xfId="38420"/>
    <cellStyle name="標準 24 3 4 5 3 5" xfId="48975"/>
    <cellStyle name="標準 24 3 4 5 4" xfId="12040"/>
    <cellStyle name="標準 24 3 4 5 5" xfId="22594"/>
    <cellStyle name="標準 24 3 4 5 6" xfId="33154"/>
    <cellStyle name="標準 24 3 4 5 7" xfId="43708"/>
    <cellStyle name="標準 24 3 4 6" xfId="1382"/>
    <cellStyle name="標準 24 3 4 6 2" xfId="3791"/>
    <cellStyle name="標準 24 3 4 6 2 2" xfId="9033"/>
    <cellStyle name="標準 24 3 4 6 2 2 2" xfId="18627"/>
    <cellStyle name="標準 24 3 4 6 2 2 3" xfId="29181"/>
    <cellStyle name="標準 24 3 4 6 2 2 4" xfId="39741"/>
    <cellStyle name="標準 24 3 4 6 2 2 5" xfId="50296"/>
    <cellStyle name="標準 24 3 4 6 2 3" xfId="13361"/>
    <cellStyle name="標準 24 3 4 6 2 4" xfId="23916"/>
    <cellStyle name="標準 24 3 4 6 2 5" xfId="34476"/>
    <cellStyle name="標準 24 3 4 6 2 6" xfId="45030"/>
    <cellStyle name="標準 24 3 4 6 3" xfId="6625"/>
    <cellStyle name="標準 24 3 4 6 3 2" xfId="16797"/>
    <cellStyle name="標準 24 3 4 6 3 3" xfId="27351"/>
    <cellStyle name="標準 24 3 4 6 3 4" xfId="37911"/>
    <cellStyle name="標準 24 3 4 6 3 5" xfId="48466"/>
    <cellStyle name="標準 24 3 4 6 4" xfId="11531"/>
    <cellStyle name="標準 24 3 4 6 5" xfId="22085"/>
    <cellStyle name="標準 24 3 4 6 6" xfId="32645"/>
    <cellStyle name="標準 24 3 4 6 7" xfId="43199"/>
    <cellStyle name="標準 24 3 4 7" xfId="2914"/>
    <cellStyle name="標準 24 3 4 7 2" xfId="8156"/>
    <cellStyle name="標準 24 3 4 7 2 2" xfId="18628"/>
    <cellStyle name="標準 24 3 4 7 2 3" xfId="29182"/>
    <cellStyle name="標準 24 3 4 7 2 4" xfId="39742"/>
    <cellStyle name="標準 24 3 4 7 2 5" xfId="50297"/>
    <cellStyle name="標準 24 3 4 7 3" xfId="13362"/>
    <cellStyle name="標準 24 3 4 7 4" xfId="23917"/>
    <cellStyle name="標準 24 3 4 7 5" xfId="34477"/>
    <cellStyle name="標準 24 3 4 7 6" xfId="45031"/>
    <cellStyle name="標準 24 3 4 8" xfId="5413"/>
    <cellStyle name="標準 24 3 4 8 2" xfId="15920"/>
    <cellStyle name="標準 24 3 4 8 3" xfId="26474"/>
    <cellStyle name="標準 24 3 4 8 4" xfId="37034"/>
    <cellStyle name="標準 24 3 4 8 5" xfId="47589"/>
    <cellStyle name="標準 24 3 4 9" xfId="10654"/>
    <cellStyle name="標準 24 3 5" xfId="275"/>
    <cellStyle name="標準 24 3 5 10" xfId="21230"/>
    <cellStyle name="標準 24 3 5 11" xfId="31790"/>
    <cellStyle name="標準 24 3 5 12" xfId="42344"/>
    <cellStyle name="標準 24 3 5 2" xfId="654"/>
    <cellStyle name="標準 24 3 5 2 10" xfId="42471"/>
    <cellStyle name="標準 24 3 5 2 2" xfId="1167"/>
    <cellStyle name="標準 24 3 5 2 2 2" xfId="2704"/>
    <cellStyle name="標準 24 3 5 2 2 2 2" xfId="5113"/>
    <cellStyle name="標準 24 3 5 2 2 2 2 2" xfId="10355"/>
    <cellStyle name="標準 24 3 5 2 2 2 2 2 2" xfId="18629"/>
    <cellStyle name="標準 24 3 5 2 2 2 2 2 3" xfId="29183"/>
    <cellStyle name="標準 24 3 5 2 2 2 2 2 4" xfId="39743"/>
    <cellStyle name="標準 24 3 5 2 2 2 2 2 5" xfId="50298"/>
    <cellStyle name="標準 24 3 5 2 2 2 2 3" xfId="13363"/>
    <cellStyle name="標準 24 3 5 2 2 2 2 4" xfId="23918"/>
    <cellStyle name="標準 24 3 5 2 2 2 2 5" xfId="34478"/>
    <cellStyle name="標準 24 3 5 2 2 2 2 6" xfId="45032"/>
    <cellStyle name="標準 24 3 5 2 2 2 3" xfId="7947"/>
    <cellStyle name="標準 24 3 5 2 2 2 3 2" xfId="18119"/>
    <cellStyle name="標準 24 3 5 2 2 2 3 3" xfId="28673"/>
    <cellStyle name="標準 24 3 5 2 2 2 3 4" xfId="39233"/>
    <cellStyle name="標準 24 3 5 2 2 2 3 5" xfId="49788"/>
    <cellStyle name="標準 24 3 5 2 2 2 4" xfId="12853"/>
    <cellStyle name="標準 24 3 5 2 2 2 5" xfId="23407"/>
    <cellStyle name="標準 24 3 5 2 2 2 6" xfId="33967"/>
    <cellStyle name="標準 24 3 5 2 2 2 7" xfId="44521"/>
    <cellStyle name="標準 24 3 5 2 2 3" xfId="3576"/>
    <cellStyle name="標準 24 3 5 2 2 3 2" xfId="8818"/>
    <cellStyle name="標準 24 3 5 2 2 3 2 2" xfId="18630"/>
    <cellStyle name="標準 24 3 5 2 2 3 2 3" xfId="29184"/>
    <cellStyle name="標準 24 3 5 2 2 3 2 4" xfId="39744"/>
    <cellStyle name="標準 24 3 5 2 2 3 2 5" xfId="50299"/>
    <cellStyle name="標準 24 3 5 2 2 3 3" xfId="13364"/>
    <cellStyle name="標準 24 3 5 2 2 3 4" xfId="23919"/>
    <cellStyle name="標準 24 3 5 2 2 3 5" xfId="34479"/>
    <cellStyle name="標準 24 3 5 2 2 3 6" xfId="45033"/>
    <cellStyle name="標準 24 3 5 2 2 4" xfId="6410"/>
    <cellStyle name="標準 24 3 5 2 2 4 2" xfId="16582"/>
    <cellStyle name="標準 24 3 5 2 2 4 3" xfId="27136"/>
    <cellStyle name="標準 24 3 5 2 2 4 4" xfId="37696"/>
    <cellStyle name="標準 24 3 5 2 2 4 5" xfId="48251"/>
    <cellStyle name="標準 24 3 5 2 2 5" xfId="11316"/>
    <cellStyle name="標準 24 3 5 2 2 6" xfId="21870"/>
    <cellStyle name="標準 24 3 5 2 2 7" xfId="32430"/>
    <cellStyle name="標準 24 3 5 2 2 8" xfId="42984"/>
    <cellStyle name="標準 24 3 5 2 3" xfId="2191"/>
    <cellStyle name="標準 24 3 5 2 3 2" xfId="4600"/>
    <cellStyle name="標準 24 3 5 2 3 2 2" xfId="9842"/>
    <cellStyle name="標準 24 3 5 2 3 2 2 2" xfId="18631"/>
    <cellStyle name="標準 24 3 5 2 3 2 2 3" xfId="29185"/>
    <cellStyle name="標準 24 3 5 2 3 2 2 4" xfId="39745"/>
    <cellStyle name="標準 24 3 5 2 3 2 2 5" xfId="50300"/>
    <cellStyle name="標準 24 3 5 2 3 2 3" xfId="13365"/>
    <cellStyle name="標準 24 3 5 2 3 2 4" xfId="23920"/>
    <cellStyle name="標準 24 3 5 2 3 2 5" xfId="34480"/>
    <cellStyle name="標準 24 3 5 2 3 2 6" xfId="45034"/>
    <cellStyle name="標準 24 3 5 2 3 3" xfId="7434"/>
    <cellStyle name="標準 24 3 5 2 3 3 2" xfId="17606"/>
    <cellStyle name="標準 24 3 5 2 3 3 3" xfId="28160"/>
    <cellStyle name="標準 24 3 5 2 3 3 4" xfId="38720"/>
    <cellStyle name="標準 24 3 5 2 3 3 5" xfId="49275"/>
    <cellStyle name="標準 24 3 5 2 3 4" xfId="12340"/>
    <cellStyle name="標準 24 3 5 2 3 5" xfId="22894"/>
    <cellStyle name="標準 24 3 5 2 3 6" xfId="33454"/>
    <cellStyle name="標準 24 3 5 2 3 7" xfId="44008"/>
    <cellStyle name="標準 24 3 5 2 4" xfId="1702"/>
    <cellStyle name="標準 24 3 5 2 4 2" xfId="4111"/>
    <cellStyle name="標準 24 3 5 2 4 2 2" xfId="9353"/>
    <cellStyle name="標準 24 3 5 2 4 2 2 2" xfId="18632"/>
    <cellStyle name="標準 24 3 5 2 4 2 2 3" xfId="29186"/>
    <cellStyle name="標準 24 3 5 2 4 2 2 4" xfId="39746"/>
    <cellStyle name="標準 24 3 5 2 4 2 2 5" xfId="50301"/>
    <cellStyle name="標準 24 3 5 2 4 2 3" xfId="13366"/>
    <cellStyle name="標準 24 3 5 2 4 2 4" xfId="23921"/>
    <cellStyle name="標準 24 3 5 2 4 2 5" xfId="34481"/>
    <cellStyle name="標準 24 3 5 2 4 2 6" xfId="45035"/>
    <cellStyle name="標準 24 3 5 2 4 3" xfId="6945"/>
    <cellStyle name="標準 24 3 5 2 4 3 2" xfId="17117"/>
    <cellStyle name="標準 24 3 5 2 4 3 3" xfId="27671"/>
    <cellStyle name="標準 24 3 5 2 4 3 4" xfId="38231"/>
    <cellStyle name="標準 24 3 5 2 4 3 5" xfId="48786"/>
    <cellStyle name="標準 24 3 5 2 4 4" xfId="11851"/>
    <cellStyle name="標準 24 3 5 2 4 5" xfId="22405"/>
    <cellStyle name="標準 24 3 5 2 4 6" xfId="32965"/>
    <cellStyle name="標準 24 3 5 2 4 7" xfId="43519"/>
    <cellStyle name="標準 24 3 5 2 5" xfId="3063"/>
    <cellStyle name="標準 24 3 5 2 5 2" xfId="8305"/>
    <cellStyle name="標準 24 3 5 2 5 2 2" xfId="18633"/>
    <cellStyle name="標準 24 3 5 2 5 2 3" xfId="29187"/>
    <cellStyle name="標準 24 3 5 2 5 2 4" xfId="39747"/>
    <cellStyle name="標準 24 3 5 2 5 2 5" xfId="50302"/>
    <cellStyle name="標準 24 3 5 2 5 3" xfId="13367"/>
    <cellStyle name="標準 24 3 5 2 5 4" xfId="23922"/>
    <cellStyle name="標準 24 3 5 2 5 5" xfId="34482"/>
    <cellStyle name="標準 24 3 5 2 5 6" xfId="45036"/>
    <cellStyle name="標準 24 3 5 2 6" xfId="5897"/>
    <cellStyle name="標準 24 3 5 2 6 2" xfId="16069"/>
    <cellStyle name="標準 24 3 5 2 6 3" xfId="26623"/>
    <cellStyle name="標準 24 3 5 2 6 4" xfId="37183"/>
    <cellStyle name="標準 24 3 5 2 6 5" xfId="47738"/>
    <cellStyle name="標準 24 3 5 2 7" xfId="10803"/>
    <cellStyle name="標準 24 3 5 2 8" xfId="21357"/>
    <cellStyle name="標準 24 3 5 2 9" xfId="31917"/>
    <cellStyle name="標準 24 3 5 3" xfId="368"/>
    <cellStyle name="標準 24 3 5 3 2" xfId="1040"/>
    <cellStyle name="標準 24 3 5 3 2 2" xfId="2577"/>
    <cellStyle name="標準 24 3 5 3 2 2 2" xfId="7820"/>
    <cellStyle name="標準 24 3 5 3 2 2 2 2" xfId="18634"/>
    <cellStyle name="標準 24 3 5 3 2 2 2 3" xfId="29188"/>
    <cellStyle name="標準 24 3 5 3 2 2 2 4" xfId="39748"/>
    <cellStyle name="標準 24 3 5 3 2 2 2 5" xfId="50303"/>
    <cellStyle name="標準 24 3 5 3 2 2 3" xfId="13368"/>
    <cellStyle name="標準 24 3 5 3 2 2 4" xfId="23923"/>
    <cellStyle name="標準 24 3 5 3 2 2 5" xfId="34483"/>
    <cellStyle name="標準 24 3 5 3 2 2 6" xfId="45037"/>
    <cellStyle name="標準 24 3 5 3 2 3" xfId="4986"/>
    <cellStyle name="標準 24 3 5 3 2 3 2" xfId="10228"/>
    <cellStyle name="標準 24 3 5 3 2 3 2 2" xfId="18635"/>
    <cellStyle name="標準 24 3 5 3 2 3 2 3" xfId="29189"/>
    <cellStyle name="標準 24 3 5 3 2 3 2 4" xfId="39749"/>
    <cellStyle name="標準 24 3 5 3 2 3 2 5" xfId="50304"/>
    <cellStyle name="標準 24 3 5 3 2 3 3" xfId="13369"/>
    <cellStyle name="標準 24 3 5 3 2 3 4" xfId="23924"/>
    <cellStyle name="標準 24 3 5 3 2 3 5" xfId="34484"/>
    <cellStyle name="標準 24 3 5 3 2 3 6" xfId="45038"/>
    <cellStyle name="標準 24 3 5 3 2 4" xfId="6283"/>
    <cellStyle name="標準 24 3 5 3 2 4 2" xfId="17992"/>
    <cellStyle name="標準 24 3 5 3 2 4 3" xfId="28546"/>
    <cellStyle name="標準 24 3 5 3 2 4 4" xfId="39106"/>
    <cellStyle name="標準 24 3 5 3 2 4 5" xfId="49661"/>
    <cellStyle name="標準 24 3 5 3 2 5" xfId="12726"/>
    <cellStyle name="標準 24 3 5 3 2 6" xfId="23280"/>
    <cellStyle name="標準 24 3 5 3 2 7" xfId="33840"/>
    <cellStyle name="標準 24 3 5 3 2 8" xfId="44394"/>
    <cellStyle name="標準 24 3 5 3 3" xfId="1575"/>
    <cellStyle name="標準 24 3 5 3 3 2" xfId="3984"/>
    <cellStyle name="標準 24 3 5 3 3 2 2" xfId="9226"/>
    <cellStyle name="標準 24 3 5 3 3 2 2 2" xfId="18636"/>
    <cellStyle name="標準 24 3 5 3 3 2 2 3" xfId="29190"/>
    <cellStyle name="標準 24 3 5 3 3 2 2 4" xfId="39750"/>
    <cellStyle name="標準 24 3 5 3 3 2 2 5" xfId="50305"/>
    <cellStyle name="標準 24 3 5 3 3 2 3" xfId="13370"/>
    <cellStyle name="標準 24 3 5 3 3 2 4" xfId="23925"/>
    <cellStyle name="標準 24 3 5 3 3 2 5" xfId="34485"/>
    <cellStyle name="標準 24 3 5 3 3 2 6" xfId="45039"/>
    <cellStyle name="標準 24 3 5 3 3 3" xfId="6818"/>
    <cellStyle name="標準 24 3 5 3 3 3 2" xfId="16990"/>
    <cellStyle name="標準 24 3 5 3 3 3 3" xfId="27544"/>
    <cellStyle name="標準 24 3 5 3 3 3 4" xfId="38104"/>
    <cellStyle name="標準 24 3 5 3 3 3 5" xfId="48659"/>
    <cellStyle name="標準 24 3 5 3 3 4" xfId="11724"/>
    <cellStyle name="標準 24 3 5 3 3 5" xfId="22278"/>
    <cellStyle name="標準 24 3 5 3 3 6" xfId="32838"/>
    <cellStyle name="標準 24 3 5 3 3 7" xfId="43392"/>
    <cellStyle name="標準 24 3 5 3 4" xfId="3449"/>
    <cellStyle name="標準 24 3 5 3 4 2" xfId="8691"/>
    <cellStyle name="標準 24 3 5 3 4 2 2" xfId="18637"/>
    <cellStyle name="標準 24 3 5 3 4 2 3" xfId="29191"/>
    <cellStyle name="標準 24 3 5 3 4 2 4" xfId="39751"/>
    <cellStyle name="標準 24 3 5 3 4 2 5" xfId="50306"/>
    <cellStyle name="標準 24 3 5 3 4 3" xfId="13371"/>
    <cellStyle name="標準 24 3 5 3 4 4" xfId="23926"/>
    <cellStyle name="標準 24 3 5 3 4 5" xfId="34486"/>
    <cellStyle name="標準 24 3 5 3 4 6" xfId="45040"/>
    <cellStyle name="標準 24 3 5 3 5" xfId="5611"/>
    <cellStyle name="標準 24 3 5 3 5 2" xfId="16455"/>
    <cellStyle name="標準 24 3 5 3 5 3" xfId="27009"/>
    <cellStyle name="標準 24 3 5 3 5 4" xfId="37569"/>
    <cellStyle name="標準 24 3 5 3 5 5" xfId="48124"/>
    <cellStyle name="標準 24 3 5 3 6" xfId="11189"/>
    <cellStyle name="標準 24 3 5 3 7" xfId="21743"/>
    <cellStyle name="標準 24 3 5 3 8" xfId="32303"/>
    <cellStyle name="標準 24 3 5 3 9" xfId="42857"/>
    <cellStyle name="標準 24 3 5 4" xfId="869"/>
    <cellStyle name="標準 24 3 5 4 2" xfId="2406"/>
    <cellStyle name="標準 24 3 5 4 2 2" xfId="4815"/>
    <cellStyle name="標準 24 3 5 4 2 2 2" xfId="10057"/>
    <cellStyle name="標準 24 3 5 4 2 2 2 2" xfId="18638"/>
    <cellStyle name="標準 24 3 5 4 2 2 2 3" xfId="29192"/>
    <cellStyle name="標準 24 3 5 4 2 2 2 4" xfId="39752"/>
    <cellStyle name="標準 24 3 5 4 2 2 2 5" xfId="50307"/>
    <cellStyle name="標準 24 3 5 4 2 2 3" xfId="13372"/>
    <cellStyle name="標準 24 3 5 4 2 2 4" xfId="23927"/>
    <cellStyle name="標準 24 3 5 4 2 2 5" xfId="34487"/>
    <cellStyle name="標準 24 3 5 4 2 2 6" xfId="45041"/>
    <cellStyle name="標準 24 3 5 4 2 3" xfId="7649"/>
    <cellStyle name="標準 24 3 5 4 2 3 2" xfId="17821"/>
    <cellStyle name="標準 24 3 5 4 2 3 3" xfId="28375"/>
    <cellStyle name="標準 24 3 5 4 2 3 4" xfId="38935"/>
    <cellStyle name="標準 24 3 5 4 2 3 5" xfId="49490"/>
    <cellStyle name="標準 24 3 5 4 2 4" xfId="12555"/>
    <cellStyle name="標準 24 3 5 4 2 5" xfId="23109"/>
    <cellStyle name="標準 24 3 5 4 2 6" xfId="33669"/>
    <cellStyle name="標準 24 3 5 4 2 7" xfId="44223"/>
    <cellStyle name="標準 24 3 5 4 3" xfId="3278"/>
    <cellStyle name="標準 24 3 5 4 3 2" xfId="8520"/>
    <cellStyle name="標準 24 3 5 4 3 2 2" xfId="18639"/>
    <cellStyle name="標準 24 3 5 4 3 2 3" xfId="29193"/>
    <cellStyle name="標準 24 3 5 4 3 2 4" xfId="39753"/>
    <cellStyle name="標準 24 3 5 4 3 2 5" xfId="50308"/>
    <cellStyle name="標準 24 3 5 4 3 3" xfId="13373"/>
    <cellStyle name="標準 24 3 5 4 3 4" xfId="23928"/>
    <cellStyle name="標準 24 3 5 4 3 5" xfId="34488"/>
    <cellStyle name="標準 24 3 5 4 3 6" xfId="45042"/>
    <cellStyle name="標準 24 3 5 4 4" xfId="6112"/>
    <cellStyle name="標準 24 3 5 4 4 2" xfId="16284"/>
    <cellStyle name="標準 24 3 5 4 4 3" xfId="26838"/>
    <cellStyle name="標準 24 3 5 4 4 4" xfId="37398"/>
    <cellStyle name="標準 24 3 5 4 4 5" xfId="47953"/>
    <cellStyle name="標準 24 3 5 4 5" xfId="11018"/>
    <cellStyle name="標準 24 3 5 4 6" xfId="21572"/>
    <cellStyle name="標準 24 3 5 4 7" xfId="32132"/>
    <cellStyle name="標準 24 3 5 4 8" xfId="42686"/>
    <cellStyle name="標準 24 3 5 5" xfId="1905"/>
    <cellStyle name="標準 24 3 5 5 2" xfId="4314"/>
    <cellStyle name="標準 24 3 5 5 2 2" xfId="9556"/>
    <cellStyle name="標準 24 3 5 5 2 2 2" xfId="18640"/>
    <cellStyle name="標準 24 3 5 5 2 2 3" xfId="29194"/>
    <cellStyle name="標準 24 3 5 5 2 2 4" xfId="39754"/>
    <cellStyle name="標準 24 3 5 5 2 2 5" xfId="50309"/>
    <cellStyle name="標準 24 3 5 5 2 3" xfId="13374"/>
    <cellStyle name="標準 24 3 5 5 2 4" xfId="23929"/>
    <cellStyle name="標準 24 3 5 5 2 5" xfId="34489"/>
    <cellStyle name="標準 24 3 5 5 2 6" xfId="45043"/>
    <cellStyle name="標準 24 3 5 5 3" xfId="7148"/>
    <cellStyle name="標準 24 3 5 5 3 2" xfId="17320"/>
    <cellStyle name="標準 24 3 5 5 3 3" xfId="27874"/>
    <cellStyle name="標準 24 3 5 5 3 4" xfId="38434"/>
    <cellStyle name="標準 24 3 5 5 3 5" xfId="48989"/>
    <cellStyle name="標準 24 3 5 5 4" xfId="12054"/>
    <cellStyle name="標準 24 3 5 5 5" xfId="22608"/>
    <cellStyle name="標準 24 3 5 5 6" xfId="33168"/>
    <cellStyle name="標準 24 3 5 5 7" xfId="43722"/>
    <cellStyle name="標準 24 3 5 6" xfId="1404"/>
    <cellStyle name="標準 24 3 5 6 2" xfId="3813"/>
    <cellStyle name="標準 24 3 5 6 2 2" xfId="9055"/>
    <cellStyle name="標準 24 3 5 6 2 2 2" xfId="18641"/>
    <cellStyle name="標準 24 3 5 6 2 2 3" xfId="29195"/>
    <cellStyle name="標準 24 3 5 6 2 2 4" xfId="39755"/>
    <cellStyle name="標準 24 3 5 6 2 2 5" xfId="50310"/>
    <cellStyle name="標準 24 3 5 6 2 3" xfId="13375"/>
    <cellStyle name="標準 24 3 5 6 2 4" xfId="23930"/>
    <cellStyle name="標準 24 3 5 6 2 5" xfId="34490"/>
    <cellStyle name="標準 24 3 5 6 2 6" xfId="45044"/>
    <cellStyle name="標準 24 3 5 6 3" xfId="6647"/>
    <cellStyle name="標準 24 3 5 6 3 2" xfId="16819"/>
    <cellStyle name="標準 24 3 5 6 3 3" xfId="27373"/>
    <cellStyle name="標準 24 3 5 6 3 4" xfId="37933"/>
    <cellStyle name="標準 24 3 5 6 3 5" xfId="48488"/>
    <cellStyle name="標準 24 3 5 6 4" xfId="11553"/>
    <cellStyle name="標準 24 3 5 6 5" xfId="22107"/>
    <cellStyle name="標準 24 3 5 6 6" xfId="32667"/>
    <cellStyle name="標準 24 3 5 6 7" xfId="43221"/>
    <cellStyle name="標準 24 3 5 7" xfId="2936"/>
    <cellStyle name="標準 24 3 5 7 2" xfId="8178"/>
    <cellStyle name="標準 24 3 5 7 2 2" xfId="18642"/>
    <cellStyle name="標準 24 3 5 7 2 3" xfId="29196"/>
    <cellStyle name="標準 24 3 5 7 2 4" xfId="39756"/>
    <cellStyle name="標準 24 3 5 7 2 5" xfId="50311"/>
    <cellStyle name="標準 24 3 5 7 3" xfId="13376"/>
    <cellStyle name="標準 24 3 5 7 4" xfId="23931"/>
    <cellStyle name="標準 24 3 5 7 5" xfId="34491"/>
    <cellStyle name="標準 24 3 5 7 6" xfId="45045"/>
    <cellStyle name="標準 24 3 5 8" xfId="5518"/>
    <cellStyle name="標準 24 3 5 8 2" xfId="15942"/>
    <cellStyle name="標準 24 3 5 8 3" xfId="26496"/>
    <cellStyle name="標準 24 3 5 8 4" xfId="37056"/>
    <cellStyle name="標準 24 3 5 8 5" xfId="47611"/>
    <cellStyle name="標準 24 3 5 9" xfId="10676"/>
    <cellStyle name="標準 24 3 6" xfId="297"/>
    <cellStyle name="標準 24 3 6 10" xfId="21252"/>
    <cellStyle name="標準 24 3 6 11" xfId="31812"/>
    <cellStyle name="標準 24 3 6 12" xfId="42366"/>
    <cellStyle name="標準 24 3 6 2" xfId="676"/>
    <cellStyle name="標準 24 3 6 2 10" xfId="42493"/>
    <cellStyle name="標準 24 3 6 2 2" xfId="1189"/>
    <cellStyle name="標準 24 3 6 2 2 2" xfId="2726"/>
    <cellStyle name="標準 24 3 6 2 2 2 2" xfId="5135"/>
    <cellStyle name="標準 24 3 6 2 2 2 2 2" xfId="10377"/>
    <cellStyle name="標準 24 3 6 2 2 2 2 2 2" xfId="18643"/>
    <cellStyle name="標準 24 3 6 2 2 2 2 2 3" xfId="29197"/>
    <cellStyle name="標準 24 3 6 2 2 2 2 2 4" xfId="39757"/>
    <cellStyle name="標準 24 3 6 2 2 2 2 2 5" xfId="50312"/>
    <cellStyle name="標準 24 3 6 2 2 2 2 3" xfId="13377"/>
    <cellStyle name="標準 24 3 6 2 2 2 2 4" xfId="23932"/>
    <cellStyle name="標準 24 3 6 2 2 2 2 5" xfId="34492"/>
    <cellStyle name="標準 24 3 6 2 2 2 2 6" xfId="45046"/>
    <cellStyle name="標準 24 3 6 2 2 2 3" xfId="7969"/>
    <cellStyle name="標準 24 3 6 2 2 2 3 2" xfId="18141"/>
    <cellStyle name="標準 24 3 6 2 2 2 3 3" xfId="28695"/>
    <cellStyle name="標準 24 3 6 2 2 2 3 4" xfId="39255"/>
    <cellStyle name="標準 24 3 6 2 2 2 3 5" xfId="49810"/>
    <cellStyle name="標準 24 3 6 2 2 2 4" xfId="12875"/>
    <cellStyle name="標準 24 3 6 2 2 2 5" xfId="23429"/>
    <cellStyle name="標準 24 3 6 2 2 2 6" xfId="33989"/>
    <cellStyle name="標準 24 3 6 2 2 2 7" xfId="44543"/>
    <cellStyle name="標準 24 3 6 2 2 3" xfId="3598"/>
    <cellStyle name="標準 24 3 6 2 2 3 2" xfId="8840"/>
    <cellStyle name="標準 24 3 6 2 2 3 2 2" xfId="18644"/>
    <cellStyle name="標準 24 3 6 2 2 3 2 3" xfId="29198"/>
    <cellStyle name="標準 24 3 6 2 2 3 2 4" xfId="39758"/>
    <cellStyle name="標準 24 3 6 2 2 3 2 5" xfId="50313"/>
    <cellStyle name="標準 24 3 6 2 2 3 3" xfId="13378"/>
    <cellStyle name="標準 24 3 6 2 2 3 4" xfId="23933"/>
    <cellStyle name="標準 24 3 6 2 2 3 5" xfId="34493"/>
    <cellStyle name="標準 24 3 6 2 2 3 6" xfId="45047"/>
    <cellStyle name="標準 24 3 6 2 2 4" xfId="6432"/>
    <cellStyle name="標準 24 3 6 2 2 4 2" xfId="16604"/>
    <cellStyle name="標準 24 3 6 2 2 4 3" xfId="27158"/>
    <cellStyle name="標準 24 3 6 2 2 4 4" xfId="37718"/>
    <cellStyle name="標準 24 3 6 2 2 4 5" xfId="48273"/>
    <cellStyle name="標準 24 3 6 2 2 5" xfId="11338"/>
    <cellStyle name="標準 24 3 6 2 2 6" xfId="21892"/>
    <cellStyle name="標準 24 3 6 2 2 7" xfId="32452"/>
    <cellStyle name="標準 24 3 6 2 2 8" xfId="43006"/>
    <cellStyle name="標準 24 3 6 2 3" xfId="2213"/>
    <cellStyle name="標準 24 3 6 2 3 2" xfId="4622"/>
    <cellStyle name="標準 24 3 6 2 3 2 2" xfId="9864"/>
    <cellStyle name="標準 24 3 6 2 3 2 2 2" xfId="18645"/>
    <cellStyle name="標準 24 3 6 2 3 2 2 3" xfId="29199"/>
    <cellStyle name="標準 24 3 6 2 3 2 2 4" xfId="39759"/>
    <cellStyle name="標準 24 3 6 2 3 2 2 5" xfId="50314"/>
    <cellStyle name="標準 24 3 6 2 3 2 3" xfId="13379"/>
    <cellStyle name="標準 24 3 6 2 3 2 4" xfId="23934"/>
    <cellStyle name="標準 24 3 6 2 3 2 5" xfId="34494"/>
    <cellStyle name="標準 24 3 6 2 3 2 6" xfId="45048"/>
    <cellStyle name="標準 24 3 6 2 3 3" xfId="7456"/>
    <cellStyle name="標準 24 3 6 2 3 3 2" xfId="17628"/>
    <cellStyle name="標準 24 3 6 2 3 3 3" xfId="28182"/>
    <cellStyle name="標準 24 3 6 2 3 3 4" xfId="38742"/>
    <cellStyle name="標準 24 3 6 2 3 3 5" xfId="49297"/>
    <cellStyle name="標準 24 3 6 2 3 4" xfId="12362"/>
    <cellStyle name="標準 24 3 6 2 3 5" xfId="22916"/>
    <cellStyle name="標準 24 3 6 2 3 6" xfId="33476"/>
    <cellStyle name="標準 24 3 6 2 3 7" xfId="44030"/>
    <cellStyle name="標準 24 3 6 2 4" xfId="1724"/>
    <cellStyle name="標準 24 3 6 2 4 2" xfId="4133"/>
    <cellStyle name="標準 24 3 6 2 4 2 2" xfId="9375"/>
    <cellStyle name="標準 24 3 6 2 4 2 2 2" xfId="18646"/>
    <cellStyle name="標準 24 3 6 2 4 2 2 3" xfId="29200"/>
    <cellStyle name="標準 24 3 6 2 4 2 2 4" xfId="39760"/>
    <cellStyle name="標準 24 3 6 2 4 2 2 5" xfId="50315"/>
    <cellStyle name="標準 24 3 6 2 4 2 3" xfId="13380"/>
    <cellStyle name="標準 24 3 6 2 4 2 4" xfId="23935"/>
    <cellStyle name="標準 24 3 6 2 4 2 5" xfId="34495"/>
    <cellStyle name="標準 24 3 6 2 4 2 6" xfId="45049"/>
    <cellStyle name="標準 24 3 6 2 4 3" xfId="6967"/>
    <cellStyle name="標準 24 3 6 2 4 3 2" xfId="17139"/>
    <cellStyle name="標準 24 3 6 2 4 3 3" xfId="27693"/>
    <cellStyle name="標準 24 3 6 2 4 3 4" xfId="38253"/>
    <cellStyle name="標準 24 3 6 2 4 3 5" xfId="48808"/>
    <cellStyle name="標準 24 3 6 2 4 4" xfId="11873"/>
    <cellStyle name="標準 24 3 6 2 4 5" xfId="22427"/>
    <cellStyle name="標準 24 3 6 2 4 6" xfId="32987"/>
    <cellStyle name="標準 24 3 6 2 4 7" xfId="43541"/>
    <cellStyle name="標準 24 3 6 2 5" xfId="3085"/>
    <cellStyle name="標準 24 3 6 2 5 2" xfId="8327"/>
    <cellStyle name="標準 24 3 6 2 5 2 2" xfId="18647"/>
    <cellStyle name="標準 24 3 6 2 5 2 3" xfId="29201"/>
    <cellStyle name="標準 24 3 6 2 5 2 4" xfId="39761"/>
    <cellStyle name="標準 24 3 6 2 5 2 5" xfId="50316"/>
    <cellStyle name="標準 24 3 6 2 5 3" xfId="13381"/>
    <cellStyle name="標準 24 3 6 2 5 4" xfId="23936"/>
    <cellStyle name="標準 24 3 6 2 5 5" xfId="34496"/>
    <cellStyle name="標準 24 3 6 2 5 6" xfId="45050"/>
    <cellStyle name="標準 24 3 6 2 6" xfId="5919"/>
    <cellStyle name="標準 24 3 6 2 6 2" xfId="16091"/>
    <cellStyle name="標準 24 3 6 2 6 3" xfId="26645"/>
    <cellStyle name="標準 24 3 6 2 6 4" xfId="37205"/>
    <cellStyle name="標準 24 3 6 2 6 5" xfId="47760"/>
    <cellStyle name="標準 24 3 6 2 7" xfId="10825"/>
    <cellStyle name="標準 24 3 6 2 8" xfId="21379"/>
    <cellStyle name="標準 24 3 6 2 9" xfId="31939"/>
    <cellStyle name="標準 24 3 6 3" xfId="382"/>
    <cellStyle name="標準 24 3 6 3 2" xfId="1062"/>
    <cellStyle name="標準 24 3 6 3 2 2" xfId="2599"/>
    <cellStyle name="標準 24 3 6 3 2 2 2" xfId="7842"/>
    <cellStyle name="標準 24 3 6 3 2 2 2 2" xfId="18648"/>
    <cellStyle name="標準 24 3 6 3 2 2 2 3" xfId="29202"/>
    <cellStyle name="標準 24 3 6 3 2 2 2 4" xfId="39762"/>
    <cellStyle name="標準 24 3 6 3 2 2 2 5" xfId="50317"/>
    <cellStyle name="標準 24 3 6 3 2 2 3" xfId="13382"/>
    <cellStyle name="標準 24 3 6 3 2 2 4" xfId="23937"/>
    <cellStyle name="標準 24 3 6 3 2 2 5" xfId="34497"/>
    <cellStyle name="標準 24 3 6 3 2 2 6" xfId="45051"/>
    <cellStyle name="標準 24 3 6 3 2 3" xfId="5008"/>
    <cellStyle name="標準 24 3 6 3 2 3 2" xfId="10250"/>
    <cellStyle name="標準 24 3 6 3 2 3 2 2" xfId="18649"/>
    <cellStyle name="標準 24 3 6 3 2 3 2 3" xfId="29203"/>
    <cellStyle name="標準 24 3 6 3 2 3 2 4" xfId="39763"/>
    <cellStyle name="標準 24 3 6 3 2 3 2 5" xfId="50318"/>
    <cellStyle name="標準 24 3 6 3 2 3 3" xfId="13383"/>
    <cellStyle name="標準 24 3 6 3 2 3 4" xfId="23938"/>
    <cellStyle name="標準 24 3 6 3 2 3 5" xfId="34498"/>
    <cellStyle name="標準 24 3 6 3 2 3 6" xfId="45052"/>
    <cellStyle name="標準 24 3 6 3 2 4" xfId="6305"/>
    <cellStyle name="標準 24 3 6 3 2 4 2" xfId="18014"/>
    <cellStyle name="標準 24 3 6 3 2 4 3" xfId="28568"/>
    <cellStyle name="標準 24 3 6 3 2 4 4" xfId="39128"/>
    <cellStyle name="標準 24 3 6 3 2 4 5" xfId="49683"/>
    <cellStyle name="標準 24 3 6 3 2 5" xfId="12748"/>
    <cellStyle name="標準 24 3 6 3 2 6" xfId="23302"/>
    <cellStyle name="標準 24 3 6 3 2 7" xfId="33862"/>
    <cellStyle name="標準 24 3 6 3 2 8" xfId="44416"/>
    <cellStyle name="標準 24 3 6 3 3" xfId="1597"/>
    <cellStyle name="標準 24 3 6 3 3 2" xfId="4006"/>
    <cellStyle name="標準 24 3 6 3 3 2 2" xfId="9248"/>
    <cellStyle name="標準 24 3 6 3 3 2 2 2" xfId="18650"/>
    <cellStyle name="標準 24 3 6 3 3 2 2 3" xfId="29204"/>
    <cellStyle name="標準 24 3 6 3 3 2 2 4" xfId="39764"/>
    <cellStyle name="標準 24 3 6 3 3 2 2 5" xfId="50319"/>
    <cellStyle name="標準 24 3 6 3 3 2 3" xfId="13384"/>
    <cellStyle name="標準 24 3 6 3 3 2 4" xfId="23939"/>
    <cellStyle name="標準 24 3 6 3 3 2 5" xfId="34499"/>
    <cellStyle name="標準 24 3 6 3 3 2 6" xfId="45053"/>
    <cellStyle name="標準 24 3 6 3 3 3" xfId="6840"/>
    <cellStyle name="標準 24 3 6 3 3 3 2" xfId="17012"/>
    <cellStyle name="標準 24 3 6 3 3 3 3" xfId="27566"/>
    <cellStyle name="標準 24 3 6 3 3 3 4" xfId="38126"/>
    <cellStyle name="標準 24 3 6 3 3 3 5" xfId="48681"/>
    <cellStyle name="標準 24 3 6 3 3 4" xfId="11746"/>
    <cellStyle name="標準 24 3 6 3 3 5" xfId="22300"/>
    <cellStyle name="標準 24 3 6 3 3 6" xfId="32860"/>
    <cellStyle name="標準 24 3 6 3 3 7" xfId="43414"/>
    <cellStyle name="標準 24 3 6 3 4" xfId="3471"/>
    <cellStyle name="標準 24 3 6 3 4 2" xfId="8713"/>
    <cellStyle name="標準 24 3 6 3 4 2 2" xfId="18651"/>
    <cellStyle name="標準 24 3 6 3 4 2 3" xfId="29205"/>
    <cellStyle name="標準 24 3 6 3 4 2 4" xfId="39765"/>
    <cellStyle name="標準 24 3 6 3 4 2 5" xfId="50320"/>
    <cellStyle name="標準 24 3 6 3 4 3" xfId="13385"/>
    <cellStyle name="標準 24 3 6 3 4 4" xfId="23940"/>
    <cellStyle name="標準 24 3 6 3 4 5" xfId="34500"/>
    <cellStyle name="標準 24 3 6 3 4 6" xfId="45054"/>
    <cellStyle name="標準 24 3 6 3 5" xfId="5625"/>
    <cellStyle name="標準 24 3 6 3 5 2" xfId="16477"/>
    <cellStyle name="標準 24 3 6 3 5 3" xfId="27031"/>
    <cellStyle name="標準 24 3 6 3 5 4" xfId="37591"/>
    <cellStyle name="標準 24 3 6 3 5 5" xfId="48146"/>
    <cellStyle name="標準 24 3 6 3 6" xfId="11211"/>
    <cellStyle name="標準 24 3 6 3 7" xfId="21765"/>
    <cellStyle name="標準 24 3 6 3 8" xfId="32325"/>
    <cellStyle name="標準 24 3 6 3 9" xfId="42879"/>
    <cellStyle name="標準 24 3 6 4" xfId="891"/>
    <cellStyle name="標準 24 3 6 4 2" xfId="2428"/>
    <cellStyle name="標準 24 3 6 4 2 2" xfId="4837"/>
    <cellStyle name="標準 24 3 6 4 2 2 2" xfId="10079"/>
    <cellStyle name="標準 24 3 6 4 2 2 2 2" xfId="18652"/>
    <cellStyle name="標準 24 3 6 4 2 2 2 3" xfId="29206"/>
    <cellStyle name="標準 24 3 6 4 2 2 2 4" xfId="39766"/>
    <cellStyle name="標準 24 3 6 4 2 2 2 5" xfId="50321"/>
    <cellStyle name="標準 24 3 6 4 2 2 3" xfId="13386"/>
    <cellStyle name="標準 24 3 6 4 2 2 4" xfId="23941"/>
    <cellStyle name="標準 24 3 6 4 2 2 5" xfId="34501"/>
    <cellStyle name="標準 24 3 6 4 2 2 6" xfId="45055"/>
    <cellStyle name="標準 24 3 6 4 2 3" xfId="7671"/>
    <cellStyle name="標準 24 3 6 4 2 3 2" xfId="17843"/>
    <cellStyle name="標準 24 3 6 4 2 3 3" xfId="28397"/>
    <cellStyle name="標準 24 3 6 4 2 3 4" xfId="38957"/>
    <cellStyle name="標準 24 3 6 4 2 3 5" xfId="49512"/>
    <cellStyle name="標準 24 3 6 4 2 4" xfId="12577"/>
    <cellStyle name="標準 24 3 6 4 2 5" xfId="23131"/>
    <cellStyle name="標準 24 3 6 4 2 6" xfId="33691"/>
    <cellStyle name="標準 24 3 6 4 2 7" xfId="44245"/>
    <cellStyle name="標準 24 3 6 4 3" xfId="3300"/>
    <cellStyle name="標準 24 3 6 4 3 2" xfId="8542"/>
    <cellStyle name="標準 24 3 6 4 3 2 2" xfId="18653"/>
    <cellStyle name="標準 24 3 6 4 3 2 3" xfId="29207"/>
    <cellStyle name="標準 24 3 6 4 3 2 4" xfId="39767"/>
    <cellStyle name="標準 24 3 6 4 3 2 5" xfId="50322"/>
    <cellStyle name="標準 24 3 6 4 3 3" xfId="13387"/>
    <cellStyle name="標準 24 3 6 4 3 4" xfId="23942"/>
    <cellStyle name="標準 24 3 6 4 3 5" xfId="34502"/>
    <cellStyle name="標準 24 3 6 4 3 6" xfId="45056"/>
    <cellStyle name="標準 24 3 6 4 4" xfId="6134"/>
    <cellStyle name="標準 24 3 6 4 4 2" xfId="16306"/>
    <cellStyle name="標準 24 3 6 4 4 3" xfId="26860"/>
    <cellStyle name="標準 24 3 6 4 4 4" xfId="37420"/>
    <cellStyle name="標準 24 3 6 4 4 5" xfId="47975"/>
    <cellStyle name="標準 24 3 6 4 5" xfId="11040"/>
    <cellStyle name="標準 24 3 6 4 6" xfId="21594"/>
    <cellStyle name="標準 24 3 6 4 7" xfId="32154"/>
    <cellStyle name="標準 24 3 6 4 8" xfId="42708"/>
    <cellStyle name="標準 24 3 6 5" xfId="1919"/>
    <cellStyle name="標準 24 3 6 5 2" xfId="4328"/>
    <cellStyle name="標準 24 3 6 5 2 2" xfId="9570"/>
    <cellStyle name="標準 24 3 6 5 2 2 2" xfId="18654"/>
    <cellStyle name="標準 24 3 6 5 2 2 3" xfId="29208"/>
    <cellStyle name="標準 24 3 6 5 2 2 4" xfId="39768"/>
    <cellStyle name="標準 24 3 6 5 2 2 5" xfId="50323"/>
    <cellStyle name="標準 24 3 6 5 2 3" xfId="13388"/>
    <cellStyle name="標準 24 3 6 5 2 4" xfId="23943"/>
    <cellStyle name="標準 24 3 6 5 2 5" xfId="34503"/>
    <cellStyle name="標準 24 3 6 5 2 6" xfId="45057"/>
    <cellStyle name="標準 24 3 6 5 3" xfId="7162"/>
    <cellStyle name="標準 24 3 6 5 3 2" xfId="17334"/>
    <cellStyle name="標準 24 3 6 5 3 3" xfId="27888"/>
    <cellStyle name="標準 24 3 6 5 3 4" xfId="38448"/>
    <cellStyle name="標準 24 3 6 5 3 5" xfId="49003"/>
    <cellStyle name="標準 24 3 6 5 4" xfId="12068"/>
    <cellStyle name="標準 24 3 6 5 5" xfId="22622"/>
    <cellStyle name="標準 24 3 6 5 6" xfId="33182"/>
    <cellStyle name="標準 24 3 6 5 7" xfId="43736"/>
    <cellStyle name="標準 24 3 6 6" xfId="1426"/>
    <cellStyle name="標準 24 3 6 6 2" xfId="3835"/>
    <cellStyle name="標準 24 3 6 6 2 2" xfId="9077"/>
    <cellStyle name="標準 24 3 6 6 2 2 2" xfId="18655"/>
    <cellStyle name="標準 24 3 6 6 2 2 3" xfId="29209"/>
    <cellStyle name="標準 24 3 6 6 2 2 4" xfId="39769"/>
    <cellStyle name="標準 24 3 6 6 2 2 5" xfId="50324"/>
    <cellStyle name="標準 24 3 6 6 2 3" xfId="13389"/>
    <cellStyle name="標準 24 3 6 6 2 4" xfId="23944"/>
    <cellStyle name="標準 24 3 6 6 2 5" xfId="34504"/>
    <cellStyle name="標準 24 3 6 6 2 6" xfId="45058"/>
    <cellStyle name="標準 24 3 6 6 3" xfId="6669"/>
    <cellStyle name="標準 24 3 6 6 3 2" xfId="16841"/>
    <cellStyle name="標準 24 3 6 6 3 3" xfId="27395"/>
    <cellStyle name="標準 24 3 6 6 3 4" xfId="37955"/>
    <cellStyle name="標準 24 3 6 6 3 5" xfId="48510"/>
    <cellStyle name="標準 24 3 6 6 4" xfId="11575"/>
    <cellStyle name="標準 24 3 6 6 5" xfId="22129"/>
    <cellStyle name="標準 24 3 6 6 6" xfId="32689"/>
    <cellStyle name="標準 24 3 6 6 7" xfId="43243"/>
    <cellStyle name="標準 24 3 6 7" xfId="2958"/>
    <cellStyle name="標準 24 3 6 7 2" xfId="8200"/>
    <cellStyle name="標準 24 3 6 7 2 2" xfId="18656"/>
    <cellStyle name="標準 24 3 6 7 2 3" xfId="29210"/>
    <cellStyle name="標準 24 3 6 7 2 4" xfId="39770"/>
    <cellStyle name="標準 24 3 6 7 2 5" xfId="50325"/>
    <cellStyle name="標準 24 3 6 7 3" xfId="13390"/>
    <cellStyle name="標準 24 3 6 7 4" xfId="23945"/>
    <cellStyle name="標準 24 3 6 7 5" xfId="34505"/>
    <cellStyle name="標準 24 3 6 7 6" xfId="45059"/>
    <cellStyle name="標準 24 3 6 8" xfId="5540"/>
    <cellStyle name="標準 24 3 6 8 2" xfId="15964"/>
    <cellStyle name="標準 24 3 6 8 3" xfId="26518"/>
    <cellStyle name="標準 24 3 6 8 4" xfId="37078"/>
    <cellStyle name="標準 24 3 6 8 5" xfId="47633"/>
    <cellStyle name="標準 24 3 6 9" xfId="10698"/>
    <cellStyle name="標準 24 3 7" xfId="189"/>
    <cellStyle name="標準 24 3 7 10" xfId="31961"/>
    <cellStyle name="標準 24 3 7 11" xfId="42515"/>
    <cellStyle name="標準 24 3 7 2" xfId="396"/>
    <cellStyle name="標準 24 3 7 2 2" xfId="1211"/>
    <cellStyle name="標準 24 3 7 2 2 2" xfId="2748"/>
    <cellStyle name="標準 24 3 7 2 2 2 2" xfId="7991"/>
    <cellStyle name="標準 24 3 7 2 2 2 2 2" xfId="18657"/>
    <cellStyle name="標準 24 3 7 2 2 2 2 3" xfId="29211"/>
    <cellStyle name="標準 24 3 7 2 2 2 2 4" xfId="39771"/>
    <cellStyle name="標準 24 3 7 2 2 2 2 5" xfId="50326"/>
    <cellStyle name="標準 24 3 7 2 2 2 3" xfId="13391"/>
    <cellStyle name="標準 24 3 7 2 2 2 4" xfId="23946"/>
    <cellStyle name="標準 24 3 7 2 2 2 5" xfId="34506"/>
    <cellStyle name="標準 24 3 7 2 2 2 6" xfId="45060"/>
    <cellStyle name="標準 24 3 7 2 2 3" xfId="5157"/>
    <cellStyle name="標準 24 3 7 2 2 3 2" xfId="10399"/>
    <cellStyle name="標準 24 3 7 2 2 3 2 2" xfId="18658"/>
    <cellStyle name="標準 24 3 7 2 2 3 2 3" xfId="29212"/>
    <cellStyle name="標準 24 3 7 2 2 3 2 4" xfId="39772"/>
    <cellStyle name="標準 24 3 7 2 2 3 2 5" xfId="50327"/>
    <cellStyle name="標準 24 3 7 2 2 3 3" xfId="13392"/>
    <cellStyle name="標準 24 3 7 2 2 3 4" xfId="23947"/>
    <cellStyle name="標準 24 3 7 2 2 3 5" xfId="34507"/>
    <cellStyle name="標準 24 3 7 2 2 3 6" xfId="45061"/>
    <cellStyle name="標準 24 3 7 2 2 4" xfId="6454"/>
    <cellStyle name="標準 24 3 7 2 2 4 2" xfId="18163"/>
    <cellStyle name="標準 24 3 7 2 2 4 3" xfId="28717"/>
    <cellStyle name="標準 24 3 7 2 2 4 4" xfId="39277"/>
    <cellStyle name="標準 24 3 7 2 2 4 5" xfId="49832"/>
    <cellStyle name="標準 24 3 7 2 2 5" xfId="12897"/>
    <cellStyle name="標準 24 3 7 2 2 6" xfId="23451"/>
    <cellStyle name="標準 24 3 7 2 2 7" xfId="34011"/>
    <cellStyle name="標準 24 3 7 2 2 8" xfId="44565"/>
    <cellStyle name="標準 24 3 7 2 3" xfId="1746"/>
    <cellStyle name="標準 24 3 7 2 3 2" xfId="4155"/>
    <cellStyle name="標準 24 3 7 2 3 2 2" xfId="9397"/>
    <cellStyle name="標準 24 3 7 2 3 2 2 2" xfId="18659"/>
    <cellStyle name="標準 24 3 7 2 3 2 2 3" xfId="29213"/>
    <cellStyle name="標準 24 3 7 2 3 2 2 4" xfId="39773"/>
    <cellStyle name="標準 24 3 7 2 3 2 2 5" xfId="50328"/>
    <cellStyle name="標準 24 3 7 2 3 2 3" xfId="13393"/>
    <cellStyle name="標準 24 3 7 2 3 2 4" xfId="23948"/>
    <cellStyle name="標準 24 3 7 2 3 2 5" xfId="34508"/>
    <cellStyle name="標準 24 3 7 2 3 2 6" xfId="45062"/>
    <cellStyle name="標準 24 3 7 2 3 3" xfId="6989"/>
    <cellStyle name="標準 24 3 7 2 3 3 2" xfId="17161"/>
    <cellStyle name="標準 24 3 7 2 3 3 3" xfId="27715"/>
    <cellStyle name="標準 24 3 7 2 3 3 4" xfId="38275"/>
    <cellStyle name="標準 24 3 7 2 3 3 5" xfId="48830"/>
    <cellStyle name="標準 24 3 7 2 3 4" xfId="11895"/>
    <cellStyle name="標準 24 3 7 2 3 5" xfId="22449"/>
    <cellStyle name="標準 24 3 7 2 3 6" xfId="33009"/>
    <cellStyle name="標準 24 3 7 2 3 7" xfId="43563"/>
    <cellStyle name="標準 24 3 7 2 4" xfId="3620"/>
    <cellStyle name="標準 24 3 7 2 4 2" xfId="8862"/>
    <cellStyle name="標準 24 3 7 2 4 2 2" xfId="18660"/>
    <cellStyle name="標準 24 3 7 2 4 2 3" xfId="29214"/>
    <cellStyle name="標準 24 3 7 2 4 2 4" xfId="39774"/>
    <cellStyle name="標準 24 3 7 2 4 2 5" xfId="50329"/>
    <cellStyle name="標準 24 3 7 2 4 3" xfId="13394"/>
    <cellStyle name="標準 24 3 7 2 4 4" xfId="23949"/>
    <cellStyle name="標準 24 3 7 2 4 5" xfId="34509"/>
    <cellStyle name="標準 24 3 7 2 4 6" xfId="45063"/>
    <cellStyle name="標準 24 3 7 2 5" xfId="5639"/>
    <cellStyle name="標準 24 3 7 2 5 2" xfId="16626"/>
    <cellStyle name="標準 24 3 7 2 5 3" xfId="27180"/>
    <cellStyle name="標準 24 3 7 2 5 4" xfId="37740"/>
    <cellStyle name="標準 24 3 7 2 5 5" xfId="48295"/>
    <cellStyle name="標準 24 3 7 2 6" xfId="11360"/>
    <cellStyle name="標準 24 3 7 2 7" xfId="21914"/>
    <cellStyle name="標準 24 3 7 2 8" xfId="32474"/>
    <cellStyle name="標準 24 3 7 2 9" xfId="43028"/>
    <cellStyle name="標準 24 3 7 3" xfId="913"/>
    <cellStyle name="標準 24 3 7 3 2" xfId="2450"/>
    <cellStyle name="標準 24 3 7 3 2 2" xfId="4859"/>
    <cellStyle name="標準 24 3 7 3 2 2 2" xfId="10101"/>
    <cellStyle name="標準 24 3 7 3 2 2 2 2" xfId="18661"/>
    <cellStyle name="標準 24 3 7 3 2 2 2 3" xfId="29215"/>
    <cellStyle name="標準 24 3 7 3 2 2 2 4" xfId="39775"/>
    <cellStyle name="標準 24 3 7 3 2 2 2 5" xfId="50330"/>
    <cellStyle name="標準 24 3 7 3 2 2 3" xfId="13395"/>
    <cellStyle name="標準 24 3 7 3 2 2 4" xfId="23950"/>
    <cellStyle name="標準 24 3 7 3 2 2 5" xfId="34510"/>
    <cellStyle name="標準 24 3 7 3 2 2 6" xfId="45064"/>
    <cellStyle name="標準 24 3 7 3 2 3" xfId="7693"/>
    <cellStyle name="標準 24 3 7 3 2 3 2" xfId="17865"/>
    <cellStyle name="標準 24 3 7 3 2 3 3" xfId="28419"/>
    <cellStyle name="標準 24 3 7 3 2 3 4" xfId="38979"/>
    <cellStyle name="標準 24 3 7 3 2 3 5" xfId="49534"/>
    <cellStyle name="標準 24 3 7 3 2 4" xfId="12599"/>
    <cellStyle name="標準 24 3 7 3 2 5" xfId="23153"/>
    <cellStyle name="標準 24 3 7 3 2 6" xfId="33713"/>
    <cellStyle name="標準 24 3 7 3 2 7" xfId="44267"/>
    <cellStyle name="標準 24 3 7 3 3" xfId="3322"/>
    <cellStyle name="標準 24 3 7 3 3 2" xfId="8564"/>
    <cellStyle name="標準 24 3 7 3 3 2 2" xfId="18662"/>
    <cellStyle name="標準 24 3 7 3 3 2 3" xfId="29216"/>
    <cellStyle name="標準 24 3 7 3 3 2 4" xfId="39776"/>
    <cellStyle name="標準 24 3 7 3 3 2 5" xfId="50331"/>
    <cellStyle name="標準 24 3 7 3 3 3" xfId="13396"/>
    <cellStyle name="標準 24 3 7 3 3 4" xfId="23951"/>
    <cellStyle name="標準 24 3 7 3 3 5" xfId="34511"/>
    <cellStyle name="標準 24 3 7 3 3 6" xfId="45065"/>
    <cellStyle name="標準 24 3 7 3 4" xfId="6156"/>
    <cellStyle name="標準 24 3 7 3 4 2" xfId="16328"/>
    <cellStyle name="標準 24 3 7 3 4 3" xfId="26882"/>
    <cellStyle name="標準 24 3 7 3 4 4" xfId="37442"/>
    <cellStyle name="標準 24 3 7 3 4 5" xfId="47997"/>
    <cellStyle name="標準 24 3 7 3 5" xfId="11062"/>
    <cellStyle name="標準 24 3 7 3 6" xfId="21616"/>
    <cellStyle name="標準 24 3 7 3 7" xfId="32176"/>
    <cellStyle name="標準 24 3 7 3 8" xfId="42730"/>
    <cellStyle name="標準 24 3 7 4" xfId="1933"/>
    <cellStyle name="標準 24 3 7 4 2" xfId="4342"/>
    <cellStyle name="標準 24 3 7 4 2 2" xfId="9584"/>
    <cellStyle name="標準 24 3 7 4 2 2 2" xfId="18663"/>
    <cellStyle name="標準 24 3 7 4 2 2 3" xfId="29217"/>
    <cellStyle name="標準 24 3 7 4 2 2 4" xfId="39777"/>
    <cellStyle name="標準 24 3 7 4 2 2 5" xfId="50332"/>
    <cellStyle name="標準 24 3 7 4 2 3" xfId="13397"/>
    <cellStyle name="標準 24 3 7 4 2 4" xfId="23952"/>
    <cellStyle name="標準 24 3 7 4 2 5" xfId="34512"/>
    <cellStyle name="標準 24 3 7 4 2 6" xfId="45066"/>
    <cellStyle name="標準 24 3 7 4 3" xfId="7176"/>
    <cellStyle name="標準 24 3 7 4 3 2" xfId="17348"/>
    <cellStyle name="標準 24 3 7 4 3 3" xfId="27902"/>
    <cellStyle name="標準 24 3 7 4 3 4" xfId="38462"/>
    <cellStyle name="標準 24 3 7 4 3 5" xfId="49017"/>
    <cellStyle name="標準 24 3 7 4 4" xfId="12082"/>
    <cellStyle name="標準 24 3 7 4 5" xfId="22636"/>
    <cellStyle name="標準 24 3 7 4 6" xfId="33196"/>
    <cellStyle name="標準 24 3 7 4 7" xfId="43750"/>
    <cellStyle name="標準 24 3 7 5" xfId="1448"/>
    <cellStyle name="標準 24 3 7 5 2" xfId="3857"/>
    <cellStyle name="標準 24 3 7 5 2 2" xfId="9099"/>
    <cellStyle name="標準 24 3 7 5 2 2 2" xfId="18664"/>
    <cellStyle name="標準 24 3 7 5 2 2 3" xfId="29218"/>
    <cellStyle name="標準 24 3 7 5 2 2 4" xfId="39778"/>
    <cellStyle name="標準 24 3 7 5 2 2 5" xfId="50333"/>
    <cellStyle name="標準 24 3 7 5 2 3" xfId="13398"/>
    <cellStyle name="標準 24 3 7 5 2 4" xfId="23953"/>
    <cellStyle name="標準 24 3 7 5 2 5" xfId="34513"/>
    <cellStyle name="標準 24 3 7 5 2 6" xfId="45067"/>
    <cellStyle name="標準 24 3 7 5 3" xfId="6691"/>
    <cellStyle name="標準 24 3 7 5 3 2" xfId="16863"/>
    <cellStyle name="標準 24 3 7 5 3 3" xfId="27417"/>
    <cellStyle name="標準 24 3 7 5 3 4" xfId="37977"/>
    <cellStyle name="標準 24 3 7 5 3 5" xfId="48532"/>
    <cellStyle name="標準 24 3 7 5 4" xfId="11597"/>
    <cellStyle name="標準 24 3 7 5 5" xfId="22151"/>
    <cellStyle name="標準 24 3 7 5 6" xfId="32711"/>
    <cellStyle name="標準 24 3 7 5 7" xfId="43265"/>
    <cellStyle name="標準 24 3 7 6" xfId="3107"/>
    <cellStyle name="標準 24 3 7 6 2" xfId="8349"/>
    <cellStyle name="標準 24 3 7 6 2 2" xfId="18665"/>
    <cellStyle name="標準 24 3 7 6 2 3" xfId="29219"/>
    <cellStyle name="標準 24 3 7 6 2 4" xfId="39779"/>
    <cellStyle name="標準 24 3 7 6 2 5" xfId="50334"/>
    <cellStyle name="標準 24 3 7 6 3" xfId="13399"/>
    <cellStyle name="標準 24 3 7 6 4" xfId="23954"/>
    <cellStyle name="標準 24 3 7 6 5" xfId="34514"/>
    <cellStyle name="標準 24 3 7 6 6" xfId="45068"/>
    <cellStyle name="標準 24 3 7 7" xfId="5437"/>
    <cellStyle name="標準 24 3 7 7 2" xfId="16113"/>
    <cellStyle name="標準 24 3 7 7 3" xfId="26667"/>
    <cellStyle name="標準 24 3 7 7 4" xfId="37227"/>
    <cellStyle name="標準 24 3 7 7 5" xfId="47782"/>
    <cellStyle name="標準 24 3 7 8" xfId="10847"/>
    <cellStyle name="標準 24 3 7 9" xfId="21401"/>
    <cellStyle name="標準 24 3 8" xfId="414"/>
    <cellStyle name="標準 24 3 8 10" xfId="31829"/>
    <cellStyle name="標準 24 3 8 11" xfId="42383"/>
    <cellStyle name="標準 24 3 8 2" xfId="1079"/>
    <cellStyle name="標準 24 3 8 2 2" xfId="2616"/>
    <cellStyle name="標準 24 3 8 2 2 2" xfId="5025"/>
    <cellStyle name="標準 24 3 8 2 2 2 2" xfId="10267"/>
    <cellStyle name="標準 24 3 8 2 2 2 2 2" xfId="18666"/>
    <cellStyle name="標準 24 3 8 2 2 2 2 3" xfId="29220"/>
    <cellStyle name="標準 24 3 8 2 2 2 2 4" xfId="39780"/>
    <cellStyle name="標準 24 3 8 2 2 2 2 5" xfId="50335"/>
    <cellStyle name="標準 24 3 8 2 2 2 3" xfId="13400"/>
    <cellStyle name="標準 24 3 8 2 2 2 4" xfId="23955"/>
    <cellStyle name="標準 24 3 8 2 2 2 5" xfId="34515"/>
    <cellStyle name="標準 24 3 8 2 2 2 6" xfId="45069"/>
    <cellStyle name="標準 24 3 8 2 2 3" xfId="7859"/>
    <cellStyle name="標準 24 3 8 2 2 3 2" xfId="18031"/>
    <cellStyle name="標準 24 3 8 2 2 3 3" xfId="28585"/>
    <cellStyle name="標準 24 3 8 2 2 3 4" xfId="39145"/>
    <cellStyle name="標準 24 3 8 2 2 3 5" xfId="49700"/>
    <cellStyle name="標準 24 3 8 2 2 4" xfId="12765"/>
    <cellStyle name="標準 24 3 8 2 2 5" xfId="23319"/>
    <cellStyle name="標準 24 3 8 2 2 6" xfId="33879"/>
    <cellStyle name="標準 24 3 8 2 2 7" xfId="44433"/>
    <cellStyle name="標準 24 3 8 2 3" xfId="1614"/>
    <cellStyle name="標準 24 3 8 2 3 2" xfId="4023"/>
    <cellStyle name="標準 24 3 8 2 3 2 2" xfId="9265"/>
    <cellStyle name="標準 24 3 8 2 3 2 2 2" xfId="18667"/>
    <cellStyle name="標準 24 3 8 2 3 2 2 3" xfId="29221"/>
    <cellStyle name="標準 24 3 8 2 3 2 2 4" xfId="39781"/>
    <cellStyle name="標準 24 3 8 2 3 2 2 5" xfId="50336"/>
    <cellStyle name="標準 24 3 8 2 3 2 3" xfId="13401"/>
    <cellStyle name="標準 24 3 8 2 3 2 4" xfId="23956"/>
    <cellStyle name="標準 24 3 8 2 3 2 5" xfId="34516"/>
    <cellStyle name="標準 24 3 8 2 3 2 6" xfId="45070"/>
    <cellStyle name="標準 24 3 8 2 3 3" xfId="6857"/>
    <cellStyle name="標準 24 3 8 2 3 3 2" xfId="17029"/>
    <cellStyle name="標準 24 3 8 2 3 3 3" xfId="27583"/>
    <cellStyle name="標準 24 3 8 2 3 3 4" xfId="38143"/>
    <cellStyle name="標準 24 3 8 2 3 3 5" xfId="48698"/>
    <cellStyle name="標準 24 3 8 2 3 4" xfId="11763"/>
    <cellStyle name="標準 24 3 8 2 3 5" xfId="22317"/>
    <cellStyle name="標準 24 3 8 2 3 6" xfId="32877"/>
    <cellStyle name="標準 24 3 8 2 3 7" xfId="43431"/>
    <cellStyle name="標準 24 3 8 2 4" xfId="3488"/>
    <cellStyle name="標準 24 3 8 2 4 2" xfId="8730"/>
    <cellStyle name="標準 24 3 8 2 4 2 2" xfId="18668"/>
    <cellStyle name="標準 24 3 8 2 4 2 3" xfId="29222"/>
    <cellStyle name="標準 24 3 8 2 4 2 4" xfId="39782"/>
    <cellStyle name="標準 24 3 8 2 4 2 5" xfId="50337"/>
    <cellStyle name="標準 24 3 8 2 4 3" xfId="13402"/>
    <cellStyle name="標準 24 3 8 2 4 4" xfId="23957"/>
    <cellStyle name="標準 24 3 8 2 4 5" xfId="34517"/>
    <cellStyle name="標準 24 3 8 2 4 6" xfId="45071"/>
    <cellStyle name="標準 24 3 8 2 5" xfId="6322"/>
    <cellStyle name="標準 24 3 8 2 5 2" xfId="16494"/>
    <cellStyle name="標準 24 3 8 2 5 3" xfId="27048"/>
    <cellStyle name="標準 24 3 8 2 5 4" xfId="37608"/>
    <cellStyle name="標準 24 3 8 2 5 5" xfId="48163"/>
    <cellStyle name="標準 24 3 8 2 6" xfId="11228"/>
    <cellStyle name="標準 24 3 8 2 7" xfId="21782"/>
    <cellStyle name="標準 24 3 8 2 8" xfId="32342"/>
    <cellStyle name="標準 24 3 8 2 9" xfId="42896"/>
    <cellStyle name="標準 24 3 8 3" xfId="935"/>
    <cellStyle name="標準 24 3 8 3 2" xfId="2472"/>
    <cellStyle name="標準 24 3 8 3 2 2" xfId="4881"/>
    <cellStyle name="標準 24 3 8 3 2 2 2" xfId="10123"/>
    <cellStyle name="標準 24 3 8 3 2 2 2 2" xfId="18669"/>
    <cellStyle name="標準 24 3 8 3 2 2 2 3" xfId="29223"/>
    <cellStyle name="標準 24 3 8 3 2 2 2 4" xfId="39783"/>
    <cellStyle name="標準 24 3 8 3 2 2 2 5" xfId="50338"/>
    <cellStyle name="標準 24 3 8 3 2 2 3" xfId="13403"/>
    <cellStyle name="標準 24 3 8 3 2 2 4" xfId="23958"/>
    <cellStyle name="標準 24 3 8 3 2 2 5" xfId="34518"/>
    <cellStyle name="標準 24 3 8 3 2 2 6" xfId="45072"/>
    <cellStyle name="標準 24 3 8 3 2 3" xfId="7715"/>
    <cellStyle name="標準 24 3 8 3 2 3 2" xfId="17887"/>
    <cellStyle name="標準 24 3 8 3 2 3 3" xfId="28441"/>
    <cellStyle name="標準 24 3 8 3 2 3 4" xfId="39001"/>
    <cellStyle name="標準 24 3 8 3 2 3 5" xfId="49556"/>
    <cellStyle name="標準 24 3 8 3 2 4" xfId="12621"/>
    <cellStyle name="標準 24 3 8 3 2 5" xfId="23175"/>
    <cellStyle name="標準 24 3 8 3 2 6" xfId="33735"/>
    <cellStyle name="標準 24 3 8 3 2 7" xfId="44289"/>
    <cellStyle name="標準 24 3 8 3 3" xfId="3344"/>
    <cellStyle name="標準 24 3 8 3 3 2" xfId="8586"/>
    <cellStyle name="標準 24 3 8 3 3 2 2" xfId="18670"/>
    <cellStyle name="標準 24 3 8 3 3 2 3" xfId="29224"/>
    <cellStyle name="標準 24 3 8 3 3 2 4" xfId="39784"/>
    <cellStyle name="標準 24 3 8 3 3 2 5" xfId="50339"/>
    <cellStyle name="標準 24 3 8 3 3 3" xfId="13404"/>
    <cellStyle name="標準 24 3 8 3 3 4" xfId="23959"/>
    <cellStyle name="標準 24 3 8 3 3 5" xfId="34519"/>
    <cellStyle name="標準 24 3 8 3 3 6" xfId="45073"/>
    <cellStyle name="標準 24 3 8 3 4" xfId="6178"/>
    <cellStyle name="標準 24 3 8 3 4 2" xfId="16350"/>
    <cellStyle name="標準 24 3 8 3 4 3" xfId="26904"/>
    <cellStyle name="標準 24 3 8 3 4 4" xfId="37464"/>
    <cellStyle name="標準 24 3 8 3 4 5" xfId="48019"/>
    <cellStyle name="標準 24 3 8 3 5" xfId="11084"/>
    <cellStyle name="標準 24 3 8 3 6" xfId="21638"/>
    <cellStyle name="標準 24 3 8 3 7" xfId="32198"/>
    <cellStyle name="標準 24 3 8 3 8" xfId="42752"/>
    <cellStyle name="標準 24 3 8 4" xfId="1951"/>
    <cellStyle name="標準 24 3 8 4 2" xfId="4360"/>
    <cellStyle name="標準 24 3 8 4 2 2" xfId="9602"/>
    <cellStyle name="標準 24 3 8 4 2 2 2" xfId="18671"/>
    <cellStyle name="標準 24 3 8 4 2 2 3" xfId="29225"/>
    <cellStyle name="標準 24 3 8 4 2 2 4" xfId="39785"/>
    <cellStyle name="標準 24 3 8 4 2 2 5" xfId="50340"/>
    <cellStyle name="標準 24 3 8 4 2 3" xfId="13405"/>
    <cellStyle name="標準 24 3 8 4 2 4" xfId="23960"/>
    <cellStyle name="標準 24 3 8 4 2 5" xfId="34520"/>
    <cellStyle name="標準 24 3 8 4 2 6" xfId="45074"/>
    <cellStyle name="標準 24 3 8 4 3" xfId="7194"/>
    <cellStyle name="標準 24 3 8 4 3 2" xfId="17366"/>
    <cellStyle name="標準 24 3 8 4 3 3" xfId="27920"/>
    <cellStyle name="標準 24 3 8 4 3 4" xfId="38480"/>
    <cellStyle name="標準 24 3 8 4 3 5" xfId="49035"/>
    <cellStyle name="標準 24 3 8 4 4" xfId="12100"/>
    <cellStyle name="標準 24 3 8 4 5" xfId="22654"/>
    <cellStyle name="標準 24 3 8 4 6" xfId="33214"/>
    <cellStyle name="標準 24 3 8 4 7" xfId="43768"/>
    <cellStyle name="標準 24 3 8 5" xfId="1470"/>
    <cellStyle name="標準 24 3 8 5 2" xfId="3879"/>
    <cellStyle name="標準 24 3 8 5 2 2" xfId="9121"/>
    <cellStyle name="標準 24 3 8 5 2 2 2" xfId="18672"/>
    <cellStyle name="標準 24 3 8 5 2 2 3" xfId="29226"/>
    <cellStyle name="標準 24 3 8 5 2 2 4" xfId="39786"/>
    <cellStyle name="標準 24 3 8 5 2 2 5" xfId="50341"/>
    <cellStyle name="標準 24 3 8 5 2 3" xfId="13406"/>
    <cellStyle name="標準 24 3 8 5 2 4" xfId="23961"/>
    <cellStyle name="標準 24 3 8 5 2 5" xfId="34521"/>
    <cellStyle name="標準 24 3 8 5 2 6" xfId="45075"/>
    <cellStyle name="標準 24 3 8 5 3" xfId="6713"/>
    <cellStyle name="標準 24 3 8 5 3 2" xfId="16885"/>
    <cellStyle name="標準 24 3 8 5 3 3" xfId="27439"/>
    <cellStyle name="標準 24 3 8 5 3 4" xfId="37999"/>
    <cellStyle name="標準 24 3 8 5 3 5" xfId="48554"/>
    <cellStyle name="標準 24 3 8 5 4" xfId="11619"/>
    <cellStyle name="標準 24 3 8 5 5" xfId="22173"/>
    <cellStyle name="標準 24 3 8 5 6" xfId="32733"/>
    <cellStyle name="標準 24 3 8 5 7" xfId="43287"/>
    <cellStyle name="標準 24 3 8 6" xfId="2975"/>
    <cellStyle name="標準 24 3 8 6 2" xfId="8217"/>
    <cellStyle name="標準 24 3 8 6 2 2" xfId="18673"/>
    <cellStyle name="標準 24 3 8 6 2 3" xfId="29227"/>
    <cellStyle name="標準 24 3 8 6 2 4" xfId="39787"/>
    <cellStyle name="標準 24 3 8 6 2 5" xfId="50342"/>
    <cellStyle name="標準 24 3 8 6 3" xfId="13407"/>
    <cellStyle name="標準 24 3 8 6 4" xfId="23962"/>
    <cellStyle name="標準 24 3 8 6 5" xfId="34522"/>
    <cellStyle name="標準 24 3 8 6 6" xfId="45076"/>
    <cellStyle name="標準 24 3 8 7" xfId="5657"/>
    <cellStyle name="標準 24 3 8 7 2" xfId="15981"/>
    <cellStyle name="標準 24 3 8 7 3" xfId="26535"/>
    <cellStyle name="標準 24 3 8 7 4" xfId="37095"/>
    <cellStyle name="標準 24 3 8 7 5" xfId="47650"/>
    <cellStyle name="標準 24 3 8 8" xfId="10715"/>
    <cellStyle name="標準 24 3 8 9" xfId="21269"/>
    <cellStyle name="標準 24 3 9" xfId="427"/>
    <cellStyle name="標準 24 3 9 10" xfId="42537"/>
    <cellStyle name="標準 24 3 9 2" xfId="1233"/>
    <cellStyle name="標準 24 3 9 2 2" xfId="2770"/>
    <cellStyle name="標準 24 3 9 2 2 2" xfId="5179"/>
    <cellStyle name="標準 24 3 9 2 2 2 2" xfId="10421"/>
    <cellStyle name="標準 24 3 9 2 2 2 2 2" xfId="18674"/>
    <cellStyle name="標準 24 3 9 2 2 2 2 3" xfId="29228"/>
    <cellStyle name="標準 24 3 9 2 2 2 2 4" xfId="39788"/>
    <cellStyle name="標準 24 3 9 2 2 2 2 5" xfId="50343"/>
    <cellStyle name="標準 24 3 9 2 2 2 3" xfId="13408"/>
    <cellStyle name="標準 24 3 9 2 2 2 4" xfId="23963"/>
    <cellStyle name="標準 24 3 9 2 2 2 5" xfId="34523"/>
    <cellStyle name="標準 24 3 9 2 2 2 6" xfId="45077"/>
    <cellStyle name="標準 24 3 9 2 2 3" xfId="8013"/>
    <cellStyle name="標準 24 3 9 2 2 3 2" xfId="18185"/>
    <cellStyle name="標準 24 3 9 2 2 3 3" xfId="28739"/>
    <cellStyle name="標準 24 3 9 2 2 3 4" xfId="39299"/>
    <cellStyle name="標準 24 3 9 2 2 3 5" xfId="49854"/>
    <cellStyle name="標準 24 3 9 2 2 4" xfId="12919"/>
    <cellStyle name="標準 24 3 9 2 2 5" xfId="23473"/>
    <cellStyle name="標準 24 3 9 2 2 6" xfId="34033"/>
    <cellStyle name="標準 24 3 9 2 2 7" xfId="44587"/>
    <cellStyle name="標準 24 3 9 2 3" xfId="3642"/>
    <cellStyle name="標準 24 3 9 2 3 2" xfId="8884"/>
    <cellStyle name="標準 24 3 9 2 3 2 2" xfId="18675"/>
    <cellStyle name="標準 24 3 9 2 3 2 3" xfId="29229"/>
    <cellStyle name="標準 24 3 9 2 3 2 4" xfId="39789"/>
    <cellStyle name="標準 24 3 9 2 3 2 5" xfId="50344"/>
    <cellStyle name="標準 24 3 9 2 3 3" xfId="13409"/>
    <cellStyle name="標準 24 3 9 2 3 4" xfId="23964"/>
    <cellStyle name="標準 24 3 9 2 3 5" xfId="34524"/>
    <cellStyle name="標準 24 3 9 2 3 6" xfId="45078"/>
    <cellStyle name="標準 24 3 9 2 4" xfId="6476"/>
    <cellStyle name="標準 24 3 9 2 4 2" xfId="16648"/>
    <cellStyle name="標準 24 3 9 2 4 3" xfId="27202"/>
    <cellStyle name="標準 24 3 9 2 4 4" xfId="37762"/>
    <cellStyle name="標準 24 3 9 2 4 5" xfId="48317"/>
    <cellStyle name="標準 24 3 9 2 5" xfId="11382"/>
    <cellStyle name="標準 24 3 9 2 6" xfId="21936"/>
    <cellStyle name="標準 24 3 9 2 7" xfId="32496"/>
    <cellStyle name="標準 24 3 9 2 8" xfId="43050"/>
    <cellStyle name="標準 24 3 9 3" xfId="1964"/>
    <cellStyle name="標準 24 3 9 3 2" xfId="4373"/>
    <cellStyle name="標準 24 3 9 3 2 2" xfId="9615"/>
    <cellStyle name="標準 24 3 9 3 2 2 2" xfId="18676"/>
    <cellStyle name="標準 24 3 9 3 2 2 3" xfId="29230"/>
    <cellStyle name="標準 24 3 9 3 2 2 4" xfId="39790"/>
    <cellStyle name="標準 24 3 9 3 2 2 5" xfId="50345"/>
    <cellStyle name="標準 24 3 9 3 2 3" xfId="13410"/>
    <cellStyle name="標準 24 3 9 3 2 4" xfId="23965"/>
    <cellStyle name="標準 24 3 9 3 2 5" xfId="34525"/>
    <cellStyle name="標準 24 3 9 3 2 6" xfId="45079"/>
    <cellStyle name="標準 24 3 9 3 3" xfId="7207"/>
    <cellStyle name="標準 24 3 9 3 3 2" xfId="17379"/>
    <cellStyle name="標準 24 3 9 3 3 3" xfId="27933"/>
    <cellStyle name="標準 24 3 9 3 3 4" xfId="38493"/>
    <cellStyle name="標準 24 3 9 3 3 5" xfId="49048"/>
    <cellStyle name="標準 24 3 9 3 4" xfId="12113"/>
    <cellStyle name="標準 24 3 9 3 5" xfId="22667"/>
    <cellStyle name="標準 24 3 9 3 6" xfId="33227"/>
    <cellStyle name="標準 24 3 9 3 7" xfId="43781"/>
    <cellStyle name="標準 24 3 9 4" xfId="1768"/>
    <cellStyle name="標準 24 3 9 4 2" xfId="4177"/>
    <cellStyle name="標準 24 3 9 4 2 2" xfId="9419"/>
    <cellStyle name="標準 24 3 9 4 2 2 2" xfId="18677"/>
    <cellStyle name="標準 24 3 9 4 2 2 3" xfId="29231"/>
    <cellStyle name="標準 24 3 9 4 2 2 4" xfId="39791"/>
    <cellStyle name="標準 24 3 9 4 2 2 5" xfId="50346"/>
    <cellStyle name="標準 24 3 9 4 2 3" xfId="13411"/>
    <cellStyle name="標準 24 3 9 4 2 4" xfId="23966"/>
    <cellStyle name="標準 24 3 9 4 2 5" xfId="34526"/>
    <cellStyle name="標準 24 3 9 4 2 6" xfId="45080"/>
    <cellStyle name="標準 24 3 9 4 3" xfId="7011"/>
    <cellStyle name="標準 24 3 9 4 3 2" xfId="17183"/>
    <cellStyle name="標準 24 3 9 4 3 3" xfId="27737"/>
    <cellStyle name="標準 24 3 9 4 3 4" xfId="38297"/>
    <cellStyle name="標準 24 3 9 4 3 5" xfId="48852"/>
    <cellStyle name="標準 24 3 9 4 4" xfId="11917"/>
    <cellStyle name="標準 24 3 9 4 5" xfId="22471"/>
    <cellStyle name="標準 24 3 9 4 6" xfId="33031"/>
    <cellStyle name="標準 24 3 9 4 7" xfId="43585"/>
    <cellStyle name="標準 24 3 9 5" xfId="3129"/>
    <cellStyle name="標準 24 3 9 5 2" xfId="8371"/>
    <cellStyle name="標準 24 3 9 5 2 2" xfId="18678"/>
    <cellStyle name="標準 24 3 9 5 2 3" xfId="29232"/>
    <cellStyle name="標準 24 3 9 5 2 4" xfId="39792"/>
    <cellStyle name="標準 24 3 9 5 2 5" xfId="50347"/>
    <cellStyle name="標準 24 3 9 5 3" xfId="13412"/>
    <cellStyle name="標準 24 3 9 5 4" xfId="23967"/>
    <cellStyle name="標準 24 3 9 5 5" xfId="34527"/>
    <cellStyle name="標準 24 3 9 5 6" xfId="45081"/>
    <cellStyle name="標準 24 3 9 6" xfId="5670"/>
    <cellStyle name="標準 24 3 9 6 2" xfId="16135"/>
    <cellStyle name="標準 24 3 9 6 3" xfId="26689"/>
    <cellStyle name="標準 24 3 9 6 4" xfId="37249"/>
    <cellStyle name="標準 24 3 9 6 5" xfId="47804"/>
    <cellStyle name="標準 24 3 9 7" xfId="10869"/>
    <cellStyle name="標準 24 3 9 8" xfId="21423"/>
    <cellStyle name="標準 24 3 9 9" xfId="31983"/>
    <cellStyle name="標準 24 30" xfId="5318"/>
    <cellStyle name="標準 24 30 2" xfId="21070"/>
    <cellStyle name="標準 24 30 2 2" xfId="31624"/>
    <cellStyle name="標準 24 30 2 3" xfId="42184"/>
    <cellStyle name="標準 24 30 2 4" xfId="52739"/>
    <cellStyle name="標準 24 30 3" xfId="15804"/>
    <cellStyle name="標準 24 30 4" xfId="26359"/>
    <cellStyle name="標準 24 30 5" xfId="36919"/>
    <cellStyle name="標準 24 30 6" xfId="47473"/>
    <cellStyle name="標準 24 31" xfId="5338"/>
    <cellStyle name="標準 24 31 2" xfId="21092"/>
    <cellStyle name="標準 24 31 2 2" xfId="31646"/>
    <cellStyle name="標準 24 31 2 3" xfId="42206"/>
    <cellStyle name="標準 24 31 2 4" xfId="52761"/>
    <cellStyle name="標準 24 31 3" xfId="15826"/>
    <cellStyle name="標準 24 31 4" xfId="26381"/>
    <cellStyle name="標準 24 31 5" xfId="36941"/>
    <cellStyle name="標準 24 31 6" xfId="47495"/>
    <cellStyle name="標準 24 32" xfId="10560"/>
    <cellStyle name="標準 24 32 2" xfId="21114"/>
    <cellStyle name="標準 24 32 3" xfId="31668"/>
    <cellStyle name="標準 24 32 4" xfId="42228"/>
    <cellStyle name="標準 24 32 5" xfId="52783"/>
    <cellStyle name="標準 24 33" xfId="15846"/>
    <cellStyle name="標準 24 33 2" xfId="26401"/>
    <cellStyle name="標準 24 33 3" xfId="36961"/>
    <cellStyle name="標準 24 33 4" xfId="47515"/>
    <cellStyle name="標準 24 34" xfId="10580"/>
    <cellStyle name="標準 24 35" xfId="21134"/>
    <cellStyle name="標準 24 36" xfId="31694"/>
    <cellStyle name="標準 24 37" xfId="42248"/>
    <cellStyle name="標準 24 4" xfId="111"/>
    <cellStyle name="標準 24 4 10" xfId="10585"/>
    <cellStyle name="標準 24 4 11" xfId="21139"/>
    <cellStyle name="標準 24 4 12" xfId="31699"/>
    <cellStyle name="標準 24 4 13" xfId="42253"/>
    <cellStyle name="標準 24 4 2" xfId="221"/>
    <cellStyle name="標準 24 4 2 10" xfId="42291"/>
    <cellStyle name="標準 24 4 2 2" xfId="440"/>
    <cellStyle name="標準 24 4 2 2 2" xfId="2524"/>
    <cellStyle name="標準 24 4 2 2 2 2" xfId="4933"/>
    <cellStyle name="標準 24 4 2 2 2 2 2" xfId="10175"/>
    <cellStyle name="標準 24 4 2 2 2 2 2 2" xfId="18679"/>
    <cellStyle name="標準 24 4 2 2 2 2 2 3" xfId="29233"/>
    <cellStyle name="標準 24 4 2 2 2 2 2 4" xfId="39793"/>
    <cellStyle name="標準 24 4 2 2 2 2 2 5" xfId="50348"/>
    <cellStyle name="標準 24 4 2 2 2 2 3" xfId="13413"/>
    <cellStyle name="標準 24 4 2 2 2 2 4" xfId="23968"/>
    <cellStyle name="標準 24 4 2 2 2 2 5" xfId="34528"/>
    <cellStyle name="標準 24 4 2 2 2 2 6" xfId="45082"/>
    <cellStyle name="標準 24 4 2 2 2 3" xfId="7767"/>
    <cellStyle name="標準 24 4 2 2 2 3 2" xfId="17939"/>
    <cellStyle name="標準 24 4 2 2 2 3 3" xfId="28493"/>
    <cellStyle name="標準 24 4 2 2 2 3 4" xfId="39053"/>
    <cellStyle name="標準 24 4 2 2 2 3 5" xfId="49608"/>
    <cellStyle name="標準 24 4 2 2 2 4" xfId="12673"/>
    <cellStyle name="標準 24 4 2 2 2 5" xfId="23227"/>
    <cellStyle name="標準 24 4 2 2 2 6" xfId="33787"/>
    <cellStyle name="標準 24 4 2 2 2 7" xfId="44341"/>
    <cellStyle name="標準 24 4 2 2 3" xfId="3396"/>
    <cellStyle name="標準 24 4 2 2 3 2" xfId="8638"/>
    <cellStyle name="標準 24 4 2 2 3 2 2" xfId="18680"/>
    <cellStyle name="標準 24 4 2 2 3 2 3" xfId="29234"/>
    <cellStyle name="標準 24 4 2 2 3 2 4" xfId="39794"/>
    <cellStyle name="標準 24 4 2 2 3 2 5" xfId="50349"/>
    <cellStyle name="標準 24 4 2 2 3 3" xfId="13414"/>
    <cellStyle name="標準 24 4 2 2 3 4" xfId="23969"/>
    <cellStyle name="標準 24 4 2 2 3 5" xfId="34529"/>
    <cellStyle name="標準 24 4 2 2 3 6" xfId="45083"/>
    <cellStyle name="標準 24 4 2 2 4" xfId="5683"/>
    <cellStyle name="標準 24 4 2 2 4 2" xfId="16402"/>
    <cellStyle name="標準 24 4 2 2 4 3" xfId="26956"/>
    <cellStyle name="標準 24 4 2 2 4 4" xfId="37516"/>
    <cellStyle name="標準 24 4 2 2 4 5" xfId="48071"/>
    <cellStyle name="標準 24 4 2 2 5" xfId="11136"/>
    <cellStyle name="標準 24 4 2 2 6" xfId="21690"/>
    <cellStyle name="標準 24 4 2 2 7" xfId="32250"/>
    <cellStyle name="標準 24 4 2 2 8" xfId="42804"/>
    <cellStyle name="標準 24 4 2 3" xfId="987"/>
    <cellStyle name="標準 24 4 2 3 2" xfId="1977"/>
    <cellStyle name="標準 24 4 2 3 2 2" xfId="7220"/>
    <cellStyle name="標準 24 4 2 3 2 2 2" xfId="18681"/>
    <cellStyle name="標準 24 4 2 3 2 2 3" xfId="29235"/>
    <cellStyle name="標準 24 4 2 3 2 2 4" xfId="39795"/>
    <cellStyle name="標準 24 4 2 3 2 2 5" xfId="50350"/>
    <cellStyle name="標準 24 4 2 3 2 3" xfId="13415"/>
    <cellStyle name="標準 24 4 2 3 2 4" xfId="23970"/>
    <cellStyle name="標準 24 4 2 3 2 5" xfId="34530"/>
    <cellStyle name="標準 24 4 2 3 2 6" xfId="45084"/>
    <cellStyle name="標準 24 4 2 3 3" xfId="4386"/>
    <cellStyle name="標準 24 4 2 3 3 2" xfId="9628"/>
    <cellStyle name="標準 24 4 2 3 3 2 2" xfId="18682"/>
    <cellStyle name="標準 24 4 2 3 3 2 3" xfId="29236"/>
    <cellStyle name="標準 24 4 2 3 3 2 4" xfId="39796"/>
    <cellStyle name="標準 24 4 2 3 3 2 5" xfId="50351"/>
    <cellStyle name="標準 24 4 2 3 3 3" xfId="13416"/>
    <cellStyle name="標準 24 4 2 3 3 4" xfId="23971"/>
    <cellStyle name="標準 24 4 2 3 3 5" xfId="34531"/>
    <cellStyle name="標準 24 4 2 3 3 6" xfId="45085"/>
    <cellStyle name="標準 24 4 2 3 4" xfId="6230"/>
    <cellStyle name="標準 24 4 2 3 4 2" xfId="17392"/>
    <cellStyle name="標準 24 4 2 3 4 3" xfId="27946"/>
    <cellStyle name="標準 24 4 2 3 4 4" xfId="38506"/>
    <cellStyle name="標準 24 4 2 3 4 5" xfId="49061"/>
    <cellStyle name="標準 24 4 2 3 5" xfId="12126"/>
    <cellStyle name="標準 24 4 2 3 6" xfId="22680"/>
    <cellStyle name="標準 24 4 2 3 7" xfId="33240"/>
    <cellStyle name="標準 24 4 2 3 8" xfId="43794"/>
    <cellStyle name="標準 24 4 2 4" xfId="1522"/>
    <cellStyle name="標準 24 4 2 4 2" xfId="3931"/>
    <cellStyle name="標準 24 4 2 4 2 2" xfId="9173"/>
    <cellStyle name="標準 24 4 2 4 2 2 2" xfId="18683"/>
    <cellStyle name="標準 24 4 2 4 2 2 3" xfId="29237"/>
    <cellStyle name="標準 24 4 2 4 2 2 4" xfId="39797"/>
    <cellStyle name="標準 24 4 2 4 2 2 5" xfId="50352"/>
    <cellStyle name="標準 24 4 2 4 2 3" xfId="13417"/>
    <cellStyle name="標準 24 4 2 4 2 4" xfId="23972"/>
    <cellStyle name="標準 24 4 2 4 2 5" xfId="34532"/>
    <cellStyle name="標準 24 4 2 4 2 6" xfId="45086"/>
    <cellStyle name="標準 24 4 2 4 3" xfId="6765"/>
    <cellStyle name="標準 24 4 2 4 3 2" xfId="16937"/>
    <cellStyle name="標準 24 4 2 4 3 3" xfId="27491"/>
    <cellStyle name="標準 24 4 2 4 3 4" xfId="38051"/>
    <cellStyle name="標準 24 4 2 4 3 5" xfId="48606"/>
    <cellStyle name="標準 24 4 2 4 4" xfId="11671"/>
    <cellStyle name="標準 24 4 2 4 5" xfId="22225"/>
    <cellStyle name="標準 24 4 2 4 6" xfId="32785"/>
    <cellStyle name="標準 24 4 2 4 7" xfId="43339"/>
    <cellStyle name="標準 24 4 2 5" xfId="2883"/>
    <cellStyle name="標準 24 4 2 5 2" xfId="8125"/>
    <cellStyle name="標準 24 4 2 5 2 2" xfId="18684"/>
    <cellStyle name="標準 24 4 2 5 2 3" xfId="29238"/>
    <cellStyle name="標準 24 4 2 5 2 4" xfId="39798"/>
    <cellStyle name="標準 24 4 2 5 2 5" xfId="50353"/>
    <cellStyle name="標準 24 4 2 5 3" xfId="13418"/>
    <cellStyle name="標準 24 4 2 5 4" xfId="23973"/>
    <cellStyle name="標準 24 4 2 5 5" xfId="34533"/>
    <cellStyle name="標準 24 4 2 5 6" xfId="45087"/>
    <cellStyle name="標準 24 4 2 6" xfId="5465"/>
    <cellStyle name="標準 24 4 2 6 2" xfId="15889"/>
    <cellStyle name="標準 24 4 2 6 3" xfId="26443"/>
    <cellStyle name="標準 24 4 2 6 4" xfId="37003"/>
    <cellStyle name="標準 24 4 2 6 5" xfId="47558"/>
    <cellStyle name="標準 24 4 2 7" xfId="10623"/>
    <cellStyle name="標準 24 4 2 8" xfId="21177"/>
    <cellStyle name="標準 24 4 2 9" xfId="31737"/>
    <cellStyle name="標準 24 4 3" xfId="180"/>
    <cellStyle name="標準 24 4 3 10" xfId="42396"/>
    <cellStyle name="標準 24 4 3 2" xfId="579"/>
    <cellStyle name="標準 24 4 3 2 2" xfId="2629"/>
    <cellStyle name="標準 24 4 3 2 2 2" xfId="5038"/>
    <cellStyle name="標準 24 4 3 2 2 2 2" xfId="10280"/>
    <cellStyle name="標準 24 4 3 2 2 2 2 2" xfId="18685"/>
    <cellStyle name="標準 24 4 3 2 2 2 2 3" xfId="29239"/>
    <cellStyle name="標準 24 4 3 2 2 2 2 4" xfId="39799"/>
    <cellStyle name="標準 24 4 3 2 2 2 2 5" xfId="50354"/>
    <cellStyle name="標準 24 4 3 2 2 2 3" xfId="13419"/>
    <cellStyle name="標準 24 4 3 2 2 2 4" xfId="23974"/>
    <cellStyle name="標準 24 4 3 2 2 2 5" xfId="34534"/>
    <cellStyle name="標準 24 4 3 2 2 2 6" xfId="45088"/>
    <cellStyle name="標準 24 4 3 2 2 3" xfId="7872"/>
    <cellStyle name="標準 24 4 3 2 2 3 2" xfId="18044"/>
    <cellStyle name="標準 24 4 3 2 2 3 3" xfId="28598"/>
    <cellStyle name="標準 24 4 3 2 2 3 4" xfId="39158"/>
    <cellStyle name="標準 24 4 3 2 2 3 5" xfId="49713"/>
    <cellStyle name="標準 24 4 3 2 2 4" xfId="12778"/>
    <cellStyle name="標準 24 4 3 2 2 5" xfId="23332"/>
    <cellStyle name="標準 24 4 3 2 2 6" xfId="33892"/>
    <cellStyle name="標準 24 4 3 2 2 7" xfId="44446"/>
    <cellStyle name="標準 24 4 3 2 3" xfId="3501"/>
    <cellStyle name="標準 24 4 3 2 3 2" xfId="8743"/>
    <cellStyle name="標準 24 4 3 2 3 2 2" xfId="18686"/>
    <cellStyle name="標準 24 4 3 2 3 2 3" xfId="29240"/>
    <cellStyle name="標準 24 4 3 2 3 2 4" xfId="39800"/>
    <cellStyle name="標準 24 4 3 2 3 2 5" xfId="50355"/>
    <cellStyle name="標準 24 4 3 2 3 3" xfId="13420"/>
    <cellStyle name="標準 24 4 3 2 3 4" xfId="23975"/>
    <cellStyle name="標準 24 4 3 2 3 5" xfId="34535"/>
    <cellStyle name="標準 24 4 3 2 3 6" xfId="45089"/>
    <cellStyle name="標準 24 4 3 2 4" xfId="5822"/>
    <cellStyle name="標準 24 4 3 2 4 2" xfId="16507"/>
    <cellStyle name="標準 24 4 3 2 4 3" xfId="27061"/>
    <cellStyle name="標準 24 4 3 2 4 4" xfId="37621"/>
    <cellStyle name="標準 24 4 3 2 4 5" xfId="48176"/>
    <cellStyle name="標準 24 4 3 2 5" xfId="11241"/>
    <cellStyle name="標準 24 4 3 2 6" xfId="21795"/>
    <cellStyle name="標準 24 4 3 2 7" xfId="32355"/>
    <cellStyle name="標準 24 4 3 2 8" xfId="42909"/>
    <cellStyle name="標準 24 4 3 3" xfId="1092"/>
    <cellStyle name="標準 24 4 3 3 2" xfId="2116"/>
    <cellStyle name="標準 24 4 3 3 2 2" xfId="7359"/>
    <cellStyle name="標準 24 4 3 3 2 2 2" xfId="18687"/>
    <cellStyle name="標準 24 4 3 3 2 2 3" xfId="29241"/>
    <cellStyle name="標準 24 4 3 3 2 2 4" xfId="39801"/>
    <cellStyle name="標準 24 4 3 3 2 2 5" xfId="50356"/>
    <cellStyle name="標準 24 4 3 3 2 3" xfId="13421"/>
    <cellStyle name="標準 24 4 3 3 2 4" xfId="23976"/>
    <cellStyle name="標準 24 4 3 3 2 5" xfId="34536"/>
    <cellStyle name="標準 24 4 3 3 2 6" xfId="45090"/>
    <cellStyle name="標準 24 4 3 3 3" xfId="4525"/>
    <cellStyle name="標準 24 4 3 3 3 2" xfId="9767"/>
    <cellStyle name="標準 24 4 3 3 3 2 2" xfId="18688"/>
    <cellStyle name="標準 24 4 3 3 3 2 3" xfId="29242"/>
    <cellStyle name="標準 24 4 3 3 3 2 4" xfId="39802"/>
    <cellStyle name="標準 24 4 3 3 3 2 5" xfId="50357"/>
    <cellStyle name="標準 24 4 3 3 3 3" xfId="13422"/>
    <cellStyle name="標準 24 4 3 3 3 4" xfId="23977"/>
    <cellStyle name="標準 24 4 3 3 3 5" xfId="34537"/>
    <cellStyle name="標準 24 4 3 3 3 6" xfId="45091"/>
    <cellStyle name="標準 24 4 3 3 4" xfId="6335"/>
    <cellStyle name="標準 24 4 3 3 4 2" xfId="17531"/>
    <cellStyle name="標準 24 4 3 3 4 3" xfId="28085"/>
    <cellStyle name="標準 24 4 3 3 4 4" xfId="38645"/>
    <cellStyle name="標準 24 4 3 3 4 5" xfId="49200"/>
    <cellStyle name="標準 24 4 3 3 5" xfId="12265"/>
    <cellStyle name="標準 24 4 3 3 6" xfId="22819"/>
    <cellStyle name="標準 24 4 3 3 7" xfId="33379"/>
    <cellStyle name="標準 24 4 3 3 8" xfId="43933"/>
    <cellStyle name="標準 24 4 3 4" xfId="1627"/>
    <cellStyle name="標準 24 4 3 4 2" xfId="4036"/>
    <cellStyle name="標準 24 4 3 4 2 2" xfId="9278"/>
    <cellStyle name="標準 24 4 3 4 2 2 2" xfId="18689"/>
    <cellStyle name="標準 24 4 3 4 2 2 3" xfId="29243"/>
    <cellStyle name="標準 24 4 3 4 2 2 4" xfId="39803"/>
    <cellStyle name="標準 24 4 3 4 2 2 5" xfId="50358"/>
    <cellStyle name="標準 24 4 3 4 2 3" xfId="13423"/>
    <cellStyle name="標準 24 4 3 4 2 4" xfId="23978"/>
    <cellStyle name="標準 24 4 3 4 2 5" xfId="34538"/>
    <cellStyle name="標準 24 4 3 4 2 6" xfId="45092"/>
    <cellStyle name="標準 24 4 3 4 3" xfId="6870"/>
    <cellStyle name="標準 24 4 3 4 3 2" xfId="17042"/>
    <cellStyle name="標準 24 4 3 4 3 3" xfId="27596"/>
    <cellStyle name="標準 24 4 3 4 3 4" xfId="38156"/>
    <cellStyle name="標準 24 4 3 4 3 5" xfId="48711"/>
    <cellStyle name="標準 24 4 3 4 4" xfId="11776"/>
    <cellStyle name="標準 24 4 3 4 5" xfId="22330"/>
    <cellStyle name="標準 24 4 3 4 6" xfId="32890"/>
    <cellStyle name="標準 24 4 3 4 7" xfId="43444"/>
    <cellStyle name="標準 24 4 3 5" xfId="2988"/>
    <cellStyle name="標準 24 4 3 5 2" xfId="8230"/>
    <cellStyle name="標準 24 4 3 5 2 2" xfId="18690"/>
    <cellStyle name="標準 24 4 3 5 2 3" xfId="29244"/>
    <cellStyle name="標準 24 4 3 5 2 4" xfId="39804"/>
    <cellStyle name="標準 24 4 3 5 2 5" xfId="50359"/>
    <cellStyle name="標準 24 4 3 5 3" xfId="13424"/>
    <cellStyle name="標準 24 4 3 5 4" xfId="23979"/>
    <cellStyle name="標準 24 4 3 5 5" xfId="34539"/>
    <cellStyle name="標準 24 4 3 5 6" xfId="45093"/>
    <cellStyle name="標準 24 4 3 6" xfId="5428"/>
    <cellStyle name="標準 24 4 3 6 2" xfId="15994"/>
    <cellStyle name="標準 24 4 3 6 3" xfId="26548"/>
    <cellStyle name="標準 24 4 3 6 4" xfId="37108"/>
    <cellStyle name="標準 24 4 3 6 5" xfId="47663"/>
    <cellStyle name="標準 24 4 3 7" xfId="10728"/>
    <cellStyle name="標準 24 4 3 8" xfId="21282"/>
    <cellStyle name="標準 24 4 3 9" xfId="31842"/>
    <cellStyle name="標準 24 4 4" xfId="326"/>
    <cellStyle name="標準 24 4 4 2" xfId="950"/>
    <cellStyle name="標準 24 4 4 2 2" xfId="2487"/>
    <cellStyle name="標準 24 4 4 2 2 2" xfId="7730"/>
    <cellStyle name="標準 24 4 4 2 2 2 2" xfId="18691"/>
    <cellStyle name="標準 24 4 4 2 2 2 3" xfId="29245"/>
    <cellStyle name="標準 24 4 4 2 2 2 4" xfId="39805"/>
    <cellStyle name="標準 24 4 4 2 2 2 5" xfId="50360"/>
    <cellStyle name="標準 24 4 4 2 2 3" xfId="13425"/>
    <cellStyle name="標準 24 4 4 2 2 4" xfId="23980"/>
    <cellStyle name="標準 24 4 4 2 2 5" xfId="34540"/>
    <cellStyle name="標準 24 4 4 2 2 6" xfId="45094"/>
    <cellStyle name="標準 24 4 4 2 3" xfId="4896"/>
    <cellStyle name="標準 24 4 4 2 3 2" xfId="10138"/>
    <cellStyle name="標準 24 4 4 2 3 2 2" xfId="18692"/>
    <cellStyle name="標準 24 4 4 2 3 2 3" xfId="29246"/>
    <cellStyle name="標準 24 4 4 2 3 2 4" xfId="39806"/>
    <cellStyle name="標準 24 4 4 2 3 2 5" xfId="50361"/>
    <cellStyle name="標準 24 4 4 2 3 3" xfId="13426"/>
    <cellStyle name="標準 24 4 4 2 3 4" xfId="23981"/>
    <cellStyle name="標準 24 4 4 2 3 5" xfId="34541"/>
    <cellStyle name="標準 24 4 4 2 3 6" xfId="45095"/>
    <cellStyle name="標準 24 4 4 2 4" xfId="6193"/>
    <cellStyle name="標準 24 4 4 2 4 2" xfId="17902"/>
    <cellStyle name="標準 24 4 4 2 4 3" xfId="28456"/>
    <cellStyle name="標準 24 4 4 2 4 4" xfId="39016"/>
    <cellStyle name="標準 24 4 4 2 4 5" xfId="49571"/>
    <cellStyle name="標準 24 4 4 2 5" xfId="12636"/>
    <cellStyle name="標準 24 4 4 2 6" xfId="23190"/>
    <cellStyle name="標準 24 4 4 2 7" xfId="33750"/>
    <cellStyle name="標準 24 4 4 2 8" xfId="44304"/>
    <cellStyle name="標準 24 4 4 3" xfId="1485"/>
    <cellStyle name="標準 24 4 4 3 2" xfId="3894"/>
    <cellStyle name="標準 24 4 4 3 2 2" xfId="9136"/>
    <cellStyle name="標準 24 4 4 3 2 2 2" xfId="18693"/>
    <cellStyle name="標準 24 4 4 3 2 2 3" xfId="29247"/>
    <cellStyle name="標準 24 4 4 3 2 2 4" xfId="39807"/>
    <cellStyle name="標準 24 4 4 3 2 2 5" xfId="50362"/>
    <cellStyle name="標準 24 4 4 3 2 3" xfId="13427"/>
    <cellStyle name="標準 24 4 4 3 2 4" xfId="23982"/>
    <cellStyle name="標準 24 4 4 3 2 5" xfId="34542"/>
    <cellStyle name="標準 24 4 4 3 2 6" xfId="45096"/>
    <cellStyle name="標準 24 4 4 3 3" xfId="6728"/>
    <cellStyle name="標準 24 4 4 3 3 2" xfId="16900"/>
    <cellStyle name="標準 24 4 4 3 3 3" xfId="27454"/>
    <cellStyle name="標準 24 4 4 3 3 4" xfId="38014"/>
    <cellStyle name="標準 24 4 4 3 3 5" xfId="48569"/>
    <cellStyle name="標準 24 4 4 3 4" xfId="11634"/>
    <cellStyle name="標準 24 4 4 3 5" xfId="22188"/>
    <cellStyle name="標準 24 4 4 3 6" xfId="32748"/>
    <cellStyle name="標準 24 4 4 3 7" xfId="43302"/>
    <cellStyle name="標準 24 4 4 4" xfId="3359"/>
    <cellStyle name="標準 24 4 4 4 2" xfId="8601"/>
    <cellStyle name="標準 24 4 4 4 2 2" xfId="18694"/>
    <cellStyle name="標準 24 4 4 4 2 3" xfId="29248"/>
    <cellStyle name="標準 24 4 4 4 2 4" xfId="39808"/>
    <cellStyle name="標準 24 4 4 4 2 5" xfId="50363"/>
    <cellStyle name="標準 24 4 4 4 3" xfId="13428"/>
    <cellStyle name="標準 24 4 4 4 4" xfId="23983"/>
    <cellStyle name="標準 24 4 4 4 5" xfId="34543"/>
    <cellStyle name="標準 24 4 4 4 6" xfId="45097"/>
    <cellStyle name="標準 24 4 4 5" xfId="5569"/>
    <cellStyle name="標準 24 4 4 5 2" xfId="16365"/>
    <cellStyle name="標準 24 4 4 5 3" xfId="26919"/>
    <cellStyle name="標準 24 4 4 5 4" xfId="37479"/>
    <cellStyle name="標準 24 4 4 5 5" xfId="48034"/>
    <cellStyle name="標準 24 4 4 6" xfId="11099"/>
    <cellStyle name="標準 24 4 4 7" xfId="21653"/>
    <cellStyle name="標準 24 4 4 8" xfId="32213"/>
    <cellStyle name="標準 24 4 4 9" xfId="42767"/>
    <cellStyle name="標準 24 4 5" xfId="794"/>
    <cellStyle name="標準 24 4 5 2" xfId="2341"/>
    <cellStyle name="標準 24 4 5 2 2" xfId="4750"/>
    <cellStyle name="標準 24 4 5 2 2 2" xfId="9992"/>
    <cellStyle name="標準 24 4 5 2 2 2 2" xfId="18695"/>
    <cellStyle name="標準 24 4 5 2 2 2 3" xfId="29249"/>
    <cellStyle name="標準 24 4 5 2 2 2 4" xfId="39809"/>
    <cellStyle name="標準 24 4 5 2 2 2 5" xfId="50364"/>
    <cellStyle name="標準 24 4 5 2 2 3" xfId="13429"/>
    <cellStyle name="標準 24 4 5 2 2 4" xfId="23984"/>
    <cellStyle name="標準 24 4 5 2 2 5" xfId="34544"/>
    <cellStyle name="標準 24 4 5 2 2 6" xfId="45098"/>
    <cellStyle name="標準 24 4 5 2 3" xfId="7584"/>
    <cellStyle name="標準 24 4 5 2 3 2" xfId="17756"/>
    <cellStyle name="標準 24 4 5 2 3 3" xfId="28310"/>
    <cellStyle name="標準 24 4 5 2 3 4" xfId="38870"/>
    <cellStyle name="標準 24 4 5 2 3 5" xfId="49425"/>
    <cellStyle name="標準 24 4 5 2 4" xfId="12490"/>
    <cellStyle name="標準 24 4 5 2 5" xfId="23044"/>
    <cellStyle name="標準 24 4 5 2 6" xfId="33604"/>
    <cellStyle name="標準 24 4 5 2 7" xfId="44158"/>
    <cellStyle name="標準 24 4 5 3" xfId="3203"/>
    <cellStyle name="標準 24 4 5 3 2" xfId="8445"/>
    <cellStyle name="標準 24 4 5 3 2 2" xfId="18696"/>
    <cellStyle name="標準 24 4 5 3 2 3" xfId="29250"/>
    <cellStyle name="標準 24 4 5 3 2 4" xfId="39810"/>
    <cellStyle name="標準 24 4 5 3 2 5" xfId="50365"/>
    <cellStyle name="標準 24 4 5 3 3" xfId="13430"/>
    <cellStyle name="標準 24 4 5 3 4" xfId="23985"/>
    <cellStyle name="標準 24 4 5 3 5" xfId="34545"/>
    <cellStyle name="標準 24 4 5 3 6" xfId="45099"/>
    <cellStyle name="標準 24 4 5 4" xfId="6037"/>
    <cellStyle name="標準 24 4 5 4 2" xfId="16209"/>
    <cellStyle name="標準 24 4 5 4 3" xfId="26763"/>
    <cellStyle name="標準 24 4 5 4 4" xfId="37323"/>
    <cellStyle name="標準 24 4 5 4 5" xfId="47878"/>
    <cellStyle name="標準 24 4 5 5" xfId="10943"/>
    <cellStyle name="標準 24 4 5 6" xfId="21497"/>
    <cellStyle name="標準 24 4 5 7" xfId="32057"/>
    <cellStyle name="標準 24 4 5 8" xfId="42611"/>
    <cellStyle name="標準 24 4 6" xfId="1863"/>
    <cellStyle name="標準 24 4 6 2" xfId="4272"/>
    <cellStyle name="標準 24 4 6 2 2" xfId="9514"/>
    <cellStyle name="標準 24 4 6 2 2 2" xfId="18697"/>
    <cellStyle name="標準 24 4 6 2 2 3" xfId="29251"/>
    <cellStyle name="標準 24 4 6 2 2 4" xfId="39811"/>
    <cellStyle name="標準 24 4 6 2 2 5" xfId="50366"/>
    <cellStyle name="標準 24 4 6 2 3" xfId="13431"/>
    <cellStyle name="標準 24 4 6 2 4" xfId="23986"/>
    <cellStyle name="標準 24 4 6 2 5" xfId="34546"/>
    <cellStyle name="標準 24 4 6 2 6" xfId="45100"/>
    <cellStyle name="標準 24 4 6 3" xfId="7106"/>
    <cellStyle name="標準 24 4 6 3 2" xfId="17278"/>
    <cellStyle name="標準 24 4 6 3 3" xfId="27832"/>
    <cellStyle name="標準 24 4 6 3 4" xfId="38392"/>
    <cellStyle name="標準 24 4 6 3 5" xfId="48947"/>
    <cellStyle name="標準 24 4 6 4" xfId="12012"/>
    <cellStyle name="標準 24 4 6 5" xfId="22566"/>
    <cellStyle name="標準 24 4 6 6" xfId="33126"/>
    <cellStyle name="標準 24 4 6 7" xfId="43680"/>
    <cellStyle name="標準 24 4 7" xfId="1329"/>
    <cellStyle name="標準 24 4 7 2" xfId="3738"/>
    <cellStyle name="標準 24 4 7 2 2" xfId="8980"/>
    <cellStyle name="標準 24 4 7 2 2 2" xfId="18698"/>
    <cellStyle name="標準 24 4 7 2 2 3" xfId="29252"/>
    <cellStyle name="標準 24 4 7 2 2 4" xfId="39812"/>
    <cellStyle name="標準 24 4 7 2 2 5" xfId="50367"/>
    <cellStyle name="標準 24 4 7 2 3" xfId="13432"/>
    <cellStyle name="標準 24 4 7 2 4" xfId="23987"/>
    <cellStyle name="標準 24 4 7 2 5" xfId="34547"/>
    <cellStyle name="標準 24 4 7 2 6" xfId="45101"/>
    <cellStyle name="標準 24 4 7 3" xfId="6572"/>
    <cellStyle name="標準 24 4 7 3 2" xfId="16744"/>
    <cellStyle name="標準 24 4 7 3 3" xfId="27298"/>
    <cellStyle name="標準 24 4 7 3 4" xfId="37858"/>
    <cellStyle name="標準 24 4 7 3 5" xfId="48413"/>
    <cellStyle name="標準 24 4 7 4" xfId="11478"/>
    <cellStyle name="標準 24 4 7 5" xfId="22032"/>
    <cellStyle name="標準 24 4 7 6" xfId="32592"/>
    <cellStyle name="標準 24 4 7 7" xfId="43146"/>
    <cellStyle name="標準 24 4 8" xfId="2845"/>
    <cellStyle name="標準 24 4 8 2" xfId="8088"/>
    <cellStyle name="標準 24 4 8 2 2" xfId="18699"/>
    <cellStyle name="標準 24 4 8 2 3" xfId="29253"/>
    <cellStyle name="標準 24 4 8 2 4" xfId="39813"/>
    <cellStyle name="標準 24 4 8 2 5" xfId="50368"/>
    <cellStyle name="標準 24 4 8 3" xfId="13433"/>
    <cellStyle name="標準 24 4 8 4" xfId="23988"/>
    <cellStyle name="標準 24 4 8 5" xfId="34548"/>
    <cellStyle name="標準 24 4 8 6" xfId="45102"/>
    <cellStyle name="標準 24 4 9" xfId="5359"/>
    <cellStyle name="標準 24 4 9 2" xfId="15851"/>
    <cellStyle name="標準 24 4 9 3" xfId="26406"/>
    <cellStyle name="標準 24 4 9 4" xfId="36966"/>
    <cellStyle name="標準 24 4 9 5" xfId="47520"/>
    <cellStyle name="標準 24 5" xfId="133"/>
    <cellStyle name="標準 24 5 10" xfId="21172"/>
    <cellStyle name="標準 24 5 11" xfId="31732"/>
    <cellStyle name="標準 24 5 12" xfId="42286"/>
    <cellStyle name="標準 24 5 2" xfId="216"/>
    <cellStyle name="標準 24 5 2 10" xfId="42391"/>
    <cellStyle name="標準 24 5 2 2" xfId="435"/>
    <cellStyle name="標準 24 5 2 2 2" xfId="2624"/>
    <cellStyle name="標準 24 5 2 2 2 2" xfId="5033"/>
    <cellStyle name="標準 24 5 2 2 2 2 2" xfId="10275"/>
    <cellStyle name="標準 24 5 2 2 2 2 2 2" xfId="18700"/>
    <cellStyle name="標準 24 5 2 2 2 2 2 3" xfId="29254"/>
    <cellStyle name="標準 24 5 2 2 2 2 2 4" xfId="39814"/>
    <cellStyle name="標準 24 5 2 2 2 2 2 5" xfId="50369"/>
    <cellStyle name="標準 24 5 2 2 2 2 3" xfId="13434"/>
    <cellStyle name="標準 24 5 2 2 2 2 4" xfId="23989"/>
    <cellStyle name="標準 24 5 2 2 2 2 5" xfId="34549"/>
    <cellStyle name="標準 24 5 2 2 2 2 6" xfId="45103"/>
    <cellStyle name="標準 24 5 2 2 2 3" xfId="7867"/>
    <cellStyle name="標準 24 5 2 2 2 3 2" xfId="18039"/>
    <cellStyle name="標準 24 5 2 2 2 3 3" xfId="28593"/>
    <cellStyle name="標準 24 5 2 2 2 3 4" xfId="39153"/>
    <cellStyle name="標準 24 5 2 2 2 3 5" xfId="49708"/>
    <cellStyle name="標準 24 5 2 2 2 4" xfId="12773"/>
    <cellStyle name="標準 24 5 2 2 2 5" xfId="23327"/>
    <cellStyle name="標準 24 5 2 2 2 6" xfId="33887"/>
    <cellStyle name="標準 24 5 2 2 2 7" xfId="44441"/>
    <cellStyle name="標準 24 5 2 2 3" xfId="3496"/>
    <cellStyle name="標準 24 5 2 2 3 2" xfId="8738"/>
    <cellStyle name="標準 24 5 2 2 3 2 2" xfId="18701"/>
    <cellStyle name="標準 24 5 2 2 3 2 3" xfId="29255"/>
    <cellStyle name="標準 24 5 2 2 3 2 4" xfId="39815"/>
    <cellStyle name="標準 24 5 2 2 3 2 5" xfId="50370"/>
    <cellStyle name="標準 24 5 2 2 3 3" xfId="13435"/>
    <cellStyle name="標準 24 5 2 2 3 4" xfId="23990"/>
    <cellStyle name="標準 24 5 2 2 3 5" xfId="34550"/>
    <cellStyle name="標準 24 5 2 2 3 6" xfId="45104"/>
    <cellStyle name="標準 24 5 2 2 4" xfId="5678"/>
    <cellStyle name="標準 24 5 2 2 4 2" xfId="16502"/>
    <cellStyle name="標準 24 5 2 2 4 3" xfId="27056"/>
    <cellStyle name="標準 24 5 2 2 4 4" xfId="37616"/>
    <cellStyle name="標準 24 5 2 2 4 5" xfId="48171"/>
    <cellStyle name="標準 24 5 2 2 5" xfId="11236"/>
    <cellStyle name="標準 24 5 2 2 6" xfId="21790"/>
    <cellStyle name="標準 24 5 2 2 7" xfId="32350"/>
    <cellStyle name="標準 24 5 2 2 8" xfId="42904"/>
    <cellStyle name="標準 24 5 2 3" xfId="1087"/>
    <cellStyle name="標準 24 5 2 3 2" xfId="1972"/>
    <cellStyle name="標準 24 5 2 3 2 2" xfId="7215"/>
    <cellStyle name="標準 24 5 2 3 2 2 2" xfId="18702"/>
    <cellStyle name="標準 24 5 2 3 2 2 3" xfId="29256"/>
    <cellStyle name="標準 24 5 2 3 2 2 4" xfId="39816"/>
    <cellStyle name="標準 24 5 2 3 2 2 5" xfId="50371"/>
    <cellStyle name="標準 24 5 2 3 2 3" xfId="13436"/>
    <cellStyle name="標準 24 5 2 3 2 4" xfId="23991"/>
    <cellStyle name="標準 24 5 2 3 2 5" xfId="34551"/>
    <cellStyle name="標準 24 5 2 3 2 6" xfId="45105"/>
    <cellStyle name="標準 24 5 2 3 3" xfId="4381"/>
    <cellStyle name="標準 24 5 2 3 3 2" xfId="9623"/>
    <cellStyle name="標準 24 5 2 3 3 2 2" xfId="18703"/>
    <cellStyle name="標準 24 5 2 3 3 2 3" xfId="29257"/>
    <cellStyle name="標準 24 5 2 3 3 2 4" xfId="39817"/>
    <cellStyle name="標準 24 5 2 3 3 2 5" xfId="50372"/>
    <cellStyle name="標準 24 5 2 3 3 3" xfId="13437"/>
    <cellStyle name="標準 24 5 2 3 3 4" xfId="23992"/>
    <cellStyle name="標準 24 5 2 3 3 5" xfId="34552"/>
    <cellStyle name="標準 24 5 2 3 3 6" xfId="45106"/>
    <cellStyle name="標準 24 5 2 3 4" xfId="6330"/>
    <cellStyle name="標準 24 5 2 3 4 2" xfId="17387"/>
    <cellStyle name="標準 24 5 2 3 4 3" xfId="27941"/>
    <cellStyle name="標準 24 5 2 3 4 4" xfId="38501"/>
    <cellStyle name="標準 24 5 2 3 4 5" xfId="49056"/>
    <cellStyle name="標準 24 5 2 3 5" xfId="12121"/>
    <cellStyle name="標準 24 5 2 3 6" xfId="22675"/>
    <cellStyle name="標準 24 5 2 3 7" xfId="33235"/>
    <cellStyle name="標準 24 5 2 3 8" xfId="43789"/>
    <cellStyle name="標準 24 5 2 4" xfId="1622"/>
    <cellStyle name="標準 24 5 2 4 2" xfId="4031"/>
    <cellStyle name="標準 24 5 2 4 2 2" xfId="9273"/>
    <cellStyle name="標準 24 5 2 4 2 2 2" xfId="18704"/>
    <cellStyle name="標準 24 5 2 4 2 2 3" xfId="29258"/>
    <cellStyle name="標準 24 5 2 4 2 2 4" xfId="39818"/>
    <cellStyle name="標準 24 5 2 4 2 2 5" xfId="50373"/>
    <cellStyle name="標準 24 5 2 4 2 3" xfId="13438"/>
    <cellStyle name="標準 24 5 2 4 2 4" xfId="23993"/>
    <cellStyle name="標準 24 5 2 4 2 5" xfId="34553"/>
    <cellStyle name="標準 24 5 2 4 2 6" xfId="45107"/>
    <cellStyle name="標準 24 5 2 4 3" xfId="6865"/>
    <cellStyle name="標準 24 5 2 4 3 2" xfId="17037"/>
    <cellStyle name="標準 24 5 2 4 3 3" xfId="27591"/>
    <cellStyle name="標準 24 5 2 4 3 4" xfId="38151"/>
    <cellStyle name="標準 24 5 2 4 3 5" xfId="48706"/>
    <cellStyle name="標準 24 5 2 4 4" xfId="11771"/>
    <cellStyle name="標準 24 5 2 4 5" xfId="22325"/>
    <cellStyle name="標準 24 5 2 4 6" xfId="32885"/>
    <cellStyle name="標準 24 5 2 4 7" xfId="43439"/>
    <cellStyle name="標準 24 5 2 5" xfId="2983"/>
    <cellStyle name="標準 24 5 2 5 2" xfId="8225"/>
    <cellStyle name="標準 24 5 2 5 2 2" xfId="18705"/>
    <cellStyle name="標準 24 5 2 5 2 3" xfId="29259"/>
    <cellStyle name="標準 24 5 2 5 2 4" xfId="39819"/>
    <cellStyle name="標準 24 5 2 5 2 5" xfId="50374"/>
    <cellStyle name="標準 24 5 2 5 3" xfId="13439"/>
    <cellStyle name="標準 24 5 2 5 4" xfId="23994"/>
    <cellStyle name="標準 24 5 2 5 5" xfId="34554"/>
    <cellStyle name="標準 24 5 2 5 6" xfId="45108"/>
    <cellStyle name="標準 24 5 2 6" xfId="5460"/>
    <cellStyle name="標準 24 5 2 6 2" xfId="15989"/>
    <cellStyle name="標準 24 5 2 6 3" xfId="26543"/>
    <cellStyle name="標準 24 5 2 6 4" xfId="37103"/>
    <cellStyle name="標準 24 5 2 6 5" xfId="47658"/>
    <cellStyle name="標準 24 5 2 7" xfId="10723"/>
    <cellStyle name="標準 24 5 2 8" xfId="21277"/>
    <cellStyle name="標準 24 5 2 9" xfId="31837"/>
    <cellStyle name="標準 24 5 3" xfId="574"/>
    <cellStyle name="標準 24 5 3 10" xfId="42799"/>
    <cellStyle name="標準 24 5 3 2" xfId="982"/>
    <cellStyle name="標準 24 5 3 2 2" xfId="2519"/>
    <cellStyle name="標準 24 5 3 2 2 2" xfId="7762"/>
    <cellStyle name="標準 24 5 3 2 2 2 2" xfId="18706"/>
    <cellStyle name="標準 24 5 3 2 2 2 3" xfId="29260"/>
    <cellStyle name="標準 24 5 3 2 2 2 4" xfId="39820"/>
    <cellStyle name="標準 24 5 3 2 2 2 5" xfId="50375"/>
    <cellStyle name="標準 24 5 3 2 2 3" xfId="13440"/>
    <cellStyle name="標準 24 5 3 2 2 4" xfId="23995"/>
    <cellStyle name="標準 24 5 3 2 2 5" xfId="34555"/>
    <cellStyle name="標準 24 5 3 2 2 6" xfId="45109"/>
    <cellStyle name="標準 24 5 3 2 3" xfId="4928"/>
    <cellStyle name="標準 24 5 3 2 3 2" xfId="10170"/>
    <cellStyle name="標準 24 5 3 2 3 2 2" xfId="18707"/>
    <cellStyle name="標準 24 5 3 2 3 2 3" xfId="29261"/>
    <cellStyle name="標準 24 5 3 2 3 2 4" xfId="39821"/>
    <cellStyle name="標準 24 5 3 2 3 2 5" xfId="50376"/>
    <cellStyle name="標準 24 5 3 2 3 3" xfId="13441"/>
    <cellStyle name="標準 24 5 3 2 3 4" xfId="23996"/>
    <cellStyle name="標準 24 5 3 2 3 5" xfId="34556"/>
    <cellStyle name="標準 24 5 3 2 3 6" xfId="45110"/>
    <cellStyle name="標準 24 5 3 2 4" xfId="6225"/>
    <cellStyle name="標準 24 5 3 2 4 2" xfId="17934"/>
    <cellStyle name="標準 24 5 3 2 4 3" xfId="28488"/>
    <cellStyle name="標準 24 5 3 2 4 4" xfId="39048"/>
    <cellStyle name="標準 24 5 3 2 4 5" xfId="49603"/>
    <cellStyle name="標準 24 5 3 2 5" xfId="12668"/>
    <cellStyle name="標準 24 5 3 2 6" xfId="23222"/>
    <cellStyle name="標準 24 5 3 2 7" xfId="33782"/>
    <cellStyle name="標準 24 5 3 2 8" xfId="44336"/>
    <cellStyle name="標準 24 5 3 3" xfId="2111"/>
    <cellStyle name="標準 24 5 3 3 2" xfId="4520"/>
    <cellStyle name="標準 24 5 3 3 2 2" xfId="9762"/>
    <cellStyle name="標準 24 5 3 3 2 2 2" xfId="18708"/>
    <cellStyle name="標準 24 5 3 3 2 2 3" xfId="29262"/>
    <cellStyle name="標準 24 5 3 3 2 2 4" xfId="39822"/>
    <cellStyle name="標準 24 5 3 3 2 2 5" xfId="50377"/>
    <cellStyle name="標準 24 5 3 3 2 3" xfId="13442"/>
    <cellStyle name="標準 24 5 3 3 2 4" xfId="23997"/>
    <cellStyle name="標準 24 5 3 3 2 5" xfId="34557"/>
    <cellStyle name="標準 24 5 3 3 2 6" xfId="45111"/>
    <cellStyle name="標準 24 5 3 3 3" xfId="7354"/>
    <cellStyle name="標準 24 5 3 3 3 2" xfId="17526"/>
    <cellStyle name="標準 24 5 3 3 3 3" xfId="28080"/>
    <cellStyle name="標準 24 5 3 3 3 4" xfId="38640"/>
    <cellStyle name="標準 24 5 3 3 3 5" xfId="49195"/>
    <cellStyle name="標準 24 5 3 3 4" xfId="12260"/>
    <cellStyle name="標準 24 5 3 3 5" xfId="22814"/>
    <cellStyle name="標準 24 5 3 3 6" xfId="33374"/>
    <cellStyle name="標準 24 5 3 3 7" xfId="43928"/>
    <cellStyle name="標準 24 5 3 4" xfId="1517"/>
    <cellStyle name="標準 24 5 3 4 2" xfId="3926"/>
    <cellStyle name="標準 24 5 3 4 2 2" xfId="9168"/>
    <cellStyle name="標準 24 5 3 4 2 2 2" xfId="18709"/>
    <cellStyle name="標準 24 5 3 4 2 2 3" xfId="29263"/>
    <cellStyle name="標準 24 5 3 4 2 2 4" xfId="39823"/>
    <cellStyle name="標準 24 5 3 4 2 2 5" xfId="50378"/>
    <cellStyle name="標準 24 5 3 4 2 3" xfId="13443"/>
    <cellStyle name="標準 24 5 3 4 2 4" xfId="23998"/>
    <cellStyle name="標準 24 5 3 4 2 5" xfId="34558"/>
    <cellStyle name="標準 24 5 3 4 2 6" xfId="45112"/>
    <cellStyle name="標準 24 5 3 4 3" xfId="6760"/>
    <cellStyle name="標準 24 5 3 4 3 2" xfId="16932"/>
    <cellStyle name="標準 24 5 3 4 3 3" xfId="27486"/>
    <cellStyle name="標準 24 5 3 4 3 4" xfId="38046"/>
    <cellStyle name="標準 24 5 3 4 3 5" xfId="48601"/>
    <cellStyle name="標準 24 5 3 4 4" xfId="11666"/>
    <cellStyle name="標準 24 5 3 4 5" xfId="22220"/>
    <cellStyle name="標準 24 5 3 4 6" xfId="32780"/>
    <cellStyle name="標準 24 5 3 4 7" xfId="43334"/>
    <cellStyle name="標準 24 5 3 5" xfId="3391"/>
    <cellStyle name="標準 24 5 3 5 2" xfId="8633"/>
    <cellStyle name="標準 24 5 3 5 2 2" xfId="18710"/>
    <cellStyle name="標準 24 5 3 5 2 3" xfId="29264"/>
    <cellStyle name="標準 24 5 3 5 2 4" xfId="39824"/>
    <cellStyle name="標準 24 5 3 5 2 5" xfId="50379"/>
    <cellStyle name="標準 24 5 3 5 3" xfId="13444"/>
    <cellStyle name="標準 24 5 3 5 4" xfId="23999"/>
    <cellStyle name="標準 24 5 3 5 5" xfId="34559"/>
    <cellStyle name="標準 24 5 3 5 6" xfId="45113"/>
    <cellStyle name="標準 24 5 3 6" xfId="5817"/>
    <cellStyle name="標準 24 5 3 6 2" xfId="16397"/>
    <cellStyle name="標準 24 5 3 6 3" xfId="26951"/>
    <cellStyle name="標準 24 5 3 6 4" xfId="37511"/>
    <cellStyle name="標準 24 5 3 6 5" xfId="48066"/>
    <cellStyle name="標準 24 5 3 7" xfId="11131"/>
    <cellStyle name="標準 24 5 3 8" xfId="21685"/>
    <cellStyle name="標準 24 5 3 9" xfId="32245"/>
    <cellStyle name="標準 24 5 4" xfId="317"/>
    <cellStyle name="標準 24 5 4 2" xfId="2338"/>
    <cellStyle name="標準 24 5 4 2 2" xfId="4747"/>
    <cellStyle name="標準 24 5 4 2 2 2" xfId="9989"/>
    <cellStyle name="標準 24 5 4 2 2 2 2" xfId="18711"/>
    <cellStyle name="標準 24 5 4 2 2 2 3" xfId="29265"/>
    <cellStyle name="標準 24 5 4 2 2 2 4" xfId="39825"/>
    <cellStyle name="標準 24 5 4 2 2 2 5" xfId="50380"/>
    <cellStyle name="標準 24 5 4 2 2 3" xfId="13445"/>
    <cellStyle name="標準 24 5 4 2 2 4" xfId="24000"/>
    <cellStyle name="標準 24 5 4 2 2 5" xfId="34560"/>
    <cellStyle name="標準 24 5 4 2 2 6" xfId="45114"/>
    <cellStyle name="標準 24 5 4 2 3" xfId="7581"/>
    <cellStyle name="標準 24 5 4 2 3 2" xfId="17753"/>
    <cellStyle name="標準 24 5 4 2 3 3" xfId="28307"/>
    <cellStyle name="標準 24 5 4 2 3 4" xfId="38867"/>
    <cellStyle name="標準 24 5 4 2 3 5" xfId="49422"/>
    <cellStyle name="標準 24 5 4 2 4" xfId="12487"/>
    <cellStyle name="標準 24 5 4 2 5" xfId="23041"/>
    <cellStyle name="標準 24 5 4 2 6" xfId="33601"/>
    <cellStyle name="標準 24 5 4 2 7" xfId="44155"/>
    <cellStyle name="標準 24 5 4 3" xfId="3198"/>
    <cellStyle name="標準 24 5 4 3 2" xfId="8440"/>
    <cellStyle name="標準 24 5 4 3 2 2" xfId="18712"/>
    <cellStyle name="標準 24 5 4 3 2 3" xfId="29266"/>
    <cellStyle name="標準 24 5 4 3 2 4" xfId="39826"/>
    <cellStyle name="標準 24 5 4 3 2 5" xfId="50381"/>
    <cellStyle name="標準 24 5 4 3 3" xfId="13446"/>
    <cellStyle name="標準 24 5 4 3 4" xfId="24001"/>
    <cellStyle name="標準 24 5 4 3 5" xfId="34561"/>
    <cellStyle name="標準 24 5 4 3 6" xfId="45115"/>
    <cellStyle name="標準 24 5 4 4" xfId="5560"/>
    <cellStyle name="標準 24 5 4 4 2" xfId="16204"/>
    <cellStyle name="標準 24 5 4 4 3" xfId="26758"/>
    <cellStyle name="標準 24 5 4 4 4" xfId="37318"/>
    <cellStyle name="標準 24 5 4 4 5" xfId="47873"/>
    <cellStyle name="標準 24 5 4 5" xfId="10938"/>
    <cellStyle name="標準 24 5 4 6" xfId="21492"/>
    <cellStyle name="標準 24 5 4 7" xfId="32052"/>
    <cellStyle name="標準 24 5 4 8" xfId="42606"/>
    <cellStyle name="標準 24 5 5" xfId="789"/>
    <cellStyle name="標準 24 5 5 2" xfId="1854"/>
    <cellStyle name="標準 24 5 5 2 2" xfId="7097"/>
    <cellStyle name="標準 24 5 5 2 2 2" xfId="18713"/>
    <cellStyle name="標準 24 5 5 2 2 3" xfId="29267"/>
    <cellStyle name="標準 24 5 5 2 2 4" xfId="39827"/>
    <cellStyle name="標準 24 5 5 2 2 5" xfId="50382"/>
    <cellStyle name="標準 24 5 5 2 3" xfId="13447"/>
    <cellStyle name="標準 24 5 5 2 4" xfId="24002"/>
    <cellStyle name="標準 24 5 5 2 5" xfId="34562"/>
    <cellStyle name="標準 24 5 5 2 6" xfId="45116"/>
    <cellStyle name="標準 24 5 5 3" xfId="4263"/>
    <cellStyle name="標準 24 5 5 3 2" xfId="9505"/>
    <cellStyle name="標準 24 5 5 3 2 2" xfId="18714"/>
    <cellStyle name="標準 24 5 5 3 2 3" xfId="29268"/>
    <cellStyle name="標準 24 5 5 3 2 4" xfId="39828"/>
    <cellStyle name="標準 24 5 5 3 2 5" xfId="50383"/>
    <cellStyle name="標準 24 5 5 3 3" xfId="13448"/>
    <cellStyle name="標準 24 5 5 3 4" xfId="24003"/>
    <cellStyle name="標準 24 5 5 3 5" xfId="34563"/>
    <cellStyle name="標準 24 5 5 3 6" xfId="45117"/>
    <cellStyle name="標準 24 5 5 4" xfId="6032"/>
    <cellStyle name="標準 24 5 5 4 2" xfId="17269"/>
    <cellStyle name="標準 24 5 5 4 3" xfId="27823"/>
    <cellStyle name="標準 24 5 5 4 4" xfId="38383"/>
    <cellStyle name="標準 24 5 5 4 5" xfId="48938"/>
    <cellStyle name="標準 24 5 5 5" xfId="12003"/>
    <cellStyle name="標準 24 5 5 6" xfId="22557"/>
    <cellStyle name="標準 24 5 5 7" xfId="33117"/>
    <cellStyle name="標準 24 5 5 8" xfId="43671"/>
    <cellStyle name="標準 24 5 6" xfId="1324"/>
    <cellStyle name="標準 24 5 6 2" xfId="3733"/>
    <cellStyle name="標準 24 5 6 2 2" xfId="8975"/>
    <cellStyle name="標準 24 5 6 2 2 2" xfId="18715"/>
    <cellStyle name="標準 24 5 6 2 2 3" xfId="29269"/>
    <cellStyle name="標準 24 5 6 2 2 4" xfId="39829"/>
    <cellStyle name="標準 24 5 6 2 2 5" xfId="50384"/>
    <cellStyle name="標準 24 5 6 2 3" xfId="13449"/>
    <cellStyle name="標準 24 5 6 2 4" xfId="24004"/>
    <cellStyle name="標準 24 5 6 2 5" xfId="34564"/>
    <cellStyle name="標準 24 5 6 2 6" xfId="45118"/>
    <cellStyle name="標準 24 5 6 3" xfId="6567"/>
    <cellStyle name="標準 24 5 6 3 2" xfId="16739"/>
    <cellStyle name="標準 24 5 6 3 3" xfId="27293"/>
    <cellStyle name="標準 24 5 6 3 4" xfId="37853"/>
    <cellStyle name="標準 24 5 6 3 5" xfId="48408"/>
    <cellStyle name="標準 24 5 6 4" xfId="11473"/>
    <cellStyle name="標準 24 5 6 5" xfId="22027"/>
    <cellStyle name="標準 24 5 6 6" xfId="32587"/>
    <cellStyle name="標準 24 5 6 7" xfId="43141"/>
    <cellStyle name="標準 24 5 7" xfId="2878"/>
    <cellStyle name="標準 24 5 7 2" xfId="8120"/>
    <cellStyle name="標準 24 5 7 2 2" xfId="18716"/>
    <cellStyle name="標準 24 5 7 2 3" xfId="29270"/>
    <cellStyle name="標準 24 5 7 2 4" xfId="39830"/>
    <cellStyle name="標準 24 5 7 2 5" xfId="50385"/>
    <cellStyle name="標準 24 5 7 3" xfId="13450"/>
    <cellStyle name="標準 24 5 7 4" xfId="24005"/>
    <cellStyle name="標準 24 5 7 5" xfId="34565"/>
    <cellStyle name="標準 24 5 7 6" xfId="45119"/>
    <cellStyle name="標準 24 5 8" xfId="5381"/>
    <cellStyle name="標準 24 5 8 2" xfId="15884"/>
    <cellStyle name="標準 24 5 8 3" xfId="26438"/>
    <cellStyle name="標準 24 5 8 4" xfId="36998"/>
    <cellStyle name="標準 24 5 8 5" xfId="47553"/>
    <cellStyle name="標準 24 5 9" xfId="10618"/>
    <cellStyle name="標準 24 6" xfId="155"/>
    <cellStyle name="標準 24 6 10" xfId="21156"/>
    <cellStyle name="標準 24 6 11" xfId="31716"/>
    <cellStyle name="標準 24 6 12" xfId="42270"/>
    <cellStyle name="標準 24 6 2" xfId="198"/>
    <cellStyle name="標準 24 6 2 10" xfId="42417"/>
    <cellStyle name="標準 24 6 2 2" xfId="600"/>
    <cellStyle name="標準 24 6 2 2 2" xfId="2650"/>
    <cellStyle name="標準 24 6 2 2 2 2" xfId="5059"/>
    <cellStyle name="標準 24 6 2 2 2 2 2" xfId="10301"/>
    <cellStyle name="標準 24 6 2 2 2 2 2 2" xfId="18717"/>
    <cellStyle name="標準 24 6 2 2 2 2 2 3" xfId="29271"/>
    <cellStyle name="標準 24 6 2 2 2 2 2 4" xfId="39831"/>
    <cellStyle name="標準 24 6 2 2 2 2 2 5" xfId="50386"/>
    <cellStyle name="標準 24 6 2 2 2 2 3" xfId="13451"/>
    <cellStyle name="標準 24 6 2 2 2 2 4" xfId="24006"/>
    <cellStyle name="標準 24 6 2 2 2 2 5" xfId="34566"/>
    <cellStyle name="標準 24 6 2 2 2 2 6" xfId="45120"/>
    <cellStyle name="標準 24 6 2 2 2 3" xfId="7893"/>
    <cellStyle name="標準 24 6 2 2 2 3 2" xfId="18065"/>
    <cellStyle name="標準 24 6 2 2 2 3 3" xfId="28619"/>
    <cellStyle name="標準 24 6 2 2 2 3 4" xfId="39179"/>
    <cellStyle name="標準 24 6 2 2 2 3 5" xfId="49734"/>
    <cellStyle name="標準 24 6 2 2 2 4" xfId="12799"/>
    <cellStyle name="標準 24 6 2 2 2 5" xfId="23353"/>
    <cellStyle name="標準 24 6 2 2 2 6" xfId="33913"/>
    <cellStyle name="標準 24 6 2 2 2 7" xfId="44467"/>
    <cellStyle name="標準 24 6 2 2 3" xfId="3522"/>
    <cellStyle name="標準 24 6 2 2 3 2" xfId="8764"/>
    <cellStyle name="標準 24 6 2 2 3 2 2" xfId="18718"/>
    <cellStyle name="標準 24 6 2 2 3 2 3" xfId="29272"/>
    <cellStyle name="標準 24 6 2 2 3 2 4" xfId="39832"/>
    <cellStyle name="標準 24 6 2 2 3 2 5" xfId="50387"/>
    <cellStyle name="標準 24 6 2 2 3 3" xfId="13452"/>
    <cellStyle name="標準 24 6 2 2 3 4" xfId="24007"/>
    <cellStyle name="標準 24 6 2 2 3 5" xfId="34567"/>
    <cellStyle name="標準 24 6 2 2 3 6" xfId="45121"/>
    <cellStyle name="標準 24 6 2 2 4" xfId="5843"/>
    <cellStyle name="標準 24 6 2 2 4 2" xfId="16528"/>
    <cellStyle name="標準 24 6 2 2 4 3" xfId="27082"/>
    <cellStyle name="標準 24 6 2 2 4 4" xfId="37642"/>
    <cellStyle name="標準 24 6 2 2 4 5" xfId="48197"/>
    <cellStyle name="標準 24 6 2 2 5" xfId="11262"/>
    <cellStyle name="標準 24 6 2 2 6" xfId="21816"/>
    <cellStyle name="標準 24 6 2 2 7" xfId="32376"/>
    <cellStyle name="標準 24 6 2 2 8" xfId="42930"/>
    <cellStyle name="標準 24 6 2 3" xfId="1113"/>
    <cellStyle name="標準 24 6 2 3 2" xfId="2137"/>
    <cellStyle name="標準 24 6 2 3 2 2" xfId="7380"/>
    <cellStyle name="標準 24 6 2 3 2 2 2" xfId="18719"/>
    <cellStyle name="標準 24 6 2 3 2 2 3" xfId="29273"/>
    <cellStyle name="標準 24 6 2 3 2 2 4" xfId="39833"/>
    <cellStyle name="標準 24 6 2 3 2 2 5" xfId="50388"/>
    <cellStyle name="標準 24 6 2 3 2 3" xfId="13453"/>
    <cellStyle name="標準 24 6 2 3 2 4" xfId="24008"/>
    <cellStyle name="標準 24 6 2 3 2 5" xfId="34568"/>
    <cellStyle name="標準 24 6 2 3 2 6" xfId="45122"/>
    <cellStyle name="標準 24 6 2 3 3" xfId="4546"/>
    <cellStyle name="標準 24 6 2 3 3 2" xfId="9788"/>
    <cellStyle name="標準 24 6 2 3 3 2 2" xfId="18720"/>
    <cellStyle name="標準 24 6 2 3 3 2 3" xfId="29274"/>
    <cellStyle name="標準 24 6 2 3 3 2 4" xfId="39834"/>
    <cellStyle name="標準 24 6 2 3 3 2 5" xfId="50389"/>
    <cellStyle name="標準 24 6 2 3 3 3" xfId="13454"/>
    <cellStyle name="標準 24 6 2 3 3 4" xfId="24009"/>
    <cellStyle name="標準 24 6 2 3 3 5" xfId="34569"/>
    <cellStyle name="標準 24 6 2 3 3 6" xfId="45123"/>
    <cellStyle name="標準 24 6 2 3 4" xfId="6356"/>
    <cellStyle name="標準 24 6 2 3 4 2" xfId="17552"/>
    <cellStyle name="標準 24 6 2 3 4 3" xfId="28106"/>
    <cellStyle name="標準 24 6 2 3 4 4" xfId="38666"/>
    <cellStyle name="標準 24 6 2 3 4 5" xfId="49221"/>
    <cellStyle name="標準 24 6 2 3 5" xfId="12286"/>
    <cellStyle name="標準 24 6 2 3 6" xfId="22840"/>
    <cellStyle name="標準 24 6 2 3 7" xfId="33400"/>
    <cellStyle name="標準 24 6 2 3 8" xfId="43954"/>
    <cellStyle name="標準 24 6 2 4" xfId="1648"/>
    <cellStyle name="標準 24 6 2 4 2" xfId="4057"/>
    <cellStyle name="標準 24 6 2 4 2 2" xfId="9299"/>
    <cellStyle name="標準 24 6 2 4 2 2 2" xfId="18721"/>
    <cellStyle name="標準 24 6 2 4 2 2 3" xfId="29275"/>
    <cellStyle name="標準 24 6 2 4 2 2 4" xfId="39835"/>
    <cellStyle name="標準 24 6 2 4 2 2 5" xfId="50390"/>
    <cellStyle name="標準 24 6 2 4 2 3" xfId="13455"/>
    <cellStyle name="標準 24 6 2 4 2 4" xfId="24010"/>
    <cellStyle name="標準 24 6 2 4 2 5" xfId="34570"/>
    <cellStyle name="標準 24 6 2 4 2 6" xfId="45124"/>
    <cellStyle name="標準 24 6 2 4 3" xfId="6891"/>
    <cellStyle name="標準 24 6 2 4 3 2" xfId="17063"/>
    <cellStyle name="標準 24 6 2 4 3 3" xfId="27617"/>
    <cellStyle name="標準 24 6 2 4 3 4" xfId="38177"/>
    <cellStyle name="標準 24 6 2 4 3 5" xfId="48732"/>
    <cellStyle name="標準 24 6 2 4 4" xfId="11797"/>
    <cellStyle name="標準 24 6 2 4 5" xfId="22351"/>
    <cellStyle name="標準 24 6 2 4 6" xfId="32911"/>
    <cellStyle name="標準 24 6 2 4 7" xfId="43465"/>
    <cellStyle name="標準 24 6 2 5" xfId="3009"/>
    <cellStyle name="標準 24 6 2 5 2" xfId="8251"/>
    <cellStyle name="標準 24 6 2 5 2 2" xfId="18722"/>
    <cellStyle name="標準 24 6 2 5 2 3" xfId="29276"/>
    <cellStyle name="標準 24 6 2 5 2 4" xfId="39836"/>
    <cellStyle name="標準 24 6 2 5 2 5" xfId="50391"/>
    <cellStyle name="標準 24 6 2 5 3" xfId="13456"/>
    <cellStyle name="標準 24 6 2 5 4" xfId="24011"/>
    <cellStyle name="標準 24 6 2 5 5" xfId="34571"/>
    <cellStyle name="標準 24 6 2 5 6" xfId="45125"/>
    <cellStyle name="標準 24 6 2 6" xfId="5445"/>
    <cellStyle name="標準 24 6 2 6 2" xfId="16015"/>
    <cellStyle name="標準 24 6 2 6 3" xfId="26569"/>
    <cellStyle name="標準 24 6 2 6 4" xfId="37129"/>
    <cellStyle name="標準 24 6 2 6 5" xfId="47684"/>
    <cellStyle name="標準 24 6 2 7" xfId="10749"/>
    <cellStyle name="標準 24 6 2 8" xfId="21303"/>
    <cellStyle name="標準 24 6 2 9" xfId="31863"/>
    <cellStyle name="標準 24 6 3" xfId="333"/>
    <cellStyle name="標準 24 6 3 2" xfId="967"/>
    <cellStyle name="標準 24 6 3 2 2" xfId="2504"/>
    <cellStyle name="標準 24 6 3 2 2 2" xfId="7747"/>
    <cellStyle name="標準 24 6 3 2 2 2 2" xfId="18723"/>
    <cellStyle name="標準 24 6 3 2 2 2 3" xfId="29277"/>
    <cellStyle name="標準 24 6 3 2 2 2 4" xfId="39837"/>
    <cellStyle name="標準 24 6 3 2 2 2 5" xfId="50392"/>
    <cellStyle name="標準 24 6 3 2 2 3" xfId="13457"/>
    <cellStyle name="標準 24 6 3 2 2 4" xfId="24012"/>
    <cellStyle name="標準 24 6 3 2 2 5" xfId="34572"/>
    <cellStyle name="標準 24 6 3 2 2 6" xfId="45126"/>
    <cellStyle name="標準 24 6 3 2 3" xfId="4913"/>
    <cellStyle name="標準 24 6 3 2 3 2" xfId="10155"/>
    <cellStyle name="標準 24 6 3 2 3 2 2" xfId="18724"/>
    <cellStyle name="標準 24 6 3 2 3 2 3" xfId="29278"/>
    <cellStyle name="標準 24 6 3 2 3 2 4" xfId="39838"/>
    <cellStyle name="標準 24 6 3 2 3 2 5" xfId="50393"/>
    <cellStyle name="標準 24 6 3 2 3 3" xfId="13458"/>
    <cellStyle name="標準 24 6 3 2 3 4" xfId="24013"/>
    <cellStyle name="標準 24 6 3 2 3 5" xfId="34573"/>
    <cellStyle name="標準 24 6 3 2 3 6" xfId="45127"/>
    <cellStyle name="標準 24 6 3 2 4" xfId="6210"/>
    <cellStyle name="標準 24 6 3 2 4 2" xfId="17919"/>
    <cellStyle name="標準 24 6 3 2 4 3" xfId="28473"/>
    <cellStyle name="標準 24 6 3 2 4 4" xfId="39033"/>
    <cellStyle name="標準 24 6 3 2 4 5" xfId="49588"/>
    <cellStyle name="標準 24 6 3 2 5" xfId="12653"/>
    <cellStyle name="標準 24 6 3 2 6" xfId="23207"/>
    <cellStyle name="標準 24 6 3 2 7" xfId="33767"/>
    <cellStyle name="標準 24 6 3 2 8" xfId="44321"/>
    <cellStyle name="標準 24 6 3 3" xfId="1502"/>
    <cellStyle name="標準 24 6 3 3 2" xfId="3911"/>
    <cellStyle name="標準 24 6 3 3 2 2" xfId="9153"/>
    <cellStyle name="標準 24 6 3 3 2 2 2" xfId="18725"/>
    <cellStyle name="標準 24 6 3 3 2 2 3" xfId="29279"/>
    <cellStyle name="標準 24 6 3 3 2 2 4" xfId="39839"/>
    <cellStyle name="標準 24 6 3 3 2 2 5" xfId="50394"/>
    <cellStyle name="標準 24 6 3 3 2 3" xfId="13459"/>
    <cellStyle name="標準 24 6 3 3 2 4" xfId="24014"/>
    <cellStyle name="標準 24 6 3 3 2 5" xfId="34574"/>
    <cellStyle name="標準 24 6 3 3 2 6" xfId="45128"/>
    <cellStyle name="標準 24 6 3 3 3" xfId="6745"/>
    <cellStyle name="標準 24 6 3 3 3 2" xfId="16917"/>
    <cellStyle name="標準 24 6 3 3 3 3" xfId="27471"/>
    <cellStyle name="標準 24 6 3 3 3 4" xfId="38031"/>
    <cellStyle name="標準 24 6 3 3 3 5" xfId="48586"/>
    <cellStyle name="標準 24 6 3 3 4" xfId="11651"/>
    <cellStyle name="標準 24 6 3 3 5" xfId="22205"/>
    <cellStyle name="標準 24 6 3 3 6" xfId="32765"/>
    <cellStyle name="標準 24 6 3 3 7" xfId="43319"/>
    <cellStyle name="標準 24 6 3 4" xfId="3376"/>
    <cellStyle name="標準 24 6 3 4 2" xfId="8618"/>
    <cellStyle name="標準 24 6 3 4 2 2" xfId="18726"/>
    <cellStyle name="標準 24 6 3 4 2 3" xfId="29280"/>
    <cellStyle name="標準 24 6 3 4 2 4" xfId="39840"/>
    <cellStyle name="標準 24 6 3 4 2 5" xfId="50395"/>
    <cellStyle name="標準 24 6 3 4 3" xfId="13460"/>
    <cellStyle name="標準 24 6 3 4 4" xfId="24015"/>
    <cellStyle name="標準 24 6 3 4 5" xfId="34575"/>
    <cellStyle name="標準 24 6 3 4 6" xfId="45129"/>
    <cellStyle name="標準 24 6 3 5" xfId="5576"/>
    <cellStyle name="標準 24 6 3 5 2" xfId="16382"/>
    <cellStyle name="標準 24 6 3 5 3" xfId="26936"/>
    <cellStyle name="標準 24 6 3 5 4" xfId="37496"/>
    <cellStyle name="標準 24 6 3 5 5" xfId="48051"/>
    <cellStyle name="標準 24 6 3 6" xfId="11116"/>
    <cellStyle name="標準 24 6 3 7" xfId="21670"/>
    <cellStyle name="標準 24 6 3 8" xfId="32230"/>
    <cellStyle name="標準 24 6 3 9" xfId="42784"/>
    <cellStyle name="標準 24 6 4" xfId="815"/>
    <cellStyle name="標準 24 6 4 2" xfId="2354"/>
    <cellStyle name="標準 24 6 4 2 2" xfId="4763"/>
    <cellStyle name="標準 24 6 4 2 2 2" xfId="10005"/>
    <cellStyle name="標準 24 6 4 2 2 2 2" xfId="18727"/>
    <cellStyle name="標準 24 6 4 2 2 2 3" xfId="29281"/>
    <cellStyle name="標準 24 6 4 2 2 2 4" xfId="39841"/>
    <cellStyle name="標準 24 6 4 2 2 2 5" xfId="50396"/>
    <cellStyle name="標準 24 6 4 2 2 3" xfId="13461"/>
    <cellStyle name="標準 24 6 4 2 2 4" xfId="24016"/>
    <cellStyle name="標準 24 6 4 2 2 5" xfId="34576"/>
    <cellStyle name="標準 24 6 4 2 2 6" xfId="45130"/>
    <cellStyle name="標準 24 6 4 2 3" xfId="7597"/>
    <cellStyle name="標準 24 6 4 2 3 2" xfId="17769"/>
    <cellStyle name="標準 24 6 4 2 3 3" xfId="28323"/>
    <cellStyle name="標準 24 6 4 2 3 4" xfId="38883"/>
    <cellStyle name="標準 24 6 4 2 3 5" xfId="49438"/>
    <cellStyle name="標準 24 6 4 2 4" xfId="12503"/>
    <cellStyle name="標準 24 6 4 2 5" xfId="23057"/>
    <cellStyle name="標準 24 6 4 2 6" xfId="33617"/>
    <cellStyle name="標準 24 6 4 2 7" xfId="44171"/>
    <cellStyle name="標準 24 6 4 3" xfId="3224"/>
    <cellStyle name="標準 24 6 4 3 2" xfId="8466"/>
    <cellStyle name="標準 24 6 4 3 2 2" xfId="18728"/>
    <cellStyle name="標準 24 6 4 3 2 3" xfId="29282"/>
    <cellStyle name="標準 24 6 4 3 2 4" xfId="39842"/>
    <cellStyle name="標準 24 6 4 3 2 5" xfId="50397"/>
    <cellStyle name="標準 24 6 4 3 3" xfId="13462"/>
    <cellStyle name="標準 24 6 4 3 4" xfId="24017"/>
    <cellStyle name="標準 24 6 4 3 5" xfId="34577"/>
    <cellStyle name="標準 24 6 4 3 6" xfId="45131"/>
    <cellStyle name="標準 24 6 4 4" xfId="6058"/>
    <cellStyle name="標準 24 6 4 4 2" xfId="16230"/>
    <cellStyle name="標準 24 6 4 4 3" xfId="26784"/>
    <cellStyle name="標準 24 6 4 4 4" xfId="37344"/>
    <cellStyle name="標準 24 6 4 4 5" xfId="47899"/>
    <cellStyle name="標準 24 6 4 5" xfId="10964"/>
    <cellStyle name="標準 24 6 4 6" xfId="21518"/>
    <cellStyle name="標準 24 6 4 7" xfId="32078"/>
    <cellStyle name="標準 24 6 4 8" xfId="42632"/>
    <cellStyle name="標準 24 6 5" xfId="1870"/>
    <cellStyle name="標準 24 6 5 2" xfId="4279"/>
    <cellStyle name="標準 24 6 5 2 2" xfId="9521"/>
    <cellStyle name="標準 24 6 5 2 2 2" xfId="18729"/>
    <cellStyle name="標準 24 6 5 2 2 3" xfId="29283"/>
    <cellStyle name="標準 24 6 5 2 2 4" xfId="39843"/>
    <cellStyle name="標準 24 6 5 2 2 5" xfId="50398"/>
    <cellStyle name="標準 24 6 5 2 3" xfId="13463"/>
    <cellStyle name="標準 24 6 5 2 4" xfId="24018"/>
    <cellStyle name="標準 24 6 5 2 5" xfId="34578"/>
    <cellStyle name="標準 24 6 5 2 6" xfId="45132"/>
    <cellStyle name="標準 24 6 5 3" xfId="7113"/>
    <cellStyle name="標準 24 6 5 3 2" xfId="17285"/>
    <cellStyle name="標準 24 6 5 3 3" xfId="27839"/>
    <cellStyle name="標準 24 6 5 3 4" xfId="38399"/>
    <cellStyle name="標準 24 6 5 3 5" xfId="48954"/>
    <cellStyle name="標準 24 6 5 4" xfId="12019"/>
    <cellStyle name="標準 24 6 5 5" xfId="22573"/>
    <cellStyle name="標準 24 6 5 6" xfId="33133"/>
    <cellStyle name="標準 24 6 5 7" xfId="43687"/>
    <cellStyle name="標準 24 6 6" xfId="1350"/>
    <cellStyle name="標準 24 6 6 2" xfId="3759"/>
    <cellStyle name="標準 24 6 6 2 2" xfId="9001"/>
    <cellStyle name="標準 24 6 6 2 2 2" xfId="18730"/>
    <cellStyle name="標準 24 6 6 2 2 3" xfId="29284"/>
    <cellStyle name="標準 24 6 6 2 2 4" xfId="39844"/>
    <cellStyle name="標準 24 6 6 2 2 5" xfId="50399"/>
    <cellStyle name="標準 24 6 6 2 3" xfId="13464"/>
    <cellStyle name="標準 24 6 6 2 4" xfId="24019"/>
    <cellStyle name="標準 24 6 6 2 5" xfId="34579"/>
    <cellStyle name="標準 24 6 6 2 6" xfId="45133"/>
    <cellStyle name="標準 24 6 6 3" xfId="6593"/>
    <cellStyle name="標準 24 6 6 3 2" xfId="16765"/>
    <cellStyle name="標準 24 6 6 3 3" xfId="27319"/>
    <cellStyle name="標準 24 6 6 3 4" xfId="37879"/>
    <cellStyle name="標準 24 6 6 3 5" xfId="48434"/>
    <cellStyle name="標準 24 6 6 4" xfId="11499"/>
    <cellStyle name="標準 24 6 6 5" xfId="22053"/>
    <cellStyle name="標準 24 6 6 6" xfId="32613"/>
    <cellStyle name="標準 24 6 6 7" xfId="43167"/>
    <cellStyle name="標準 24 6 7" xfId="2862"/>
    <cellStyle name="標準 24 6 7 2" xfId="8105"/>
    <cellStyle name="標準 24 6 7 2 2" xfId="18731"/>
    <cellStyle name="標準 24 6 7 2 3" xfId="29285"/>
    <cellStyle name="標準 24 6 7 2 4" xfId="39845"/>
    <cellStyle name="標準 24 6 7 2 5" xfId="50400"/>
    <cellStyle name="標準 24 6 7 3" xfId="13465"/>
    <cellStyle name="標準 24 6 7 4" xfId="24020"/>
    <cellStyle name="標準 24 6 7 5" xfId="34580"/>
    <cellStyle name="標準 24 6 7 6" xfId="45134"/>
    <cellStyle name="標準 24 6 8" xfId="5403"/>
    <cellStyle name="標準 24 6 8 2" xfId="15868"/>
    <cellStyle name="標準 24 6 8 3" xfId="26423"/>
    <cellStyle name="標準 24 6 8 4" xfId="36983"/>
    <cellStyle name="標準 24 6 8 5" xfId="47537"/>
    <cellStyle name="標準 24 6 9" xfId="10602"/>
    <cellStyle name="標準 24 7" xfId="243"/>
    <cellStyle name="標準 24 7 10" xfId="21198"/>
    <cellStyle name="標準 24 7 11" xfId="31758"/>
    <cellStyle name="標準 24 7 12" xfId="42312"/>
    <cellStyle name="標準 24 7 2" xfId="622"/>
    <cellStyle name="標準 24 7 2 10" xfId="42439"/>
    <cellStyle name="標準 24 7 2 2" xfId="1135"/>
    <cellStyle name="標準 24 7 2 2 2" xfId="2672"/>
    <cellStyle name="標準 24 7 2 2 2 2" xfId="5081"/>
    <cellStyle name="標準 24 7 2 2 2 2 2" xfId="10323"/>
    <cellStyle name="標準 24 7 2 2 2 2 2 2" xfId="18732"/>
    <cellStyle name="標準 24 7 2 2 2 2 2 3" xfId="29286"/>
    <cellStyle name="標準 24 7 2 2 2 2 2 4" xfId="39846"/>
    <cellStyle name="標準 24 7 2 2 2 2 2 5" xfId="50401"/>
    <cellStyle name="標準 24 7 2 2 2 2 3" xfId="13466"/>
    <cellStyle name="標準 24 7 2 2 2 2 4" xfId="24021"/>
    <cellStyle name="標準 24 7 2 2 2 2 5" xfId="34581"/>
    <cellStyle name="標準 24 7 2 2 2 2 6" xfId="45135"/>
    <cellStyle name="標準 24 7 2 2 2 3" xfId="7915"/>
    <cellStyle name="標準 24 7 2 2 2 3 2" xfId="18087"/>
    <cellStyle name="標準 24 7 2 2 2 3 3" xfId="28641"/>
    <cellStyle name="標準 24 7 2 2 2 3 4" xfId="39201"/>
    <cellStyle name="標準 24 7 2 2 2 3 5" xfId="49756"/>
    <cellStyle name="標準 24 7 2 2 2 4" xfId="12821"/>
    <cellStyle name="標準 24 7 2 2 2 5" xfId="23375"/>
    <cellStyle name="標準 24 7 2 2 2 6" xfId="33935"/>
    <cellStyle name="標準 24 7 2 2 2 7" xfId="44489"/>
    <cellStyle name="標準 24 7 2 2 3" xfId="3544"/>
    <cellStyle name="標準 24 7 2 2 3 2" xfId="8786"/>
    <cellStyle name="標準 24 7 2 2 3 2 2" xfId="18733"/>
    <cellStyle name="標準 24 7 2 2 3 2 3" xfId="29287"/>
    <cellStyle name="標準 24 7 2 2 3 2 4" xfId="39847"/>
    <cellStyle name="標準 24 7 2 2 3 2 5" xfId="50402"/>
    <cellStyle name="標準 24 7 2 2 3 3" xfId="13467"/>
    <cellStyle name="標準 24 7 2 2 3 4" xfId="24022"/>
    <cellStyle name="標準 24 7 2 2 3 5" xfId="34582"/>
    <cellStyle name="標準 24 7 2 2 3 6" xfId="45136"/>
    <cellStyle name="標準 24 7 2 2 4" xfId="6378"/>
    <cellStyle name="標準 24 7 2 2 4 2" xfId="16550"/>
    <cellStyle name="標準 24 7 2 2 4 3" xfId="27104"/>
    <cellStyle name="標準 24 7 2 2 4 4" xfId="37664"/>
    <cellStyle name="標準 24 7 2 2 4 5" xfId="48219"/>
    <cellStyle name="標準 24 7 2 2 5" xfId="11284"/>
    <cellStyle name="標準 24 7 2 2 6" xfId="21838"/>
    <cellStyle name="標準 24 7 2 2 7" xfId="32398"/>
    <cellStyle name="標準 24 7 2 2 8" xfId="42952"/>
    <cellStyle name="標準 24 7 2 3" xfId="2159"/>
    <cellStyle name="標準 24 7 2 3 2" xfId="4568"/>
    <cellStyle name="標準 24 7 2 3 2 2" xfId="9810"/>
    <cellStyle name="標準 24 7 2 3 2 2 2" xfId="18734"/>
    <cellStyle name="標準 24 7 2 3 2 2 3" xfId="29288"/>
    <cellStyle name="標準 24 7 2 3 2 2 4" xfId="39848"/>
    <cellStyle name="標準 24 7 2 3 2 2 5" xfId="50403"/>
    <cellStyle name="標準 24 7 2 3 2 3" xfId="13468"/>
    <cellStyle name="標準 24 7 2 3 2 4" xfId="24023"/>
    <cellStyle name="標準 24 7 2 3 2 5" xfId="34583"/>
    <cellStyle name="標準 24 7 2 3 2 6" xfId="45137"/>
    <cellStyle name="標準 24 7 2 3 3" xfId="7402"/>
    <cellStyle name="標準 24 7 2 3 3 2" xfId="17574"/>
    <cellStyle name="標準 24 7 2 3 3 3" xfId="28128"/>
    <cellStyle name="標準 24 7 2 3 3 4" xfId="38688"/>
    <cellStyle name="標準 24 7 2 3 3 5" xfId="49243"/>
    <cellStyle name="標準 24 7 2 3 4" xfId="12308"/>
    <cellStyle name="標準 24 7 2 3 5" xfId="22862"/>
    <cellStyle name="標準 24 7 2 3 6" xfId="33422"/>
    <cellStyle name="標準 24 7 2 3 7" xfId="43976"/>
    <cellStyle name="標準 24 7 2 4" xfId="1670"/>
    <cellStyle name="標準 24 7 2 4 2" xfId="4079"/>
    <cellStyle name="標準 24 7 2 4 2 2" xfId="9321"/>
    <cellStyle name="標準 24 7 2 4 2 2 2" xfId="18735"/>
    <cellStyle name="標準 24 7 2 4 2 2 3" xfId="29289"/>
    <cellStyle name="標準 24 7 2 4 2 2 4" xfId="39849"/>
    <cellStyle name="標準 24 7 2 4 2 2 5" xfId="50404"/>
    <cellStyle name="標準 24 7 2 4 2 3" xfId="13469"/>
    <cellStyle name="標準 24 7 2 4 2 4" xfId="24024"/>
    <cellStyle name="標準 24 7 2 4 2 5" xfId="34584"/>
    <cellStyle name="標準 24 7 2 4 2 6" xfId="45138"/>
    <cellStyle name="標準 24 7 2 4 3" xfId="6913"/>
    <cellStyle name="標準 24 7 2 4 3 2" xfId="17085"/>
    <cellStyle name="標準 24 7 2 4 3 3" xfId="27639"/>
    <cellStyle name="標準 24 7 2 4 3 4" xfId="38199"/>
    <cellStyle name="標準 24 7 2 4 3 5" xfId="48754"/>
    <cellStyle name="標準 24 7 2 4 4" xfId="11819"/>
    <cellStyle name="標準 24 7 2 4 5" xfId="22373"/>
    <cellStyle name="標準 24 7 2 4 6" xfId="32933"/>
    <cellStyle name="標準 24 7 2 4 7" xfId="43487"/>
    <cellStyle name="標準 24 7 2 5" xfId="3031"/>
    <cellStyle name="標準 24 7 2 5 2" xfId="8273"/>
    <cellStyle name="標準 24 7 2 5 2 2" xfId="18736"/>
    <cellStyle name="標準 24 7 2 5 2 3" xfId="29290"/>
    <cellStyle name="標準 24 7 2 5 2 4" xfId="39850"/>
    <cellStyle name="標準 24 7 2 5 2 5" xfId="50405"/>
    <cellStyle name="標準 24 7 2 5 3" xfId="13470"/>
    <cellStyle name="標準 24 7 2 5 4" xfId="24025"/>
    <cellStyle name="標準 24 7 2 5 5" xfId="34585"/>
    <cellStyle name="標準 24 7 2 5 6" xfId="45139"/>
    <cellStyle name="標準 24 7 2 6" xfId="5865"/>
    <cellStyle name="標準 24 7 2 6 2" xfId="16037"/>
    <cellStyle name="標準 24 7 2 6 3" xfId="26591"/>
    <cellStyle name="標準 24 7 2 6 4" xfId="37151"/>
    <cellStyle name="標準 24 7 2 6 5" xfId="47706"/>
    <cellStyle name="標準 24 7 2 7" xfId="10771"/>
    <cellStyle name="標準 24 7 2 8" xfId="21325"/>
    <cellStyle name="標準 24 7 2 9" xfId="31885"/>
    <cellStyle name="標準 24 7 3" xfId="347"/>
    <cellStyle name="標準 24 7 3 2" xfId="1008"/>
    <cellStyle name="標準 24 7 3 2 2" xfId="2545"/>
    <cellStyle name="標準 24 7 3 2 2 2" xfId="7788"/>
    <cellStyle name="標準 24 7 3 2 2 2 2" xfId="18737"/>
    <cellStyle name="標準 24 7 3 2 2 2 3" xfId="29291"/>
    <cellStyle name="標準 24 7 3 2 2 2 4" xfId="39851"/>
    <cellStyle name="標準 24 7 3 2 2 2 5" xfId="50406"/>
    <cellStyle name="標準 24 7 3 2 2 3" xfId="13471"/>
    <cellStyle name="標準 24 7 3 2 2 4" xfId="24026"/>
    <cellStyle name="標準 24 7 3 2 2 5" xfId="34586"/>
    <cellStyle name="標準 24 7 3 2 2 6" xfId="45140"/>
    <cellStyle name="標準 24 7 3 2 3" xfId="4954"/>
    <cellStyle name="標準 24 7 3 2 3 2" xfId="10196"/>
    <cellStyle name="標準 24 7 3 2 3 2 2" xfId="18738"/>
    <cellStyle name="標準 24 7 3 2 3 2 3" xfId="29292"/>
    <cellStyle name="標準 24 7 3 2 3 2 4" xfId="39852"/>
    <cellStyle name="標準 24 7 3 2 3 2 5" xfId="50407"/>
    <cellStyle name="標準 24 7 3 2 3 3" xfId="13472"/>
    <cellStyle name="標準 24 7 3 2 3 4" xfId="24027"/>
    <cellStyle name="標準 24 7 3 2 3 5" xfId="34587"/>
    <cellStyle name="標準 24 7 3 2 3 6" xfId="45141"/>
    <cellStyle name="標準 24 7 3 2 4" xfId="6251"/>
    <cellStyle name="標準 24 7 3 2 4 2" xfId="17960"/>
    <cellStyle name="標準 24 7 3 2 4 3" xfId="28514"/>
    <cellStyle name="標準 24 7 3 2 4 4" xfId="39074"/>
    <cellStyle name="標準 24 7 3 2 4 5" xfId="49629"/>
    <cellStyle name="標準 24 7 3 2 5" xfId="12694"/>
    <cellStyle name="標準 24 7 3 2 6" xfId="23248"/>
    <cellStyle name="標準 24 7 3 2 7" xfId="33808"/>
    <cellStyle name="標準 24 7 3 2 8" xfId="44362"/>
    <cellStyle name="標準 24 7 3 3" xfId="1543"/>
    <cellStyle name="標準 24 7 3 3 2" xfId="3952"/>
    <cellStyle name="標準 24 7 3 3 2 2" xfId="9194"/>
    <cellStyle name="標準 24 7 3 3 2 2 2" xfId="18739"/>
    <cellStyle name="標準 24 7 3 3 2 2 3" xfId="29293"/>
    <cellStyle name="標準 24 7 3 3 2 2 4" xfId="39853"/>
    <cellStyle name="標準 24 7 3 3 2 2 5" xfId="50408"/>
    <cellStyle name="標準 24 7 3 3 2 3" xfId="13473"/>
    <cellStyle name="標準 24 7 3 3 2 4" xfId="24028"/>
    <cellStyle name="標準 24 7 3 3 2 5" xfId="34588"/>
    <cellStyle name="標準 24 7 3 3 2 6" xfId="45142"/>
    <cellStyle name="標準 24 7 3 3 3" xfId="6786"/>
    <cellStyle name="標準 24 7 3 3 3 2" xfId="16958"/>
    <cellStyle name="標準 24 7 3 3 3 3" xfId="27512"/>
    <cellStyle name="標準 24 7 3 3 3 4" xfId="38072"/>
    <cellStyle name="標準 24 7 3 3 3 5" xfId="48627"/>
    <cellStyle name="標準 24 7 3 3 4" xfId="11692"/>
    <cellStyle name="標準 24 7 3 3 5" xfId="22246"/>
    <cellStyle name="標準 24 7 3 3 6" xfId="32806"/>
    <cellStyle name="標準 24 7 3 3 7" xfId="43360"/>
    <cellStyle name="標準 24 7 3 4" xfId="3417"/>
    <cellStyle name="標準 24 7 3 4 2" xfId="8659"/>
    <cellStyle name="標準 24 7 3 4 2 2" xfId="18740"/>
    <cellStyle name="標準 24 7 3 4 2 3" xfId="29294"/>
    <cellStyle name="標準 24 7 3 4 2 4" xfId="39854"/>
    <cellStyle name="標準 24 7 3 4 2 5" xfId="50409"/>
    <cellStyle name="標準 24 7 3 4 3" xfId="13474"/>
    <cellStyle name="標準 24 7 3 4 4" xfId="24029"/>
    <cellStyle name="標準 24 7 3 4 5" xfId="34589"/>
    <cellStyle name="標準 24 7 3 4 6" xfId="45143"/>
    <cellStyle name="標準 24 7 3 5" xfId="5590"/>
    <cellStyle name="標準 24 7 3 5 2" xfId="16423"/>
    <cellStyle name="標準 24 7 3 5 3" xfId="26977"/>
    <cellStyle name="標準 24 7 3 5 4" xfId="37537"/>
    <cellStyle name="標準 24 7 3 5 5" xfId="48092"/>
    <cellStyle name="標準 24 7 3 6" xfId="11157"/>
    <cellStyle name="標準 24 7 3 7" xfId="21711"/>
    <cellStyle name="標準 24 7 3 8" xfId="32271"/>
    <cellStyle name="標準 24 7 3 9" xfId="42825"/>
    <cellStyle name="標準 24 7 4" xfId="837"/>
    <cellStyle name="標準 24 7 4 2" xfId="2374"/>
    <cellStyle name="標準 24 7 4 2 2" xfId="4783"/>
    <cellStyle name="標準 24 7 4 2 2 2" xfId="10025"/>
    <cellStyle name="標準 24 7 4 2 2 2 2" xfId="18741"/>
    <cellStyle name="標準 24 7 4 2 2 2 3" xfId="29295"/>
    <cellStyle name="標準 24 7 4 2 2 2 4" xfId="39855"/>
    <cellStyle name="標準 24 7 4 2 2 2 5" xfId="50410"/>
    <cellStyle name="標準 24 7 4 2 2 3" xfId="13475"/>
    <cellStyle name="標準 24 7 4 2 2 4" xfId="24030"/>
    <cellStyle name="標準 24 7 4 2 2 5" xfId="34590"/>
    <cellStyle name="標準 24 7 4 2 2 6" xfId="45144"/>
    <cellStyle name="標準 24 7 4 2 3" xfId="7617"/>
    <cellStyle name="標準 24 7 4 2 3 2" xfId="17789"/>
    <cellStyle name="標準 24 7 4 2 3 3" xfId="28343"/>
    <cellStyle name="標準 24 7 4 2 3 4" xfId="38903"/>
    <cellStyle name="標準 24 7 4 2 3 5" xfId="49458"/>
    <cellStyle name="標準 24 7 4 2 4" xfId="12523"/>
    <cellStyle name="標準 24 7 4 2 5" xfId="23077"/>
    <cellStyle name="標準 24 7 4 2 6" xfId="33637"/>
    <cellStyle name="標準 24 7 4 2 7" xfId="44191"/>
    <cellStyle name="標準 24 7 4 3" xfId="3246"/>
    <cellStyle name="標準 24 7 4 3 2" xfId="8488"/>
    <cellStyle name="標準 24 7 4 3 2 2" xfId="18742"/>
    <cellStyle name="標準 24 7 4 3 2 3" xfId="29296"/>
    <cellStyle name="標準 24 7 4 3 2 4" xfId="39856"/>
    <cellStyle name="標準 24 7 4 3 2 5" xfId="50411"/>
    <cellStyle name="標準 24 7 4 3 3" xfId="13476"/>
    <cellStyle name="標準 24 7 4 3 4" xfId="24031"/>
    <cellStyle name="標準 24 7 4 3 5" xfId="34591"/>
    <cellStyle name="標準 24 7 4 3 6" xfId="45145"/>
    <cellStyle name="標準 24 7 4 4" xfId="6080"/>
    <cellStyle name="標準 24 7 4 4 2" xfId="16252"/>
    <cellStyle name="標準 24 7 4 4 3" xfId="26806"/>
    <cellStyle name="標準 24 7 4 4 4" xfId="37366"/>
    <cellStyle name="標準 24 7 4 4 5" xfId="47921"/>
    <cellStyle name="標準 24 7 4 5" xfId="10986"/>
    <cellStyle name="標準 24 7 4 6" xfId="21540"/>
    <cellStyle name="標準 24 7 4 7" xfId="32100"/>
    <cellStyle name="標準 24 7 4 8" xfId="42654"/>
    <cellStyle name="標準 24 7 5" xfId="1884"/>
    <cellStyle name="標準 24 7 5 2" xfId="4293"/>
    <cellStyle name="標準 24 7 5 2 2" xfId="9535"/>
    <cellStyle name="標準 24 7 5 2 2 2" xfId="18743"/>
    <cellStyle name="標準 24 7 5 2 2 3" xfId="29297"/>
    <cellStyle name="標準 24 7 5 2 2 4" xfId="39857"/>
    <cellStyle name="標準 24 7 5 2 2 5" xfId="50412"/>
    <cellStyle name="標準 24 7 5 2 3" xfId="13477"/>
    <cellStyle name="標準 24 7 5 2 4" xfId="24032"/>
    <cellStyle name="標準 24 7 5 2 5" xfId="34592"/>
    <cellStyle name="標準 24 7 5 2 6" xfId="45146"/>
    <cellStyle name="標準 24 7 5 3" xfId="7127"/>
    <cellStyle name="標準 24 7 5 3 2" xfId="17299"/>
    <cellStyle name="標準 24 7 5 3 3" xfId="27853"/>
    <cellStyle name="標準 24 7 5 3 4" xfId="38413"/>
    <cellStyle name="標準 24 7 5 3 5" xfId="48968"/>
    <cellStyle name="標準 24 7 5 4" xfId="12033"/>
    <cellStyle name="標準 24 7 5 5" xfId="22587"/>
    <cellStyle name="標準 24 7 5 6" xfId="33147"/>
    <cellStyle name="標準 24 7 5 7" xfId="43701"/>
    <cellStyle name="標準 24 7 6" xfId="1372"/>
    <cellStyle name="標準 24 7 6 2" xfId="3781"/>
    <cellStyle name="標準 24 7 6 2 2" xfId="9023"/>
    <cellStyle name="標準 24 7 6 2 2 2" xfId="18744"/>
    <cellStyle name="標準 24 7 6 2 2 3" xfId="29298"/>
    <cellStyle name="標準 24 7 6 2 2 4" xfId="39858"/>
    <cellStyle name="標準 24 7 6 2 2 5" xfId="50413"/>
    <cellStyle name="標準 24 7 6 2 3" xfId="13478"/>
    <cellStyle name="標準 24 7 6 2 4" xfId="24033"/>
    <cellStyle name="標準 24 7 6 2 5" xfId="34593"/>
    <cellStyle name="標準 24 7 6 2 6" xfId="45147"/>
    <cellStyle name="標準 24 7 6 3" xfId="6615"/>
    <cellStyle name="標準 24 7 6 3 2" xfId="16787"/>
    <cellStyle name="標準 24 7 6 3 3" xfId="27341"/>
    <cellStyle name="標準 24 7 6 3 4" xfId="37901"/>
    <cellStyle name="標準 24 7 6 3 5" xfId="48456"/>
    <cellStyle name="標準 24 7 6 4" xfId="11521"/>
    <cellStyle name="標準 24 7 6 5" xfId="22075"/>
    <cellStyle name="標準 24 7 6 6" xfId="32635"/>
    <cellStyle name="標準 24 7 6 7" xfId="43189"/>
    <cellStyle name="標準 24 7 7" xfId="2904"/>
    <cellStyle name="標準 24 7 7 2" xfId="8146"/>
    <cellStyle name="標準 24 7 7 2 2" xfId="18745"/>
    <cellStyle name="標準 24 7 7 2 3" xfId="29299"/>
    <cellStyle name="標準 24 7 7 2 4" xfId="39859"/>
    <cellStyle name="標準 24 7 7 2 5" xfId="50414"/>
    <cellStyle name="標準 24 7 7 3" xfId="13479"/>
    <cellStyle name="標準 24 7 7 4" xfId="24034"/>
    <cellStyle name="標準 24 7 7 5" xfId="34594"/>
    <cellStyle name="標準 24 7 7 6" xfId="45148"/>
    <cellStyle name="標準 24 7 8" xfId="5486"/>
    <cellStyle name="標準 24 7 8 2" xfId="15910"/>
    <cellStyle name="標準 24 7 8 3" xfId="26464"/>
    <cellStyle name="標準 24 7 8 4" xfId="37024"/>
    <cellStyle name="標準 24 7 8 5" xfId="47579"/>
    <cellStyle name="標準 24 7 9" xfId="10644"/>
    <cellStyle name="標準 24 8" xfId="265"/>
    <cellStyle name="標準 24 8 10" xfId="21220"/>
    <cellStyle name="標準 24 8 11" xfId="31780"/>
    <cellStyle name="標準 24 8 12" xfId="42334"/>
    <cellStyle name="標準 24 8 2" xfId="644"/>
    <cellStyle name="標準 24 8 2 10" xfId="42461"/>
    <cellStyle name="標準 24 8 2 2" xfId="1157"/>
    <cellStyle name="標準 24 8 2 2 2" xfId="2694"/>
    <cellStyle name="標準 24 8 2 2 2 2" xfId="5103"/>
    <cellStyle name="標準 24 8 2 2 2 2 2" xfId="10345"/>
    <cellStyle name="標準 24 8 2 2 2 2 2 2" xfId="18746"/>
    <cellStyle name="標準 24 8 2 2 2 2 2 3" xfId="29300"/>
    <cellStyle name="標準 24 8 2 2 2 2 2 4" xfId="39860"/>
    <cellStyle name="標準 24 8 2 2 2 2 2 5" xfId="50415"/>
    <cellStyle name="標準 24 8 2 2 2 2 3" xfId="13480"/>
    <cellStyle name="標準 24 8 2 2 2 2 4" xfId="24035"/>
    <cellStyle name="標準 24 8 2 2 2 2 5" xfId="34595"/>
    <cellStyle name="標準 24 8 2 2 2 2 6" xfId="45149"/>
    <cellStyle name="標準 24 8 2 2 2 3" xfId="7937"/>
    <cellStyle name="標準 24 8 2 2 2 3 2" xfId="18109"/>
    <cellStyle name="標準 24 8 2 2 2 3 3" xfId="28663"/>
    <cellStyle name="標準 24 8 2 2 2 3 4" xfId="39223"/>
    <cellStyle name="標準 24 8 2 2 2 3 5" xfId="49778"/>
    <cellStyle name="標準 24 8 2 2 2 4" xfId="12843"/>
    <cellStyle name="標準 24 8 2 2 2 5" xfId="23397"/>
    <cellStyle name="標準 24 8 2 2 2 6" xfId="33957"/>
    <cellStyle name="標準 24 8 2 2 2 7" xfId="44511"/>
    <cellStyle name="標準 24 8 2 2 3" xfId="3566"/>
    <cellStyle name="標準 24 8 2 2 3 2" xfId="8808"/>
    <cellStyle name="標準 24 8 2 2 3 2 2" xfId="18747"/>
    <cellStyle name="標準 24 8 2 2 3 2 3" xfId="29301"/>
    <cellStyle name="標準 24 8 2 2 3 2 4" xfId="39861"/>
    <cellStyle name="標準 24 8 2 2 3 2 5" xfId="50416"/>
    <cellStyle name="標準 24 8 2 2 3 3" xfId="13481"/>
    <cellStyle name="標準 24 8 2 2 3 4" xfId="24036"/>
    <cellStyle name="標準 24 8 2 2 3 5" xfId="34596"/>
    <cellStyle name="標準 24 8 2 2 3 6" xfId="45150"/>
    <cellStyle name="標準 24 8 2 2 4" xfId="6400"/>
    <cellStyle name="標準 24 8 2 2 4 2" xfId="16572"/>
    <cellStyle name="標準 24 8 2 2 4 3" xfId="27126"/>
    <cellStyle name="標準 24 8 2 2 4 4" xfId="37686"/>
    <cellStyle name="標準 24 8 2 2 4 5" xfId="48241"/>
    <cellStyle name="標準 24 8 2 2 5" xfId="11306"/>
    <cellStyle name="標準 24 8 2 2 6" xfId="21860"/>
    <cellStyle name="標準 24 8 2 2 7" xfId="32420"/>
    <cellStyle name="標準 24 8 2 2 8" xfId="42974"/>
    <cellStyle name="標準 24 8 2 3" xfId="2181"/>
    <cellStyle name="標準 24 8 2 3 2" xfId="4590"/>
    <cellStyle name="標準 24 8 2 3 2 2" xfId="9832"/>
    <cellStyle name="標準 24 8 2 3 2 2 2" xfId="18748"/>
    <cellStyle name="標準 24 8 2 3 2 2 3" xfId="29302"/>
    <cellStyle name="標準 24 8 2 3 2 2 4" xfId="39862"/>
    <cellStyle name="標準 24 8 2 3 2 2 5" xfId="50417"/>
    <cellStyle name="標準 24 8 2 3 2 3" xfId="13482"/>
    <cellStyle name="標準 24 8 2 3 2 4" xfId="24037"/>
    <cellStyle name="標準 24 8 2 3 2 5" xfId="34597"/>
    <cellStyle name="標準 24 8 2 3 2 6" xfId="45151"/>
    <cellStyle name="標準 24 8 2 3 3" xfId="7424"/>
    <cellStyle name="標準 24 8 2 3 3 2" xfId="17596"/>
    <cellStyle name="標準 24 8 2 3 3 3" xfId="28150"/>
    <cellStyle name="標準 24 8 2 3 3 4" xfId="38710"/>
    <cellStyle name="標準 24 8 2 3 3 5" xfId="49265"/>
    <cellStyle name="標準 24 8 2 3 4" xfId="12330"/>
    <cellStyle name="標準 24 8 2 3 5" xfId="22884"/>
    <cellStyle name="標準 24 8 2 3 6" xfId="33444"/>
    <cellStyle name="標準 24 8 2 3 7" xfId="43998"/>
    <cellStyle name="標準 24 8 2 4" xfId="1692"/>
    <cellStyle name="標準 24 8 2 4 2" xfId="4101"/>
    <cellStyle name="標準 24 8 2 4 2 2" xfId="9343"/>
    <cellStyle name="標準 24 8 2 4 2 2 2" xfId="18749"/>
    <cellStyle name="標準 24 8 2 4 2 2 3" xfId="29303"/>
    <cellStyle name="標準 24 8 2 4 2 2 4" xfId="39863"/>
    <cellStyle name="標準 24 8 2 4 2 2 5" xfId="50418"/>
    <cellStyle name="標準 24 8 2 4 2 3" xfId="13483"/>
    <cellStyle name="標準 24 8 2 4 2 4" xfId="24038"/>
    <cellStyle name="標準 24 8 2 4 2 5" xfId="34598"/>
    <cellStyle name="標準 24 8 2 4 2 6" xfId="45152"/>
    <cellStyle name="標準 24 8 2 4 3" xfId="6935"/>
    <cellStyle name="標準 24 8 2 4 3 2" xfId="17107"/>
    <cellStyle name="標準 24 8 2 4 3 3" xfId="27661"/>
    <cellStyle name="標準 24 8 2 4 3 4" xfId="38221"/>
    <cellStyle name="標準 24 8 2 4 3 5" xfId="48776"/>
    <cellStyle name="標準 24 8 2 4 4" xfId="11841"/>
    <cellStyle name="標準 24 8 2 4 5" xfId="22395"/>
    <cellStyle name="標準 24 8 2 4 6" xfId="32955"/>
    <cellStyle name="標準 24 8 2 4 7" xfId="43509"/>
    <cellStyle name="標準 24 8 2 5" xfId="3053"/>
    <cellStyle name="標準 24 8 2 5 2" xfId="8295"/>
    <cellStyle name="標準 24 8 2 5 2 2" xfId="18750"/>
    <cellStyle name="標準 24 8 2 5 2 3" xfId="29304"/>
    <cellStyle name="標準 24 8 2 5 2 4" xfId="39864"/>
    <cellStyle name="標準 24 8 2 5 2 5" xfId="50419"/>
    <cellStyle name="標準 24 8 2 5 3" xfId="13484"/>
    <cellStyle name="標準 24 8 2 5 4" xfId="24039"/>
    <cellStyle name="標準 24 8 2 5 5" xfId="34599"/>
    <cellStyle name="標準 24 8 2 5 6" xfId="45153"/>
    <cellStyle name="標準 24 8 2 6" xfId="5887"/>
    <cellStyle name="標準 24 8 2 6 2" xfId="16059"/>
    <cellStyle name="標準 24 8 2 6 3" xfId="26613"/>
    <cellStyle name="標準 24 8 2 6 4" xfId="37173"/>
    <cellStyle name="標準 24 8 2 6 5" xfId="47728"/>
    <cellStyle name="標準 24 8 2 7" xfId="10793"/>
    <cellStyle name="標準 24 8 2 8" xfId="21347"/>
    <cellStyle name="標準 24 8 2 9" xfId="31907"/>
    <cellStyle name="標準 24 8 3" xfId="361"/>
    <cellStyle name="標準 24 8 3 2" xfId="1030"/>
    <cellStyle name="標準 24 8 3 2 2" xfId="2567"/>
    <cellStyle name="標準 24 8 3 2 2 2" xfId="7810"/>
    <cellStyle name="標準 24 8 3 2 2 2 2" xfId="18751"/>
    <cellStyle name="標準 24 8 3 2 2 2 3" xfId="29305"/>
    <cellStyle name="標準 24 8 3 2 2 2 4" xfId="39865"/>
    <cellStyle name="標準 24 8 3 2 2 2 5" xfId="50420"/>
    <cellStyle name="標準 24 8 3 2 2 3" xfId="13485"/>
    <cellStyle name="標準 24 8 3 2 2 4" xfId="24040"/>
    <cellStyle name="標準 24 8 3 2 2 5" xfId="34600"/>
    <cellStyle name="標準 24 8 3 2 2 6" xfId="45154"/>
    <cellStyle name="標準 24 8 3 2 3" xfId="4976"/>
    <cellStyle name="標準 24 8 3 2 3 2" xfId="10218"/>
    <cellStyle name="標準 24 8 3 2 3 2 2" xfId="18752"/>
    <cellStyle name="標準 24 8 3 2 3 2 3" xfId="29306"/>
    <cellStyle name="標準 24 8 3 2 3 2 4" xfId="39866"/>
    <cellStyle name="標準 24 8 3 2 3 2 5" xfId="50421"/>
    <cellStyle name="標準 24 8 3 2 3 3" xfId="13486"/>
    <cellStyle name="標準 24 8 3 2 3 4" xfId="24041"/>
    <cellStyle name="標準 24 8 3 2 3 5" xfId="34601"/>
    <cellStyle name="標準 24 8 3 2 3 6" xfId="45155"/>
    <cellStyle name="標準 24 8 3 2 4" xfId="6273"/>
    <cellStyle name="標準 24 8 3 2 4 2" xfId="17982"/>
    <cellStyle name="標準 24 8 3 2 4 3" xfId="28536"/>
    <cellStyle name="標準 24 8 3 2 4 4" xfId="39096"/>
    <cellStyle name="標準 24 8 3 2 4 5" xfId="49651"/>
    <cellStyle name="標準 24 8 3 2 5" xfId="12716"/>
    <cellStyle name="標準 24 8 3 2 6" xfId="23270"/>
    <cellStyle name="標準 24 8 3 2 7" xfId="33830"/>
    <cellStyle name="標準 24 8 3 2 8" xfId="44384"/>
    <cellStyle name="標準 24 8 3 3" xfId="1565"/>
    <cellStyle name="標準 24 8 3 3 2" xfId="3974"/>
    <cellStyle name="標準 24 8 3 3 2 2" xfId="9216"/>
    <cellStyle name="標準 24 8 3 3 2 2 2" xfId="18753"/>
    <cellStyle name="標準 24 8 3 3 2 2 3" xfId="29307"/>
    <cellStyle name="標準 24 8 3 3 2 2 4" xfId="39867"/>
    <cellStyle name="標準 24 8 3 3 2 2 5" xfId="50422"/>
    <cellStyle name="標準 24 8 3 3 2 3" xfId="13487"/>
    <cellStyle name="標準 24 8 3 3 2 4" xfId="24042"/>
    <cellStyle name="標準 24 8 3 3 2 5" xfId="34602"/>
    <cellStyle name="標準 24 8 3 3 2 6" xfId="45156"/>
    <cellStyle name="標準 24 8 3 3 3" xfId="6808"/>
    <cellStyle name="標準 24 8 3 3 3 2" xfId="16980"/>
    <cellStyle name="標準 24 8 3 3 3 3" xfId="27534"/>
    <cellStyle name="標準 24 8 3 3 3 4" xfId="38094"/>
    <cellStyle name="標準 24 8 3 3 3 5" xfId="48649"/>
    <cellStyle name="標準 24 8 3 3 4" xfId="11714"/>
    <cellStyle name="標準 24 8 3 3 5" xfId="22268"/>
    <cellStyle name="標準 24 8 3 3 6" xfId="32828"/>
    <cellStyle name="標準 24 8 3 3 7" xfId="43382"/>
    <cellStyle name="標準 24 8 3 4" xfId="3439"/>
    <cellStyle name="標準 24 8 3 4 2" xfId="8681"/>
    <cellStyle name="標準 24 8 3 4 2 2" xfId="18754"/>
    <cellStyle name="標準 24 8 3 4 2 3" xfId="29308"/>
    <cellStyle name="標準 24 8 3 4 2 4" xfId="39868"/>
    <cellStyle name="標準 24 8 3 4 2 5" xfId="50423"/>
    <cellStyle name="標準 24 8 3 4 3" xfId="13488"/>
    <cellStyle name="標準 24 8 3 4 4" xfId="24043"/>
    <cellStyle name="標準 24 8 3 4 5" xfId="34603"/>
    <cellStyle name="標準 24 8 3 4 6" xfId="45157"/>
    <cellStyle name="標準 24 8 3 5" xfId="5604"/>
    <cellStyle name="標準 24 8 3 5 2" xfId="16445"/>
    <cellStyle name="標準 24 8 3 5 3" xfId="26999"/>
    <cellStyle name="標準 24 8 3 5 4" xfId="37559"/>
    <cellStyle name="標準 24 8 3 5 5" xfId="48114"/>
    <cellStyle name="標準 24 8 3 6" xfId="11179"/>
    <cellStyle name="標準 24 8 3 7" xfId="21733"/>
    <cellStyle name="標準 24 8 3 8" xfId="32293"/>
    <cellStyle name="標準 24 8 3 9" xfId="42847"/>
    <cellStyle name="標準 24 8 4" xfId="859"/>
    <cellStyle name="標準 24 8 4 2" xfId="2396"/>
    <cellStyle name="標準 24 8 4 2 2" xfId="4805"/>
    <cellStyle name="標準 24 8 4 2 2 2" xfId="10047"/>
    <cellStyle name="標準 24 8 4 2 2 2 2" xfId="18755"/>
    <cellStyle name="標準 24 8 4 2 2 2 3" xfId="29309"/>
    <cellStyle name="標準 24 8 4 2 2 2 4" xfId="39869"/>
    <cellStyle name="標準 24 8 4 2 2 2 5" xfId="50424"/>
    <cellStyle name="標準 24 8 4 2 2 3" xfId="13489"/>
    <cellStyle name="標準 24 8 4 2 2 4" xfId="24044"/>
    <cellStyle name="標準 24 8 4 2 2 5" xfId="34604"/>
    <cellStyle name="標準 24 8 4 2 2 6" xfId="45158"/>
    <cellStyle name="標準 24 8 4 2 3" xfId="7639"/>
    <cellStyle name="標準 24 8 4 2 3 2" xfId="17811"/>
    <cellStyle name="標準 24 8 4 2 3 3" xfId="28365"/>
    <cellStyle name="標準 24 8 4 2 3 4" xfId="38925"/>
    <cellStyle name="標準 24 8 4 2 3 5" xfId="49480"/>
    <cellStyle name="標準 24 8 4 2 4" xfId="12545"/>
    <cellStyle name="標準 24 8 4 2 5" xfId="23099"/>
    <cellStyle name="標準 24 8 4 2 6" xfId="33659"/>
    <cellStyle name="標準 24 8 4 2 7" xfId="44213"/>
    <cellStyle name="標準 24 8 4 3" xfId="3268"/>
    <cellStyle name="標準 24 8 4 3 2" xfId="8510"/>
    <cellStyle name="標準 24 8 4 3 2 2" xfId="18756"/>
    <cellStyle name="標準 24 8 4 3 2 3" xfId="29310"/>
    <cellStyle name="標準 24 8 4 3 2 4" xfId="39870"/>
    <cellStyle name="標準 24 8 4 3 2 5" xfId="50425"/>
    <cellStyle name="標準 24 8 4 3 3" xfId="13490"/>
    <cellStyle name="標準 24 8 4 3 4" xfId="24045"/>
    <cellStyle name="標準 24 8 4 3 5" xfId="34605"/>
    <cellStyle name="標準 24 8 4 3 6" xfId="45159"/>
    <cellStyle name="標準 24 8 4 4" xfId="6102"/>
    <cellStyle name="標準 24 8 4 4 2" xfId="16274"/>
    <cellStyle name="標準 24 8 4 4 3" xfId="26828"/>
    <cellStyle name="標準 24 8 4 4 4" xfId="37388"/>
    <cellStyle name="標準 24 8 4 4 5" xfId="47943"/>
    <cellStyle name="標準 24 8 4 5" xfId="11008"/>
    <cellStyle name="標準 24 8 4 6" xfId="21562"/>
    <cellStyle name="標準 24 8 4 7" xfId="32122"/>
    <cellStyle name="標準 24 8 4 8" xfId="42676"/>
    <cellStyle name="標準 24 8 5" xfId="1898"/>
    <cellStyle name="標準 24 8 5 2" xfId="4307"/>
    <cellStyle name="標準 24 8 5 2 2" xfId="9549"/>
    <cellStyle name="標準 24 8 5 2 2 2" xfId="18757"/>
    <cellStyle name="標準 24 8 5 2 2 3" xfId="29311"/>
    <cellStyle name="標準 24 8 5 2 2 4" xfId="39871"/>
    <cellStyle name="標準 24 8 5 2 2 5" xfId="50426"/>
    <cellStyle name="標準 24 8 5 2 3" xfId="13491"/>
    <cellStyle name="標準 24 8 5 2 4" xfId="24046"/>
    <cellStyle name="標準 24 8 5 2 5" xfId="34606"/>
    <cellStyle name="標準 24 8 5 2 6" xfId="45160"/>
    <cellStyle name="標準 24 8 5 3" xfId="7141"/>
    <cellStyle name="標準 24 8 5 3 2" xfId="17313"/>
    <cellStyle name="標準 24 8 5 3 3" xfId="27867"/>
    <cellStyle name="標準 24 8 5 3 4" xfId="38427"/>
    <cellStyle name="標準 24 8 5 3 5" xfId="48982"/>
    <cellStyle name="標準 24 8 5 4" xfId="12047"/>
    <cellStyle name="標準 24 8 5 5" xfId="22601"/>
    <cellStyle name="標準 24 8 5 6" xfId="33161"/>
    <cellStyle name="標準 24 8 5 7" xfId="43715"/>
    <cellStyle name="標準 24 8 6" xfId="1394"/>
    <cellStyle name="標準 24 8 6 2" xfId="3803"/>
    <cellStyle name="標準 24 8 6 2 2" xfId="9045"/>
    <cellStyle name="標準 24 8 6 2 2 2" xfId="18758"/>
    <cellStyle name="標準 24 8 6 2 2 3" xfId="29312"/>
    <cellStyle name="標準 24 8 6 2 2 4" xfId="39872"/>
    <cellStyle name="標準 24 8 6 2 2 5" xfId="50427"/>
    <cellStyle name="標準 24 8 6 2 3" xfId="13492"/>
    <cellStyle name="標準 24 8 6 2 4" xfId="24047"/>
    <cellStyle name="標準 24 8 6 2 5" xfId="34607"/>
    <cellStyle name="標準 24 8 6 2 6" xfId="45161"/>
    <cellStyle name="標準 24 8 6 3" xfId="6637"/>
    <cellStyle name="標準 24 8 6 3 2" xfId="16809"/>
    <cellStyle name="標準 24 8 6 3 3" xfId="27363"/>
    <cellStyle name="標準 24 8 6 3 4" xfId="37923"/>
    <cellStyle name="標準 24 8 6 3 5" xfId="48478"/>
    <cellStyle name="標準 24 8 6 4" xfId="11543"/>
    <cellStyle name="標準 24 8 6 5" xfId="22097"/>
    <cellStyle name="標準 24 8 6 6" xfId="32657"/>
    <cellStyle name="標準 24 8 6 7" xfId="43211"/>
    <cellStyle name="標準 24 8 7" xfId="2926"/>
    <cellStyle name="標準 24 8 7 2" xfId="8168"/>
    <cellStyle name="標準 24 8 7 2 2" xfId="18759"/>
    <cellStyle name="標準 24 8 7 2 3" xfId="29313"/>
    <cellStyle name="標準 24 8 7 2 4" xfId="39873"/>
    <cellStyle name="標準 24 8 7 2 5" xfId="50428"/>
    <cellStyle name="標準 24 8 7 3" xfId="13493"/>
    <cellStyle name="標準 24 8 7 4" xfId="24048"/>
    <cellStyle name="標準 24 8 7 5" xfId="34608"/>
    <cellStyle name="標準 24 8 7 6" xfId="45162"/>
    <cellStyle name="標準 24 8 8" xfId="5508"/>
    <cellStyle name="標準 24 8 8 2" xfId="15932"/>
    <cellStyle name="標準 24 8 8 3" xfId="26486"/>
    <cellStyle name="標準 24 8 8 4" xfId="37046"/>
    <cellStyle name="標準 24 8 8 5" xfId="47601"/>
    <cellStyle name="標準 24 8 9" xfId="10666"/>
    <cellStyle name="標準 24 9" xfId="287"/>
    <cellStyle name="標準 24 9 10" xfId="21242"/>
    <cellStyle name="標準 24 9 11" xfId="31802"/>
    <cellStyle name="標準 24 9 12" xfId="42356"/>
    <cellStyle name="標準 24 9 2" xfId="666"/>
    <cellStyle name="標準 24 9 2 10" xfId="42483"/>
    <cellStyle name="標準 24 9 2 2" xfId="1179"/>
    <cellStyle name="標準 24 9 2 2 2" xfId="2716"/>
    <cellStyle name="標準 24 9 2 2 2 2" xfId="5125"/>
    <cellStyle name="標準 24 9 2 2 2 2 2" xfId="10367"/>
    <cellStyle name="標準 24 9 2 2 2 2 2 2" xfId="18760"/>
    <cellStyle name="標準 24 9 2 2 2 2 2 3" xfId="29314"/>
    <cellStyle name="標準 24 9 2 2 2 2 2 4" xfId="39874"/>
    <cellStyle name="標準 24 9 2 2 2 2 2 5" xfId="50429"/>
    <cellStyle name="標準 24 9 2 2 2 2 3" xfId="13494"/>
    <cellStyle name="標準 24 9 2 2 2 2 4" xfId="24049"/>
    <cellStyle name="標準 24 9 2 2 2 2 5" xfId="34609"/>
    <cellStyle name="標準 24 9 2 2 2 2 6" xfId="45163"/>
    <cellStyle name="標準 24 9 2 2 2 3" xfId="7959"/>
    <cellStyle name="標準 24 9 2 2 2 3 2" xfId="18131"/>
    <cellStyle name="標準 24 9 2 2 2 3 3" xfId="28685"/>
    <cellStyle name="標準 24 9 2 2 2 3 4" xfId="39245"/>
    <cellStyle name="標準 24 9 2 2 2 3 5" xfId="49800"/>
    <cellStyle name="標準 24 9 2 2 2 4" xfId="12865"/>
    <cellStyle name="標準 24 9 2 2 2 5" xfId="23419"/>
    <cellStyle name="標準 24 9 2 2 2 6" xfId="33979"/>
    <cellStyle name="標準 24 9 2 2 2 7" xfId="44533"/>
    <cellStyle name="標準 24 9 2 2 3" xfId="3588"/>
    <cellStyle name="標準 24 9 2 2 3 2" xfId="8830"/>
    <cellStyle name="標準 24 9 2 2 3 2 2" xfId="18761"/>
    <cellStyle name="標準 24 9 2 2 3 2 3" xfId="29315"/>
    <cellStyle name="標準 24 9 2 2 3 2 4" xfId="39875"/>
    <cellStyle name="標準 24 9 2 2 3 2 5" xfId="50430"/>
    <cellStyle name="標準 24 9 2 2 3 3" xfId="13495"/>
    <cellStyle name="標準 24 9 2 2 3 4" xfId="24050"/>
    <cellStyle name="標準 24 9 2 2 3 5" xfId="34610"/>
    <cellStyle name="標準 24 9 2 2 3 6" xfId="45164"/>
    <cellStyle name="標準 24 9 2 2 4" xfId="6422"/>
    <cellStyle name="標準 24 9 2 2 4 2" xfId="16594"/>
    <cellStyle name="標準 24 9 2 2 4 3" xfId="27148"/>
    <cellStyle name="標準 24 9 2 2 4 4" xfId="37708"/>
    <cellStyle name="標準 24 9 2 2 4 5" xfId="48263"/>
    <cellStyle name="標準 24 9 2 2 5" xfId="11328"/>
    <cellStyle name="標準 24 9 2 2 6" xfId="21882"/>
    <cellStyle name="標準 24 9 2 2 7" xfId="32442"/>
    <cellStyle name="標準 24 9 2 2 8" xfId="42996"/>
    <cellStyle name="標準 24 9 2 3" xfId="2203"/>
    <cellStyle name="標準 24 9 2 3 2" xfId="4612"/>
    <cellStyle name="標準 24 9 2 3 2 2" xfId="9854"/>
    <cellStyle name="標準 24 9 2 3 2 2 2" xfId="18762"/>
    <cellStyle name="標準 24 9 2 3 2 2 3" xfId="29316"/>
    <cellStyle name="標準 24 9 2 3 2 2 4" xfId="39876"/>
    <cellStyle name="標準 24 9 2 3 2 2 5" xfId="50431"/>
    <cellStyle name="標準 24 9 2 3 2 3" xfId="13496"/>
    <cellStyle name="標準 24 9 2 3 2 4" xfId="24051"/>
    <cellStyle name="標準 24 9 2 3 2 5" xfId="34611"/>
    <cellStyle name="標準 24 9 2 3 2 6" xfId="45165"/>
    <cellStyle name="標準 24 9 2 3 3" xfId="7446"/>
    <cellStyle name="標準 24 9 2 3 3 2" xfId="17618"/>
    <cellStyle name="標準 24 9 2 3 3 3" xfId="28172"/>
    <cellStyle name="標準 24 9 2 3 3 4" xfId="38732"/>
    <cellStyle name="標準 24 9 2 3 3 5" xfId="49287"/>
    <cellStyle name="標準 24 9 2 3 4" xfId="12352"/>
    <cellStyle name="標準 24 9 2 3 5" xfId="22906"/>
    <cellStyle name="標準 24 9 2 3 6" xfId="33466"/>
    <cellStyle name="標準 24 9 2 3 7" xfId="44020"/>
    <cellStyle name="標準 24 9 2 4" xfId="1714"/>
    <cellStyle name="標準 24 9 2 4 2" xfId="4123"/>
    <cellStyle name="標準 24 9 2 4 2 2" xfId="9365"/>
    <cellStyle name="標準 24 9 2 4 2 2 2" xfId="18763"/>
    <cellStyle name="標準 24 9 2 4 2 2 3" xfId="29317"/>
    <cellStyle name="標準 24 9 2 4 2 2 4" xfId="39877"/>
    <cellStyle name="標準 24 9 2 4 2 2 5" xfId="50432"/>
    <cellStyle name="標準 24 9 2 4 2 3" xfId="13497"/>
    <cellStyle name="標準 24 9 2 4 2 4" xfId="24052"/>
    <cellStyle name="標準 24 9 2 4 2 5" xfId="34612"/>
    <cellStyle name="標準 24 9 2 4 2 6" xfId="45166"/>
    <cellStyle name="標準 24 9 2 4 3" xfId="6957"/>
    <cellStyle name="標準 24 9 2 4 3 2" xfId="17129"/>
    <cellStyle name="標準 24 9 2 4 3 3" xfId="27683"/>
    <cellStyle name="標準 24 9 2 4 3 4" xfId="38243"/>
    <cellStyle name="標準 24 9 2 4 3 5" xfId="48798"/>
    <cellStyle name="標準 24 9 2 4 4" xfId="11863"/>
    <cellStyle name="標準 24 9 2 4 5" xfId="22417"/>
    <cellStyle name="標準 24 9 2 4 6" xfId="32977"/>
    <cellStyle name="標準 24 9 2 4 7" xfId="43531"/>
    <cellStyle name="標準 24 9 2 5" xfId="3075"/>
    <cellStyle name="標準 24 9 2 5 2" xfId="8317"/>
    <cellStyle name="標準 24 9 2 5 2 2" xfId="18764"/>
    <cellStyle name="標準 24 9 2 5 2 3" xfId="29318"/>
    <cellStyle name="標準 24 9 2 5 2 4" xfId="39878"/>
    <cellStyle name="標準 24 9 2 5 2 5" xfId="50433"/>
    <cellStyle name="標準 24 9 2 5 3" xfId="13498"/>
    <cellStyle name="標準 24 9 2 5 4" xfId="24053"/>
    <cellStyle name="標準 24 9 2 5 5" xfId="34613"/>
    <cellStyle name="標準 24 9 2 5 6" xfId="45167"/>
    <cellStyle name="標準 24 9 2 6" xfId="5909"/>
    <cellStyle name="標準 24 9 2 6 2" xfId="16081"/>
    <cellStyle name="標準 24 9 2 6 3" xfId="26635"/>
    <cellStyle name="標準 24 9 2 6 4" xfId="37195"/>
    <cellStyle name="標準 24 9 2 6 5" xfId="47750"/>
    <cellStyle name="標準 24 9 2 7" xfId="10815"/>
    <cellStyle name="標準 24 9 2 8" xfId="21369"/>
    <cellStyle name="標準 24 9 2 9" xfId="31929"/>
    <cellStyle name="標準 24 9 3" xfId="375"/>
    <cellStyle name="標準 24 9 3 2" xfId="1052"/>
    <cellStyle name="標準 24 9 3 2 2" xfId="2589"/>
    <cellStyle name="標準 24 9 3 2 2 2" xfId="7832"/>
    <cellStyle name="標準 24 9 3 2 2 2 2" xfId="18765"/>
    <cellStyle name="標準 24 9 3 2 2 2 3" xfId="29319"/>
    <cellStyle name="標準 24 9 3 2 2 2 4" xfId="39879"/>
    <cellStyle name="標準 24 9 3 2 2 2 5" xfId="50434"/>
    <cellStyle name="標準 24 9 3 2 2 3" xfId="13499"/>
    <cellStyle name="標準 24 9 3 2 2 4" xfId="24054"/>
    <cellStyle name="標準 24 9 3 2 2 5" xfId="34614"/>
    <cellStyle name="標準 24 9 3 2 2 6" xfId="45168"/>
    <cellStyle name="標準 24 9 3 2 3" xfId="4998"/>
    <cellStyle name="標準 24 9 3 2 3 2" xfId="10240"/>
    <cellStyle name="標準 24 9 3 2 3 2 2" xfId="18766"/>
    <cellStyle name="標準 24 9 3 2 3 2 3" xfId="29320"/>
    <cellStyle name="標準 24 9 3 2 3 2 4" xfId="39880"/>
    <cellStyle name="標準 24 9 3 2 3 2 5" xfId="50435"/>
    <cellStyle name="標準 24 9 3 2 3 3" xfId="13500"/>
    <cellStyle name="標準 24 9 3 2 3 4" xfId="24055"/>
    <cellStyle name="標準 24 9 3 2 3 5" xfId="34615"/>
    <cellStyle name="標準 24 9 3 2 3 6" xfId="45169"/>
    <cellStyle name="標準 24 9 3 2 4" xfId="6295"/>
    <cellStyle name="標準 24 9 3 2 4 2" xfId="18004"/>
    <cellStyle name="標準 24 9 3 2 4 3" xfId="28558"/>
    <cellStyle name="標準 24 9 3 2 4 4" xfId="39118"/>
    <cellStyle name="標準 24 9 3 2 4 5" xfId="49673"/>
    <cellStyle name="標準 24 9 3 2 5" xfId="12738"/>
    <cellStyle name="標準 24 9 3 2 6" xfId="23292"/>
    <cellStyle name="標準 24 9 3 2 7" xfId="33852"/>
    <cellStyle name="標準 24 9 3 2 8" xfId="44406"/>
    <cellStyle name="標準 24 9 3 3" xfId="1587"/>
    <cellStyle name="標準 24 9 3 3 2" xfId="3996"/>
    <cellStyle name="標準 24 9 3 3 2 2" xfId="9238"/>
    <cellStyle name="標準 24 9 3 3 2 2 2" xfId="18767"/>
    <cellStyle name="標準 24 9 3 3 2 2 3" xfId="29321"/>
    <cellStyle name="標準 24 9 3 3 2 2 4" xfId="39881"/>
    <cellStyle name="標準 24 9 3 3 2 2 5" xfId="50436"/>
    <cellStyle name="標準 24 9 3 3 2 3" xfId="13501"/>
    <cellStyle name="標準 24 9 3 3 2 4" xfId="24056"/>
    <cellStyle name="標準 24 9 3 3 2 5" xfId="34616"/>
    <cellStyle name="標準 24 9 3 3 2 6" xfId="45170"/>
    <cellStyle name="標準 24 9 3 3 3" xfId="6830"/>
    <cellStyle name="標準 24 9 3 3 3 2" xfId="17002"/>
    <cellStyle name="標準 24 9 3 3 3 3" xfId="27556"/>
    <cellStyle name="標準 24 9 3 3 3 4" xfId="38116"/>
    <cellStyle name="標準 24 9 3 3 3 5" xfId="48671"/>
    <cellStyle name="標準 24 9 3 3 4" xfId="11736"/>
    <cellStyle name="標準 24 9 3 3 5" xfId="22290"/>
    <cellStyle name="標準 24 9 3 3 6" xfId="32850"/>
    <cellStyle name="標準 24 9 3 3 7" xfId="43404"/>
    <cellStyle name="標準 24 9 3 4" xfId="3461"/>
    <cellStyle name="標準 24 9 3 4 2" xfId="8703"/>
    <cellStyle name="標準 24 9 3 4 2 2" xfId="18768"/>
    <cellStyle name="標準 24 9 3 4 2 3" xfId="29322"/>
    <cellStyle name="標準 24 9 3 4 2 4" xfId="39882"/>
    <cellStyle name="標準 24 9 3 4 2 5" xfId="50437"/>
    <cellStyle name="標準 24 9 3 4 3" xfId="13502"/>
    <cellStyle name="標準 24 9 3 4 4" xfId="24057"/>
    <cellStyle name="標準 24 9 3 4 5" xfId="34617"/>
    <cellStyle name="標準 24 9 3 4 6" xfId="45171"/>
    <cellStyle name="標準 24 9 3 5" xfId="5618"/>
    <cellStyle name="標準 24 9 3 5 2" xfId="16467"/>
    <cellStyle name="標準 24 9 3 5 3" xfId="27021"/>
    <cellStyle name="標準 24 9 3 5 4" xfId="37581"/>
    <cellStyle name="標準 24 9 3 5 5" xfId="48136"/>
    <cellStyle name="標準 24 9 3 6" xfId="11201"/>
    <cellStyle name="標準 24 9 3 7" xfId="21755"/>
    <cellStyle name="標準 24 9 3 8" xfId="32315"/>
    <cellStyle name="標準 24 9 3 9" xfId="42869"/>
    <cellStyle name="標準 24 9 4" xfId="881"/>
    <cellStyle name="標準 24 9 4 2" xfId="2418"/>
    <cellStyle name="標準 24 9 4 2 2" xfId="4827"/>
    <cellStyle name="標準 24 9 4 2 2 2" xfId="10069"/>
    <cellStyle name="標準 24 9 4 2 2 2 2" xfId="18769"/>
    <cellStyle name="標準 24 9 4 2 2 2 3" xfId="29323"/>
    <cellStyle name="標準 24 9 4 2 2 2 4" xfId="39883"/>
    <cellStyle name="標準 24 9 4 2 2 2 5" xfId="50438"/>
    <cellStyle name="標準 24 9 4 2 2 3" xfId="13503"/>
    <cellStyle name="標準 24 9 4 2 2 4" xfId="24058"/>
    <cellStyle name="標準 24 9 4 2 2 5" xfId="34618"/>
    <cellStyle name="標準 24 9 4 2 2 6" xfId="45172"/>
    <cellStyle name="標準 24 9 4 2 3" xfId="7661"/>
    <cellStyle name="標準 24 9 4 2 3 2" xfId="17833"/>
    <cellStyle name="標準 24 9 4 2 3 3" xfId="28387"/>
    <cellStyle name="標準 24 9 4 2 3 4" xfId="38947"/>
    <cellStyle name="標準 24 9 4 2 3 5" xfId="49502"/>
    <cellStyle name="標準 24 9 4 2 4" xfId="12567"/>
    <cellStyle name="標準 24 9 4 2 5" xfId="23121"/>
    <cellStyle name="標準 24 9 4 2 6" xfId="33681"/>
    <cellStyle name="標準 24 9 4 2 7" xfId="44235"/>
    <cellStyle name="標準 24 9 4 3" xfId="3290"/>
    <cellStyle name="標準 24 9 4 3 2" xfId="8532"/>
    <cellStyle name="標準 24 9 4 3 2 2" xfId="18770"/>
    <cellStyle name="標準 24 9 4 3 2 3" xfId="29324"/>
    <cellStyle name="標準 24 9 4 3 2 4" xfId="39884"/>
    <cellStyle name="標準 24 9 4 3 2 5" xfId="50439"/>
    <cellStyle name="標準 24 9 4 3 3" xfId="13504"/>
    <cellStyle name="標準 24 9 4 3 4" xfId="24059"/>
    <cellStyle name="標準 24 9 4 3 5" xfId="34619"/>
    <cellStyle name="標準 24 9 4 3 6" xfId="45173"/>
    <cellStyle name="標準 24 9 4 4" xfId="6124"/>
    <cellStyle name="標準 24 9 4 4 2" xfId="16296"/>
    <cellStyle name="標準 24 9 4 4 3" xfId="26850"/>
    <cellStyle name="標準 24 9 4 4 4" xfId="37410"/>
    <cellStyle name="標準 24 9 4 4 5" xfId="47965"/>
    <cellStyle name="標準 24 9 4 5" xfId="11030"/>
    <cellStyle name="標準 24 9 4 6" xfId="21584"/>
    <cellStyle name="標準 24 9 4 7" xfId="32144"/>
    <cellStyle name="標準 24 9 4 8" xfId="42698"/>
    <cellStyle name="標準 24 9 5" xfId="1912"/>
    <cellStyle name="標準 24 9 5 2" xfId="4321"/>
    <cellStyle name="標準 24 9 5 2 2" xfId="9563"/>
    <cellStyle name="標準 24 9 5 2 2 2" xfId="18771"/>
    <cellStyle name="標準 24 9 5 2 2 3" xfId="29325"/>
    <cellStyle name="標準 24 9 5 2 2 4" xfId="39885"/>
    <cellStyle name="標準 24 9 5 2 2 5" xfId="50440"/>
    <cellStyle name="標準 24 9 5 2 3" xfId="13505"/>
    <cellStyle name="標準 24 9 5 2 4" xfId="24060"/>
    <cellStyle name="標準 24 9 5 2 5" xfId="34620"/>
    <cellStyle name="標準 24 9 5 2 6" xfId="45174"/>
    <cellStyle name="標準 24 9 5 3" xfId="7155"/>
    <cellStyle name="標準 24 9 5 3 2" xfId="17327"/>
    <cellStyle name="標準 24 9 5 3 3" xfId="27881"/>
    <cellStyle name="標準 24 9 5 3 4" xfId="38441"/>
    <cellStyle name="標準 24 9 5 3 5" xfId="48996"/>
    <cellStyle name="標準 24 9 5 4" xfId="12061"/>
    <cellStyle name="標準 24 9 5 5" xfId="22615"/>
    <cellStyle name="標準 24 9 5 6" xfId="33175"/>
    <cellStyle name="標準 24 9 5 7" xfId="43729"/>
    <cellStyle name="標準 24 9 6" xfId="1416"/>
    <cellStyle name="標準 24 9 6 2" xfId="3825"/>
    <cellStyle name="標準 24 9 6 2 2" xfId="9067"/>
    <cellStyle name="標準 24 9 6 2 2 2" xfId="18772"/>
    <cellStyle name="標準 24 9 6 2 2 3" xfId="29326"/>
    <cellStyle name="標準 24 9 6 2 2 4" xfId="39886"/>
    <cellStyle name="標準 24 9 6 2 2 5" xfId="50441"/>
    <cellStyle name="標準 24 9 6 2 3" xfId="13506"/>
    <cellStyle name="標準 24 9 6 2 4" xfId="24061"/>
    <cellStyle name="標準 24 9 6 2 5" xfId="34621"/>
    <cellStyle name="標準 24 9 6 2 6" xfId="45175"/>
    <cellStyle name="標準 24 9 6 3" xfId="6659"/>
    <cellStyle name="標準 24 9 6 3 2" xfId="16831"/>
    <cellStyle name="標準 24 9 6 3 3" xfId="27385"/>
    <cellStyle name="標準 24 9 6 3 4" xfId="37945"/>
    <cellStyle name="標準 24 9 6 3 5" xfId="48500"/>
    <cellStyle name="標準 24 9 6 4" xfId="11565"/>
    <cellStyle name="標準 24 9 6 5" xfId="22119"/>
    <cellStyle name="標準 24 9 6 6" xfId="32679"/>
    <cellStyle name="標準 24 9 6 7" xfId="43233"/>
    <cellStyle name="標準 24 9 7" xfId="2948"/>
    <cellStyle name="標準 24 9 7 2" xfId="8190"/>
    <cellStyle name="標準 24 9 7 2 2" xfId="18773"/>
    <cellStyle name="標準 24 9 7 2 3" xfId="29327"/>
    <cellStyle name="標準 24 9 7 2 4" xfId="39887"/>
    <cellStyle name="標準 24 9 7 2 5" xfId="50442"/>
    <cellStyle name="標準 24 9 7 3" xfId="13507"/>
    <cellStyle name="標準 24 9 7 4" xfId="24062"/>
    <cellStyle name="標準 24 9 7 5" xfId="34622"/>
    <cellStyle name="標準 24 9 7 6" xfId="45176"/>
    <cellStyle name="標準 24 9 8" xfId="5530"/>
    <cellStyle name="標準 24 9 8 2" xfId="15954"/>
    <cellStyle name="標準 24 9 8 3" xfId="26508"/>
    <cellStyle name="標準 24 9 8 4" xfId="37068"/>
    <cellStyle name="標準 24 9 8 5" xfId="47623"/>
    <cellStyle name="標準 24 9 9" xfId="10688"/>
    <cellStyle name="標準 25" xfId="56"/>
    <cellStyle name="標準 25 10" xfId="176"/>
    <cellStyle name="標準 25 10 10" xfId="31952"/>
    <cellStyle name="標準 25 10 11" xfId="42506"/>
    <cellStyle name="標準 25 10 2" xfId="390"/>
    <cellStyle name="標準 25 10 2 2" xfId="1202"/>
    <cellStyle name="標準 25 10 2 2 2" xfId="2739"/>
    <cellStyle name="標準 25 10 2 2 2 2" xfId="7982"/>
    <cellStyle name="標準 25 10 2 2 2 2 2" xfId="18774"/>
    <cellStyle name="標準 25 10 2 2 2 2 3" xfId="29328"/>
    <cellStyle name="標準 25 10 2 2 2 2 4" xfId="39888"/>
    <cellStyle name="標準 25 10 2 2 2 2 5" xfId="50443"/>
    <cellStyle name="標準 25 10 2 2 2 3" xfId="13508"/>
    <cellStyle name="標準 25 10 2 2 2 4" xfId="24063"/>
    <cellStyle name="標準 25 10 2 2 2 5" xfId="34623"/>
    <cellStyle name="標準 25 10 2 2 2 6" xfId="45177"/>
    <cellStyle name="標準 25 10 2 2 3" xfId="5148"/>
    <cellStyle name="標準 25 10 2 2 3 2" xfId="10390"/>
    <cellStyle name="標準 25 10 2 2 3 2 2" xfId="18775"/>
    <cellStyle name="標準 25 10 2 2 3 2 3" xfId="29329"/>
    <cellStyle name="標準 25 10 2 2 3 2 4" xfId="39889"/>
    <cellStyle name="標準 25 10 2 2 3 2 5" xfId="50444"/>
    <cellStyle name="標準 25 10 2 2 3 3" xfId="13509"/>
    <cellStyle name="標準 25 10 2 2 3 4" xfId="24064"/>
    <cellStyle name="標準 25 10 2 2 3 5" xfId="34624"/>
    <cellStyle name="標準 25 10 2 2 3 6" xfId="45178"/>
    <cellStyle name="標準 25 10 2 2 4" xfId="6445"/>
    <cellStyle name="標準 25 10 2 2 4 2" xfId="18154"/>
    <cellStyle name="標準 25 10 2 2 4 3" xfId="28708"/>
    <cellStyle name="標準 25 10 2 2 4 4" xfId="39268"/>
    <cellStyle name="標準 25 10 2 2 4 5" xfId="49823"/>
    <cellStyle name="標準 25 10 2 2 5" xfId="12888"/>
    <cellStyle name="標準 25 10 2 2 6" xfId="23442"/>
    <cellStyle name="標準 25 10 2 2 7" xfId="34002"/>
    <cellStyle name="標準 25 10 2 2 8" xfId="44556"/>
    <cellStyle name="標準 25 10 2 3" xfId="1737"/>
    <cellStyle name="標準 25 10 2 3 2" xfId="4146"/>
    <cellStyle name="標準 25 10 2 3 2 2" xfId="9388"/>
    <cellStyle name="標準 25 10 2 3 2 2 2" xfId="18776"/>
    <cellStyle name="標準 25 10 2 3 2 2 3" xfId="29330"/>
    <cellStyle name="標準 25 10 2 3 2 2 4" xfId="39890"/>
    <cellStyle name="標準 25 10 2 3 2 2 5" xfId="50445"/>
    <cellStyle name="標準 25 10 2 3 2 3" xfId="13510"/>
    <cellStyle name="標準 25 10 2 3 2 4" xfId="24065"/>
    <cellStyle name="標準 25 10 2 3 2 5" xfId="34625"/>
    <cellStyle name="標準 25 10 2 3 2 6" xfId="45179"/>
    <cellStyle name="標準 25 10 2 3 3" xfId="6980"/>
    <cellStyle name="標準 25 10 2 3 3 2" xfId="17152"/>
    <cellStyle name="標準 25 10 2 3 3 3" xfId="27706"/>
    <cellStyle name="標準 25 10 2 3 3 4" xfId="38266"/>
    <cellStyle name="標準 25 10 2 3 3 5" xfId="48821"/>
    <cellStyle name="標準 25 10 2 3 4" xfId="11886"/>
    <cellStyle name="標準 25 10 2 3 5" xfId="22440"/>
    <cellStyle name="標準 25 10 2 3 6" xfId="33000"/>
    <cellStyle name="標準 25 10 2 3 7" xfId="43554"/>
    <cellStyle name="標準 25 10 2 4" xfId="3611"/>
    <cellStyle name="標準 25 10 2 4 2" xfId="8853"/>
    <cellStyle name="標準 25 10 2 4 2 2" xfId="18777"/>
    <cellStyle name="標準 25 10 2 4 2 3" xfId="29331"/>
    <cellStyle name="標準 25 10 2 4 2 4" xfId="39891"/>
    <cellStyle name="標準 25 10 2 4 2 5" xfId="50446"/>
    <cellStyle name="標準 25 10 2 4 3" xfId="13511"/>
    <cellStyle name="標準 25 10 2 4 4" xfId="24066"/>
    <cellStyle name="標準 25 10 2 4 5" xfId="34626"/>
    <cellStyle name="標準 25 10 2 4 6" xfId="45180"/>
    <cellStyle name="標準 25 10 2 5" xfId="5633"/>
    <cellStyle name="標準 25 10 2 5 2" xfId="16617"/>
    <cellStyle name="標準 25 10 2 5 3" xfId="27171"/>
    <cellStyle name="標準 25 10 2 5 4" xfId="37731"/>
    <cellStyle name="標準 25 10 2 5 5" xfId="48286"/>
    <cellStyle name="標準 25 10 2 6" xfId="11351"/>
    <cellStyle name="標準 25 10 2 7" xfId="21905"/>
    <cellStyle name="標準 25 10 2 8" xfId="32465"/>
    <cellStyle name="標準 25 10 2 9" xfId="43019"/>
    <cellStyle name="標準 25 10 3" xfId="904"/>
    <cellStyle name="標準 25 10 3 2" xfId="2441"/>
    <cellStyle name="標準 25 10 3 2 2" xfId="4850"/>
    <cellStyle name="標準 25 10 3 2 2 2" xfId="10092"/>
    <cellStyle name="標準 25 10 3 2 2 2 2" xfId="18778"/>
    <cellStyle name="標準 25 10 3 2 2 2 3" xfId="29332"/>
    <cellStyle name="標準 25 10 3 2 2 2 4" xfId="39892"/>
    <cellStyle name="標準 25 10 3 2 2 2 5" xfId="50447"/>
    <cellStyle name="標準 25 10 3 2 2 3" xfId="13512"/>
    <cellStyle name="標準 25 10 3 2 2 4" xfId="24067"/>
    <cellStyle name="標準 25 10 3 2 2 5" xfId="34627"/>
    <cellStyle name="標準 25 10 3 2 2 6" xfId="45181"/>
    <cellStyle name="標準 25 10 3 2 3" xfId="7684"/>
    <cellStyle name="標準 25 10 3 2 3 2" xfId="17856"/>
    <cellStyle name="標準 25 10 3 2 3 3" xfId="28410"/>
    <cellStyle name="標準 25 10 3 2 3 4" xfId="38970"/>
    <cellStyle name="標準 25 10 3 2 3 5" xfId="49525"/>
    <cellStyle name="標準 25 10 3 2 4" xfId="12590"/>
    <cellStyle name="標準 25 10 3 2 5" xfId="23144"/>
    <cellStyle name="標準 25 10 3 2 6" xfId="33704"/>
    <cellStyle name="標準 25 10 3 2 7" xfId="44258"/>
    <cellStyle name="標準 25 10 3 3" xfId="3313"/>
    <cellStyle name="標準 25 10 3 3 2" xfId="8555"/>
    <cellStyle name="標準 25 10 3 3 2 2" xfId="18779"/>
    <cellStyle name="標準 25 10 3 3 2 3" xfId="29333"/>
    <cellStyle name="標準 25 10 3 3 2 4" xfId="39893"/>
    <cellStyle name="標準 25 10 3 3 2 5" xfId="50448"/>
    <cellStyle name="標準 25 10 3 3 3" xfId="13513"/>
    <cellStyle name="標準 25 10 3 3 4" xfId="24068"/>
    <cellStyle name="標準 25 10 3 3 5" xfId="34628"/>
    <cellStyle name="標準 25 10 3 3 6" xfId="45182"/>
    <cellStyle name="標準 25 10 3 4" xfId="6147"/>
    <cellStyle name="標準 25 10 3 4 2" xfId="16319"/>
    <cellStyle name="標準 25 10 3 4 3" xfId="26873"/>
    <cellStyle name="標準 25 10 3 4 4" xfId="37433"/>
    <cellStyle name="標準 25 10 3 4 5" xfId="47988"/>
    <cellStyle name="標準 25 10 3 5" xfId="11053"/>
    <cellStyle name="標準 25 10 3 6" xfId="21607"/>
    <cellStyle name="標準 25 10 3 7" xfId="32167"/>
    <cellStyle name="標準 25 10 3 8" xfId="42721"/>
    <cellStyle name="標準 25 10 4" xfId="1927"/>
    <cellStyle name="標準 25 10 4 2" xfId="4336"/>
    <cellStyle name="標準 25 10 4 2 2" xfId="9578"/>
    <cellStyle name="標準 25 10 4 2 2 2" xfId="18780"/>
    <cellStyle name="標準 25 10 4 2 2 3" xfId="29334"/>
    <cellStyle name="標準 25 10 4 2 2 4" xfId="39894"/>
    <cellStyle name="標準 25 10 4 2 2 5" xfId="50449"/>
    <cellStyle name="標準 25 10 4 2 3" xfId="13514"/>
    <cellStyle name="標準 25 10 4 2 4" xfId="24069"/>
    <cellStyle name="標準 25 10 4 2 5" xfId="34629"/>
    <cellStyle name="標準 25 10 4 2 6" xfId="45183"/>
    <cellStyle name="標準 25 10 4 3" xfId="7170"/>
    <cellStyle name="標準 25 10 4 3 2" xfId="17342"/>
    <cellStyle name="標準 25 10 4 3 3" xfId="27896"/>
    <cellStyle name="標準 25 10 4 3 4" xfId="38456"/>
    <cellStyle name="標準 25 10 4 3 5" xfId="49011"/>
    <cellStyle name="標準 25 10 4 4" xfId="12076"/>
    <cellStyle name="標準 25 10 4 5" xfId="22630"/>
    <cellStyle name="標準 25 10 4 6" xfId="33190"/>
    <cellStyle name="標準 25 10 4 7" xfId="43744"/>
    <cellStyle name="標準 25 10 5" xfId="1439"/>
    <cellStyle name="標準 25 10 5 2" xfId="3848"/>
    <cellStyle name="標準 25 10 5 2 2" xfId="9090"/>
    <cellStyle name="標準 25 10 5 2 2 2" xfId="18781"/>
    <cellStyle name="標準 25 10 5 2 2 3" xfId="29335"/>
    <cellStyle name="標準 25 10 5 2 2 4" xfId="39895"/>
    <cellStyle name="標準 25 10 5 2 2 5" xfId="50450"/>
    <cellStyle name="標準 25 10 5 2 3" xfId="13515"/>
    <cellStyle name="標準 25 10 5 2 4" xfId="24070"/>
    <cellStyle name="標準 25 10 5 2 5" xfId="34630"/>
    <cellStyle name="標準 25 10 5 2 6" xfId="45184"/>
    <cellStyle name="標準 25 10 5 3" xfId="6682"/>
    <cellStyle name="標準 25 10 5 3 2" xfId="16854"/>
    <cellStyle name="標準 25 10 5 3 3" xfId="27408"/>
    <cellStyle name="標準 25 10 5 3 4" xfId="37968"/>
    <cellStyle name="標準 25 10 5 3 5" xfId="48523"/>
    <cellStyle name="標準 25 10 5 4" xfId="11588"/>
    <cellStyle name="標準 25 10 5 5" xfId="22142"/>
    <cellStyle name="標準 25 10 5 6" xfId="32702"/>
    <cellStyle name="標準 25 10 5 7" xfId="43256"/>
    <cellStyle name="標準 25 10 6" xfId="3098"/>
    <cellStyle name="標準 25 10 6 2" xfId="8340"/>
    <cellStyle name="標準 25 10 6 2 2" xfId="18782"/>
    <cellStyle name="標準 25 10 6 2 3" xfId="29336"/>
    <cellStyle name="標準 25 10 6 2 4" xfId="39896"/>
    <cellStyle name="標準 25 10 6 2 5" xfId="50451"/>
    <cellStyle name="標準 25 10 6 3" xfId="13516"/>
    <cellStyle name="標準 25 10 6 4" xfId="24071"/>
    <cellStyle name="標準 25 10 6 5" xfId="34631"/>
    <cellStyle name="標準 25 10 6 6" xfId="45185"/>
    <cellStyle name="標準 25 10 7" xfId="5424"/>
    <cellStyle name="標準 25 10 7 2" xfId="16104"/>
    <cellStyle name="標準 25 10 7 3" xfId="26658"/>
    <cellStyle name="標準 25 10 7 4" xfId="37218"/>
    <cellStyle name="標準 25 10 7 5" xfId="47773"/>
    <cellStyle name="標準 25 10 8" xfId="10838"/>
    <cellStyle name="標準 25 10 9" xfId="21392"/>
    <cellStyle name="標準 25 11" xfId="405"/>
    <cellStyle name="標準 25 11 10" xfId="31823"/>
    <cellStyle name="標準 25 11 11" xfId="42377"/>
    <cellStyle name="標準 25 11 2" xfId="1073"/>
    <cellStyle name="標準 25 11 2 2" xfId="2610"/>
    <cellStyle name="標準 25 11 2 2 2" xfId="5019"/>
    <cellStyle name="標準 25 11 2 2 2 2" xfId="10261"/>
    <cellStyle name="標準 25 11 2 2 2 2 2" xfId="18783"/>
    <cellStyle name="標準 25 11 2 2 2 2 3" xfId="29337"/>
    <cellStyle name="標準 25 11 2 2 2 2 4" xfId="39897"/>
    <cellStyle name="標準 25 11 2 2 2 2 5" xfId="50452"/>
    <cellStyle name="標準 25 11 2 2 2 3" xfId="13517"/>
    <cellStyle name="標準 25 11 2 2 2 4" xfId="24072"/>
    <cellStyle name="標準 25 11 2 2 2 5" xfId="34632"/>
    <cellStyle name="標準 25 11 2 2 2 6" xfId="45186"/>
    <cellStyle name="標準 25 11 2 2 3" xfId="7853"/>
    <cellStyle name="標準 25 11 2 2 3 2" xfId="18025"/>
    <cellStyle name="標準 25 11 2 2 3 3" xfId="28579"/>
    <cellStyle name="標準 25 11 2 2 3 4" xfId="39139"/>
    <cellStyle name="標準 25 11 2 2 3 5" xfId="49694"/>
    <cellStyle name="標準 25 11 2 2 4" xfId="12759"/>
    <cellStyle name="標準 25 11 2 2 5" xfId="23313"/>
    <cellStyle name="標準 25 11 2 2 6" xfId="33873"/>
    <cellStyle name="標準 25 11 2 2 7" xfId="44427"/>
    <cellStyle name="標準 25 11 2 3" xfId="1608"/>
    <cellStyle name="標準 25 11 2 3 2" xfId="4017"/>
    <cellStyle name="標準 25 11 2 3 2 2" xfId="9259"/>
    <cellStyle name="標準 25 11 2 3 2 2 2" xfId="18784"/>
    <cellStyle name="標準 25 11 2 3 2 2 3" xfId="29338"/>
    <cellStyle name="標準 25 11 2 3 2 2 4" xfId="39898"/>
    <cellStyle name="標準 25 11 2 3 2 2 5" xfId="50453"/>
    <cellStyle name="標準 25 11 2 3 2 3" xfId="13518"/>
    <cellStyle name="標準 25 11 2 3 2 4" xfId="24073"/>
    <cellStyle name="標準 25 11 2 3 2 5" xfId="34633"/>
    <cellStyle name="標準 25 11 2 3 2 6" xfId="45187"/>
    <cellStyle name="標準 25 11 2 3 3" xfId="6851"/>
    <cellStyle name="標準 25 11 2 3 3 2" xfId="17023"/>
    <cellStyle name="標準 25 11 2 3 3 3" xfId="27577"/>
    <cellStyle name="標準 25 11 2 3 3 4" xfId="38137"/>
    <cellStyle name="標準 25 11 2 3 3 5" xfId="48692"/>
    <cellStyle name="標準 25 11 2 3 4" xfId="11757"/>
    <cellStyle name="標準 25 11 2 3 5" xfId="22311"/>
    <cellStyle name="標準 25 11 2 3 6" xfId="32871"/>
    <cellStyle name="標準 25 11 2 3 7" xfId="43425"/>
    <cellStyle name="標準 25 11 2 4" xfId="3482"/>
    <cellStyle name="標準 25 11 2 4 2" xfId="8724"/>
    <cellStyle name="標準 25 11 2 4 2 2" xfId="18785"/>
    <cellStyle name="標準 25 11 2 4 2 3" xfId="29339"/>
    <cellStyle name="標準 25 11 2 4 2 4" xfId="39899"/>
    <cellStyle name="標準 25 11 2 4 2 5" xfId="50454"/>
    <cellStyle name="標準 25 11 2 4 3" xfId="13519"/>
    <cellStyle name="標準 25 11 2 4 4" xfId="24074"/>
    <cellStyle name="標準 25 11 2 4 5" xfId="34634"/>
    <cellStyle name="標準 25 11 2 4 6" xfId="45188"/>
    <cellStyle name="標準 25 11 2 5" xfId="6316"/>
    <cellStyle name="標準 25 11 2 5 2" xfId="16488"/>
    <cellStyle name="標準 25 11 2 5 3" xfId="27042"/>
    <cellStyle name="標準 25 11 2 5 4" xfId="37602"/>
    <cellStyle name="標準 25 11 2 5 5" xfId="48157"/>
    <cellStyle name="標準 25 11 2 6" xfId="11222"/>
    <cellStyle name="標準 25 11 2 7" xfId="21776"/>
    <cellStyle name="標準 25 11 2 8" xfId="32336"/>
    <cellStyle name="標準 25 11 2 9" xfId="42890"/>
    <cellStyle name="標準 25 11 3" xfId="926"/>
    <cellStyle name="標準 25 11 3 2" xfId="2463"/>
    <cellStyle name="標準 25 11 3 2 2" xfId="4872"/>
    <cellStyle name="標準 25 11 3 2 2 2" xfId="10114"/>
    <cellStyle name="標準 25 11 3 2 2 2 2" xfId="18786"/>
    <cellStyle name="標準 25 11 3 2 2 2 3" xfId="29340"/>
    <cellStyle name="標準 25 11 3 2 2 2 4" xfId="39900"/>
    <cellStyle name="標準 25 11 3 2 2 2 5" xfId="50455"/>
    <cellStyle name="標準 25 11 3 2 2 3" xfId="13520"/>
    <cellStyle name="標準 25 11 3 2 2 4" xfId="24075"/>
    <cellStyle name="標準 25 11 3 2 2 5" xfId="34635"/>
    <cellStyle name="標準 25 11 3 2 2 6" xfId="45189"/>
    <cellStyle name="標準 25 11 3 2 3" xfId="7706"/>
    <cellStyle name="標準 25 11 3 2 3 2" xfId="17878"/>
    <cellStyle name="標準 25 11 3 2 3 3" xfId="28432"/>
    <cellStyle name="標準 25 11 3 2 3 4" xfId="38992"/>
    <cellStyle name="標準 25 11 3 2 3 5" xfId="49547"/>
    <cellStyle name="標準 25 11 3 2 4" xfId="12612"/>
    <cellStyle name="標準 25 11 3 2 5" xfId="23166"/>
    <cellStyle name="標準 25 11 3 2 6" xfId="33726"/>
    <cellStyle name="標準 25 11 3 2 7" xfId="44280"/>
    <cellStyle name="標準 25 11 3 3" xfId="3335"/>
    <cellStyle name="標準 25 11 3 3 2" xfId="8577"/>
    <cellStyle name="標準 25 11 3 3 2 2" xfId="18787"/>
    <cellStyle name="標準 25 11 3 3 2 3" xfId="29341"/>
    <cellStyle name="標準 25 11 3 3 2 4" xfId="39901"/>
    <cellStyle name="標準 25 11 3 3 2 5" xfId="50456"/>
    <cellStyle name="標準 25 11 3 3 3" xfId="13521"/>
    <cellStyle name="標準 25 11 3 3 4" xfId="24076"/>
    <cellStyle name="標準 25 11 3 3 5" xfId="34636"/>
    <cellStyle name="標準 25 11 3 3 6" xfId="45190"/>
    <cellStyle name="標準 25 11 3 4" xfId="6169"/>
    <cellStyle name="標準 25 11 3 4 2" xfId="16341"/>
    <cellStyle name="標準 25 11 3 4 3" xfId="26895"/>
    <cellStyle name="標準 25 11 3 4 4" xfId="37455"/>
    <cellStyle name="標準 25 11 3 4 5" xfId="48010"/>
    <cellStyle name="標準 25 11 3 5" xfId="11075"/>
    <cellStyle name="標準 25 11 3 6" xfId="21629"/>
    <cellStyle name="標準 25 11 3 7" xfId="32189"/>
    <cellStyle name="標準 25 11 3 8" xfId="42743"/>
    <cellStyle name="標準 25 11 4" xfId="1942"/>
    <cellStyle name="標準 25 11 4 2" xfId="4351"/>
    <cellStyle name="標準 25 11 4 2 2" xfId="9593"/>
    <cellStyle name="標準 25 11 4 2 2 2" xfId="18788"/>
    <cellStyle name="標準 25 11 4 2 2 3" xfId="29342"/>
    <cellStyle name="標準 25 11 4 2 2 4" xfId="39902"/>
    <cellStyle name="標準 25 11 4 2 2 5" xfId="50457"/>
    <cellStyle name="標準 25 11 4 2 3" xfId="13522"/>
    <cellStyle name="標準 25 11 4 2 4" xfId="24077"/>
    <cellStyle name="標準 25 11 4 2 5" xfId="34637"/>
    <cellStyle name="標準 25 11 4 2 6" xfId="45191"/>
    <cellStyle name="標準 25 11 4 3" xfId="7185"/>
    <cellStyle name="標準 25 11 4 3 2" xfId="17357"/>
    <cellStyle name="標準 25 11 4 3 3" xfId="27911"/>
    <cellStyle name="標準 25 11 4 3 4" xfId="38471"/>
    <cellStyle name="標準 25 11 4 3 5" xfId="49026"/>
    <cellStyle name="標準 25 11 4 4" xfId="12091"/>
    <cellStyle name="標準 25 11 4 5" xfId="22645"/>
    <cellStyle name="標準 25 11 4 6" xfId="33205"/>
    <cellStyle name="標準 25 11 4 7" xfId="43759"/>
    <cellStyle name="標準 25 11 5" xfId="1461"/>
    <cellStyle name="標準 25 11 5 2" xfId="3870"/>
    <cellStyle name="標準 25 11 5 2 2" xfId="9112"/>
    <cellStyle name="標準 25 11 5 2 2 2" xfId="18789"/>
    <cellStyle name="標準 25 11 5 2 2 3" xfId="29343"/>
    <cellStyle name="標準 25 11 5 2 2 4" xfId="39903"/>
    <cellStyle name="標準 25 11 5 2 2 5" xfId="50458"/>
    <cellStyle name="標準 25 11 5 2 3" xfId="13523"/>
    <cellStyle name="標準 25 11 5 2 4" xfId="24078"/>
    <cellStyle name="標準 25 11 5 2 5" xfId="34638"/>
    <cellStyle name="標準 25 11 5 2 6" xfId="45192"/>
    <cellStyle name="標準 25 11 5 3" xfId="6704"/>
    <cellStyle name="標準 25 11 5 3 2" xfId="16876"/>
    <cellStyle name="標準 25 11 5 3 3" xfId="27430"/>
    <cellStyle name="標準 25 11 5 3 4" xfId="37990"/>
    <cellStyle name="標準 25 11 5 3 5" xfId="48545"/>
    <cellStyle name="標準 25 11 5 4" xfId="11610"/>
    <cellStyle name="標準 25 11 5 5" xfId="22164"/>
    <cellStyle name="標準 25 11 5 6" xfId="32724"/>
    <cellStyle name="標準 25 11 5 7" xfId="43278"/>
    <cellStyle name="標準 25 11 6" xfId="2969"/>
    <cellStyle name="標準 25 11 6 2" xfId="8211"/>
    <cellStyle name="標準 25 11 6 2 2" xfId="18790"/>
    <cellStyle name="標準 25 11 6 2 3" xfId="29344"/>
    <cellStyle name="標準 25 11 6 2 4" xfId="39904"/>
    <cellStyle name="標準 25 11 6 2 5" xfId="50459"/>
    <cellStyle name="標準 25 11 6 3" xfId="13524"/>
    <cellStyle name="標準 25 11 6 4" xfId="24079"/>
    <cellStyle name="標準 25 11 6 5" xfId="34639"/>
    <cellStyle name="標準 25 11 6 6" xfId="45193"/>
    <cellStyle name="標準 25 11 7" xfId="5648"/>
    <cellStyle name="標準 25 11 7 2" xfId="15975"/>
    <cellStyle name="標準 25 11 7 3" xfId="26529"/>
    <cellStyle name="標準 25 11 7 4" xfId="37089"/>
    <cellStyle name="標準 25 11 7 5" xfId="47644"/>
    <cellStyle name="標準 25 11 8" xfId="10709"/>
    <cellStyle name="標準 25 11 9" xfId="21263"/>
    <cellStyle name="標準 25 12" xfId="421"/>
    <cellStyle name="標準 25 12 10" xfId="42528"/>
    <cellStyle name="標準 25 12 2" xfId="1224"/>
    <cellStyle name="標準 25 12 2 2" xfId="2761"/>
    <cellStyle name="標準 25 12 2 2 2" xfId="5170"/>
    <cellStyle name="標準 25 12 2 2 2 2" xfId="10412"/>
    <cellStyle name="標準 25 12 2 2 2 2 2" xfId="18791"/>
    <cellStyle name="標準 25 12 2 2 2 2 3" xfId="29345"/>
    <cellStyle name="標準 25 12 2 2 2 2 4" xfId="39905"/>
    <cellStyle name="標準 25 12 2 2 2 2 5" xfId="50460"/>
    <cellStyle name="標準 25 12 2 2 2 3" xfId="13525"/>
    <cellStyle name="標準 25 12 2 2 2 4" xfId="24080"/>
    <cellStyle name="標準 25 12 2 2 2 5" xfId="34640"/>
    <cellStyle name="標準 25 12 2 2 2 6" xfId="45194"/>
    <cellStyle name="標準 25 12 2 2 3" xfId="8004"/>
    <cellStyle name="標準 25 12 2 2 3 2" xfId="18176"/>
    <cellStyle name="標準 25 12 2 2 3 3" xfId="28730"/>
    <cellStyle name="標準 25 12 2 2 3 4" xfId="39290"/>
    <cellStyle name="標準 25 12 2 2 3 5" xfId="49845"/>
    <cellStyle name="標準 25 12 2 2 4" xfId="12910"/>
    <cellStyle name="標準 25 12 2 2 5" xfId="23464"/>
    <cellStyle name="標準 25 12 2 2 6" xfId="34024"/>
    <cellStyle name="標準 25 12 2 2 7" xfId="44578"/>
    <cellStyle name="標準 25 12 2 3" xfId="3633"/>
    <cellStyle name="標準 25 12 2 3 2" xfId="8875"/>
    <cellStyle name="標準 25 12 2 3 2 2" xfId="18792"/>
    <cellStyle name="標準 25 12 2 3 2 3" xfId="29346"/>
    <cellStyle name="標準 25 12 2 3 2 4" xfId="39906"/>
    <cellStyle name="標準 25 12 2 3 2 5" xfId="50461"/>
    <cellStyle name="標準 25 12 2 3 3" xfId="13526"/>
    <cellStyle name="標準 25 12 2 3 4" xfId="24081"/>
    <cellStyle name="標準 25 12 2 3 5" xfId="34641"/>
    <cellStyle name="標準 25 12 2 3 6" xfId="45195"/>
    <cellStyle name="標準 25 12 2 4" xfId="6467"/>
    <cellStyle name="標準 25 12 2 4 2" xfId="16639"/>
    <cellStyle name="標準 25 12 2 4 3" xfId="27193"/>
    <cellStyle name="標準 25 12 2 4 4" xfId="37753"/>
    <cellStyle name="標準 25 12 2 4 5" xfId="48308"/>
    <cellStyle name="標準 25 12 2 5" xfId="11373"/>
    <cellStyle name="標準 25 12 2 6" xfId="21927"/>
    <cellStyle name="標準 25 12 2 7" xfId="32487"/>
    <cellStyle name="標準 25 12 2 8" xfId="43041"/>
    <cellStyle name="標準 25 12 3" xfId="1958"/>
    <cellStyle name="標準 25 12 3 2" xfId="4367"/>
    <cellStyle name="標準 25 12 3 2 2" xfId="9609"/>
    <cellStyle name="標準 25 12 3 2 2 2" xfId="18793"/>
    <cellStyle name="標準 25 12 3 2 2 3" xfId="29347"/>
    <cellStyle name="標準 25 12 3 2 2 4" xfId="39907"/>
    <cellStyle name="標準 25 12 3 2 2 5" xfId="50462"/>
    <cellStyle name="標準 25 12 3 2 3" xfId="13527"/>
    <cellStyle name="標準 25 12 3 2 4" xfId="24082"/>
    <cellStyle name="標準 25 12 3 2 5" xfId="34642"/>
    <cellStyle name="標準 25 12 3 2 6" xfId="45196"/>
    <cellStyle name="標準 25 12 3 3" xfId="7201"/>
    <cellStyle name="標準 25 12 3 3 2" xfId="17373"/>
    <cellStyle name="標準 25 12 3 3 3" xfId="27927"/>
    <cellStyle name="標準 25 12 3 3 4" xfId="38487"/>
    <cellStyle name="標準 25 12 3 3 5" xfId="49042"/>
    <cellStyle name="標準 25 12 3 4" xfId="12107"/>
    <cellStyle name="標準 25 12 3 5" xfId="22661"/>
    <cellStyle name="標準 25 12 3 6" xfId="33221"/>
    <cellStyle name="標準 25 12 3 7" xfId="43775"/>
    <cellStyle name="標準 25 12 4" xfId="1759"/>
    <cellStyle name="標準 25 12 4 2" xfId="4168"/>
    <cellStyle name="標準 25 12 4 2 2" xfId="9410"/>
    <cellStyle name="標準 25 12 4 2 2 2" xfId="18794"/>
    <cellStyle name="標準 25 12 4 2 2 3" xfId="29348"/>
    <cellStyle name="標準 25 12 4 2 2 4" xfId="39908"/>
    <cellStyle name="標準 25 12 4 2 2 5" xfId="50463"/>
    <cellStyle name="標準 25 12 4 2 3" xfId="13528"/>
    <cellStyle name="標準 25 12 4 2 4" xfId="24083"/>
    <cellStyle name="標準 25 12 4 2 5" xfId="34643"/>
    <cellStyle name="標準 25 12 4 2 6" xfId="45197"/>
    <cellStyle name="標準 25 12 4 3" xfId="7002"/>
    <cellStyle name="標準 25 12 4 3 2" xfId="17174"/>
    <cellStyle name="標準 25 12 4 3 3" xfId="27728"/>
    <cellStyle name="標準 25 12 4 3 4" xfId="38288"/>
    <cellStyle name="標準 25 12 4 3 5" xfId="48843"/>
    <cellStyle name="標準 25 12 4 4" xfId="11908"/>
    <cellStyle name="標準 25 12 4 5" xfId="22462"/>
    <cellStyle name="標準 25 12 4 6" xfId="33022"/>
    <cellStyle name="標準 25 12 4 7" xfId="43576"/>
    <cellStyle name="標準 25 12 5" xfId="3120"/>
    <cellStyle name="標準 25 12 5 2" xfId="8362"/>
    <cellStyle name="標準 25 12 5 2 2" xfId="18795"/>
    <cellStyle name="標準 25 12 5 2 3" xfId="29349"/>
    <cellStyle name="標準 25 12 5 2 4" xfId="39909"/>
    <cellStyle name="標準 25 12 5 2 5" xfId="50464"/>
    <cellStyle name="標準 25 12 5 3" xfId="13529"/>
    <cellStyle name="標準 25 12 5 4" xfId="24084"/>
    <cellStyle name="標準 25 12 5 5" xfId="34644"/>
    <cellStyle name="標準 25 12 5 6" xfId="45198"/>
    <cellStyle name="標準 25 12 6" xfId="5664"/>
    <cellStyle name="標準 25 12 6 2" xfId="16126"/>
    <cellStyle name="標準 25 12 6 3" xfId="26680"/>
    <cellStyle name="標準 25 12 6 4" xfId="37240"/>
    <cellStyle name="標準 25 12 6 5" xfId="47795"/>
    <cellStyle name="標準 25 12 7" xfId="10860"/>
    <cellStyle name="標準 25 12 8" xfId="21414"/>
    <cellStyle name="標準 25 12 9" xfId="31974"/>
    <cellStyle name="標準 25 13" xfId="457"/>
    <cellStyle name="標準 25 13 10" xfId="42550"/>
    <cellStyle name="標準 25 13 2" xfId="946"/>
    <cellStyle name="標準 25 13 2 2" xfId="2483"/>
    <cellStyle name="標準 25 13 2 2 2" xfId="4892"/>
    <cellStyle name="標準 25 13 2 2 2 2" xfId="10134"/>
    <cellStyle name="標準 25 13 2 2 2 2 2" xfId="18796"/>
    <cellStyle name="標準 25 13 2 2 2 2 3" xfId="29350"/>
    <cellStyle name="標準 25 13 2 2 2 2 4" xfId="39910"/>
    <cellStyle name="標準 25 13 2 2 2 2 5" xfId="50465"/>
    <cellStyle name="標準 25 13 2 2 2 3" xfId="13530"/>
    <cellStyle name="標準 25 13 2 2 2 4" xfId="24085"/>
    <cellStyle name="標準 25 13 2 2 2 5" xfId="34645"/>
    <cellStyle name="標準 25 13 2 2 2 6" xfId="45199"/>
    <cellStyle name="標準 25 13 2 2 3" xfId="7726"/>
    <cellStyle name="標準 25 13 2 2 3 2" xfId="17898"/>
    <cellStyle name="標準 25 13 2 2 3 3" xfId="28452"/>
    <cellStyle name="標準 25 13 2 2 3 4" xfId="39012"/>
    <cellStyle name="標準 25 13 2 2 3 5" xfId="49567"/>
    <cellStyle name="標準 25 13 2 2 4" xfId="12632"/>
    <cellStyle name="標準 25 13 2 2 5" xfId="23186"/>
    <cellStyle name="標準 25 13 2 2 6" xfId="33746"/>
    <cellStyle name="標準 25 13 2 2 7" xfId="44300"/>
    <cellStyle name="標準 25 13 2 3" xfId="3355"/>
    <cellStyle name="標準 25 13 2 3 2" xfId="8597"/>
    <cellStyle name="標準 25 13 2 3 2 2" xfId="18797"/>
    <cellStyle name="標準 25 13 2 3 2 3" xfId="29351"/>
    <cellStyle name="標準 25 13 2 3 2 4" xfId="39911"/>
    <cellStyle name="標準 25 13 2 3 2 5" xfId="50466"/>
    <cellStyle name="標準 25 13 2 3 3" xfId="13531"/>
    <cellStyle name="標準 25 13 2 3 4" xfId="24086"/>
    <cellStyle name="標準 25 13 2 3 5" xfId="34646"/>
    <cellStyle name="標準 25 13 2 3 6" xfId="45200"/>
    <cellStyle name="標準 25 13 2 4" xfId="6189"/>
    <cellStyle name="標準 25 13 2 4 2" xfId="16361"/>
    <cellStyle name="標準 25 13 2 4 3" xfId="26915"/>
    <cellStyle name="標準 25 13 2 4 4" xfId="37475"/>
    <cellStyle name="標準 25 13 2 4 5" xfId="48030"/>
    <cellStyle name="標準 25 13 2 5" xfId="11095"/>
    <cellStyle name="標準 25 13 2 6" xfId="21649"/>
    <cellStyle name="標準 25 13 2 7" xfId="32209"/>
    <cellStyle name="標準 25 13 2 8" xfId="42763"/>
    <cellStyle name="標準 25 13 3" xfId="1994"/>
    <cellStyle name="標準 25 13 3 2" xfId="4403"/>
    <cellStyle name="標準 25 13 3 2 2" xfId="9645"/>
    <cellStyle name="標準 25 13 3 2 2 2" xfId="18798"/>
    <cellStyle name="標準 25 13 3 2 2 3" xfId="29352"/>
    <cellStyle name="標準 25 13 3 2 2 4" xfId="39912"/>
    <cellStyle name="標準 25 13 3 2 2 5" xfId="50467"/>
    <cellStyle name="標準 25 13 3 2 3" xfId="13532"/>
    <cellStyle name="標準 25 13 3 2 4" xfId="24087"/>
    <cellStyle name="標準 25 13 3 2 5" xfId="34647"/>
    <cellStyle name="標準 25 13 3 2 6" xfId="45201"/>
    <cellStyle name="標準 25 13 3 3" xfId="7237"/>
    <cellStyle name="標準 25 13 3 3 2" xfId="17409"/>
    <cellStyle name="標準 25 13 3 3 3" xfId="27963"/>
    <cellStyle name="標準 25 13 3 3 4" xfId="38523"/>
    <cellStyle name="標準 25 13 3 3 5" xfId="49078"/>
    <cellStyle name="標準 25 13 3 4" xfId="12143"/>
    <cellStyle name="標準 25 13 3 5" xfId="22697"/>
    <cellStyle name="標準 25 13 3 6" xfId="33257"/>
    <cellStyle name="標準 25 13 3 7" xfId="43811"/>
    <cellStyle name="標準 25 13 4" xfId="1481"/>
    <cellStyle name="標準 25 13 4 2" xfId="3890"/>
    <cellStyle name="標準 25 13 4 2 2" xfId="9132"/>
    <cellStyle name="標準 25 13 4 2 2 2" xfId="18799"/>
    <cellStyle name="標準 25 13 4 2 2 3" xfId="29353"/>
    <cellStyle name="標準 25 13 4 2 2 4" xfId="39913"/>
    <cellStyle name="標準 25 13 4 2 2 5" xfId="50468"/>
    <cellStyle name="標準 25 13 4 2 3" xfId="13533"/>
    <cellStyle name="標準 25 13 4 2 4" xfId="24088"/>
    <cellStyle name="標準 25 13 4 2 5" xfId="34648"/>
    <cellStyle name="標準 25 13 4 2 6" xfId="45202"/>
    <cellStyle name="標準 25 13 4 3" xfId="6724"/>
    <cellStyle name="標準 25 13 4 3 2" xfId="16896"/>
    <cellStyle name="標準 25 13 4 3 3" xfId="27450"/>
    <cellStyle name="標準 25 13 4 3 4" xfId="38010"/>
    <cellStyle name="標準 25 13 4 3 5" xfId="48565"/>
    <cellStyle name="標準 25 13 4 4" xfId="11630"/>
    <cellStyle name="標準 25 13 4 5" xfId="22184"/>
    <cellStyle name="標準 25 13 4 6" xfId="32744"/>
    <cellStyle name="標準 25 13 4 7" xfId="43298"/>
    <cellStyle name="標準 25 13 5" xfId="3142"/>
    <cellStyle name="標準 25 13 5 2" xfId="8384"/>
    <cellStyle name="標準 25 13 5 2 2" xfId="18800"/>
    <cellStyle name="標準 25 13 5 2 3" xfId="29354"/>
    <cellStyle name="標準 25 13 5 2 4" xfId="39914"/>
    <cellStyle name="標準 25 13 5 2 5" xfId="50469"/>
    <cellStyle name="標準 25 13 5 3" xfId="13534"/>
    <cellStyle name="標準 25 13 5 4" xfId="24089"/>
    <cellStyle name="標準 25 13 5 5" xfId="34649"/>
    <cellStyle name="標準 25 13 5 6" xfId="45203"/>
    <cellStyle name="標準 25 13 6" xfId="5700"/>
    <cellStyle name="標準 25 13 6 2" xfId="16148"/>
    <cellStyle name="標準 25 13 6 3" xfId="26702"/>
    <cellStyle name="標準 25 13 6 4" xfId="37262"/>
    <cellStyle name="標準 25 13 6 5" xfId="47817"/>
    <cellStyle name="標準 25 13 7" xfId="10882"/>
    <cellStyle name="標準 25 13 8" xfId="21436"/>
    <cellStyle name="標準 25 13 9" xfId="31996"/>
    <cellStyle name="標準 25 14" xfId="474"/>
    <cellStyle name="標準 25 14 10" xfId="42572"/>
    <cellStyle name="標準 25 14 2" xfId="1246"/>
    <cellStyle name="標準 25 14 2 2" xfId="2783"/>
    <cellStyle name="標準 25 14 2 2 2" xfId="5192"/>
    <cellStyle name="標準 25 14 2 2 2 2" xfId="10434"/>
    <cellStyle name="標準 25 14 2 2 2 2 2" xfId="18801"/>
    <cellStyle name="標準 25 14 2 2 2 2 3" xfId="29355"/>
    <cellStyle name="標準 25 14 2 2 2 2 4" xfId="39915"/>
    <cellStyle name="標準 25 14 2 2 2 2 5" xfId="50470"/>
    <cellStyle name="標準 25 14 2 2 2 3" xfId="13535"/>
    <cellStyle name="標準 25 14 2 2 2 4" xfId="24090"/>
    <cellStyle name="標準 25 14 2 2 2 5" xfId="34650"/>
    <cellStyle name="標準 25 14 2 2 2 6" xfId="45204"/>
    <cellStyle name="標準 25 14 2 2 3" xfId="8026"/>
    <cellStyle name="標準 25 14 2 2 3 2" xfId="18198"/>
    <cellStyle name="標準 25 14 2 2 3 3" xfId="28752"/>
    <cellStyle name="標準 25 14 2 2 3 4" xfId="39312"/>
    <cellStyle name="標準 25 14 2 2 3 5" xfId="49867"/>
    <cellStyle name="標準 25 14 2 2 4" xfId="12932"/>
    <cellStyle name="標準 25 14 2 2 5" xfId="23486"/>
    <cellStyle name="標準 25 14 2 2 6" xfId="34046"/>
    <cellStyle name="標準 25 14 2 2 7" xfId="44600"/>
    <cellStyle name="標準 25 14 2 3" xfId="3655"/>
    <cellStyle name="標準 25 14 2 3 2" xfId="8897"/>
    <cellStyle name="標準 25 14 2 3 2 2" xfId="18802"/>
    <cellStyle name="標準 25 14 2 3 2 3" xfId="29356"/>
    <cellStyle name="標準 25 14 2 3 2 4" xfId="39916"/>
    <cellStyle name="標準 25 14 2 3 2 5" xfId="50471"/>
    <cellStyle name="標準 25 14 2 3 3" xfId="13536"/>
    <cellStyle name="標準 25 14 2 3 4" xfId="24091"/>
    <cellStyle name="標準 25 14 2 3 5" xfId="34651"/>
    <cellStyle name="標準 25 14 2 3 6" xfId="45205"/>
    <cellStyle name="標準 25 14 2 4" xfId="6489"/>
    <cellStyle name="標準 25 14 2 4 2" xfId="16661"/>
    <cellStyle name="標準 25 14 2 4 3" xfId="27215"/>
    <cellStyle name="標準 25 14 2 4 4" xfId="37775"/>
    <cellStyle name="標準 25 14 2 4 5" xfId="48330"/>
    <cellStyle name="標準 25 14 2 5" xfId="11395"/>
    <cellStyle name="標準 25 14 2 6" xfId="21949"/>
    <cellStyle name="標準 25 14 2 7" xfId="32509"/>
    <cellStyle name="標準 25 14 2 8" xfId="43063"/>
    <cellStyle name="標準 25 14 3" xfId="2011"/>
    <cellStyle name="標準 25 14 3 2" xfId="4420"/>
    <cellStyle name="標準 25 14 3 2 2" xfId="9662"/>
    <cellStyle name="標準 25 14 3 2 2 2" xfId="18803"/>
    <cellStyle name="標準 25 14 3 2 2 3" xfId="29357"/>
    <cellStyle name="標準 25 14 3 2 2 4" xfId="39917"/>
    <cellStyle name="標準 25 14 3 2 2 5" xfId="50472"/>
    <cellStyle name="標準 25 14 3 2 3" xfId="13537"/>
    <cellStyle name="標準 25 14 3 2 4" xfId="24092"/>
    <cellStyle name="標準 25 14 3 2 5" xfId="34652"/>
    <cellStyle name="標準 25 14 3 2 6" xfId="45206"/>
    <cellStyle name="標準 25 14 3 3" xfId="7254"/>
    <cellStyle name="標準 25 14 3 3 2" xfId="17426"/>
    <cellStyle name="標準 25 14 3 3 3" xfId="27980"/>
    <cellStyle name="標準 25 14 3 3 4" xfId="38540"/>
    <cellStyle name="標準 25 14 3 3 5" xfId="49095"/>
    <cellStyle name="標準 25 14 3 4" xfId="12160"/>
    <cellStyle name="標準 25 14 3 5" xfId="22714"/>
    <cellStyle name="標準 25 14 3 6" xfId="33274"/>
    <cellStyle name="標準 25 14 3 7" xfId="43828"/>
    <cellStyle name="標準 25 14 4" xfId="1781"/>
    <cellStyle name="標準 25 14 4 2" xfId="4190"/>
    <cellStyle name="標準 25 14 4 2 2" xfId="9432"/>
    <cellStyle name="標準 25 14 4 2 2 2" xfId="18804"/>
    <cellStyle name="標準 25 14 4 2 2 3" xfId="29358"/>
    <cellStyle name="標準 25 14 4 2 2 4" xfId="39918"/>
    <cellStyle name="標準 25 14 4 2 2 5" xfId="50473"/>
    <cellStyle name="標準 25 14 4 2 3" xfId="13538"/>
    <cellStyle name="標準 25 14 4 2 4" xfId="24093"/>
    <cellStyle name="標準 25 14 4 2 5" xfId="34653"/>
    <cellStyle name="標準 25 14 4 2 6" xfId="45207"/>
    <cellStyle name="標準 25 14 4 3" xfId="7024"/>
    <cellStyle name="標準 25 14 4 3 2" xfId="17196"/>
    <cellStyle name="標準 25 14 4 3 3" xfId="27750"/>
    <cellStyle name="標準 25 14 4 3 4" xfId="38310"/>
    <cellStyle name="標準 25 14 4 3 5" xfId="48865"/>
    <cellStyle name="標準 25 14 4 4" xfId="11930"/>
    <cellStyle name="標準 25 14 4 5" xfId="22484"/>
    <cellStyle name="標準 25 14 4 6" xfId="33044"/>
    <cellStyle name="標準 25 14 4 7" xfId="43598"/>
    <cellStyle name="標準 25 14 5" xfId="3164"/>
    <cellStyle name="標準 25 14 5 2" xfId="8406"/>
    <cellStyle name="標準 25 14 5 2 2" xfId="18805"/>
    <cellStyle name="標準 25 14 5 2 3" xfId="29359"/>
    <cellStyle name="標準 25 14 5 2 4" xfId="39919"/>
    <cellStyle name="標準 25 14 5 2 5" xfId="50474"/>
    <cellStyle name="標準 25 14 5 3" xfId="13539"/>
    <cellStyle name="標準 25 14 5 4" xfId="24094"/>
    <cellStyle name="標準 25 14 5 5" xfId="34654"/>
    <cellStyle name="標準 25 14 5 6" xfId="45208"/>
    <cellStyle name="標準 25 14 6" xfId="5717"/>
    <cellStyle name="標準 25 14 6 2" xfId="16170"/>
    <cellStyle name="標準 25 14 6 3" xfId="26724"/>
    <cellStyle name="標準 25 14 6 4" xfId="37284"/>
    <cellStyle name="標準 25 14 6 5" xfId="47839"/>
    <cellStyle name="標準 25 14 7" xfId="10904"/>
    <cellStyle name="標準 25 14 8" xfId="21458"/>
    <cellStyle name="標準 25 14 9" xfId="32018"/>
    <cellStyle name="標準 25 15" xfId="496"/>
    <cellStyle name="標準 25 15 10" xfId="43085"/>
    <cellStyle name="標準 25 15 2" xfId="1268"/>
    <cellStyle name="標準 25 15 2 2" xfId="2804"/>
    <cellStyle name="標準 25 15 2 2 2" xfId="8047"/>
    <cellStyle name="標準 25 15 2 2 2 2" xfId="18806"/>
    <cellStyle name="標準 25 15 2 2 2 3" xfId="29360"/>
    <cellStyle name="標準 25 15 2 2 2 4" xfId="39920"/>
    <cellStyle name="標準 25 15 2 2 2 5" xfId="50475"/>
    <cellStyle name="標準 25 15 2 2 3" xfId="13540"/>
    <cellStyle name="標準 25 15 2 2 4" xfId="24095"/>
    <cellStyle name="標準 25 15 2 2 5" xfId="34655"/>
    <cellStyle name="標準 25 15 2 2 6" xfId="45209"/>
    <cellStyle name="標準 25 15 2 3" xfId="5213"/>
    <cellStyle name="標準 25 15 2 3 2" xfId="10455"/>
    <cellStyle name="標準 25 15 2 3 2 2" xfId="18807"/>
    <cellStyle name="標準 25 15 2 3 2 3" xfId="29361"/>
    <cellStyle name="標準 25 15 2 3 2 4" xfId="39921"/>
    <cellStyle name="標準 25 15 2 3 2 5" xfId="50476"/>
    <cellStyle name="標準 25 15 2 3 3" xfId="13541"/>
    <cellStyle name="標準 25 15 2 3 4" xfId="24096"/>
    <cellStyle name="標準 25 15 2 3 5" xfId="34656"/>
    <cellStyle name="標準 25 15 2 3 6" xfId="45210"/>
    <cellStyle name="標準 25 15 2 4" xfId="6511"/>
    <cellStyle name="標準 25 15 2 4 2" xfId="18219"/>
    <cellStyle name="標準 25 15 2 4 3" xfId="28773"/>
    <cellStyle name="標準 25 15 2 4 4" xfId="39333"/>
    <cellStyle name="標準 25 15 2 4 5" xfId="49888"/>
    <cellStyle name="標準 25 15 2 5" xfId="12953"/>
    <cellStyle name="標準 25 15 2 6" xfId="23507"/>
    <cellStyle name="標準 25 15 2 7" xfId="34067"/>
    <cellStyle name="標準 25 15 2 8" xfId="44621"/>
    <cellStyle name="標準 25 15 3" xfId="2033"/>
    <cellStyle name="標準 25 15 3 2" xfId="4442"/>
    <cellStyle name="標準 25 15 3 2 2" xfId="9684"/>
    <cellStyle name="標準 25 15 3 2 2 2" xfId="18808"/>
    <cellStyle name="標準 25 15 3 2 2 3" xfId="29362"/>
    <cellStyle name="標準 25 15 3 2 2 4" xfId="39922"/>
    <cellStyle name="標準 25 15 3 2 2 5" xfId="50477"/>
    <cellStyle name="標準 25 15 3 2 3" xfId="13542"/>
    <cellStyle name="標準 25 15 3 2 4" xfId="24097"/>
    <cellStyle name="標準 25 15 3 2 5" xfId="34657"/>
    <cellStyle name="標準 25 15 3 2 6" xfId="45211"/>
    <cellStyle name="標準 25 15 3 3" xfId="7276"/>
    <cellStyle name="標準 25 15 3 3 2" xfId="17448"/>
    <cellStyle name="標準 25 15 3 3 3" xfId="28002"/>
    <cellStyle name="標準 25 15 3 3 4" xfId="38562"/>
    <cellStyle name="標準 25 15 3 3 5" xfId="49117"/>
    <cellStyle name="標準 25 15 3 4" xfId="12182"/>
    <cellStyle name="標準 25 15 3 5" xfId="22736"/>
    <cellStyle name="標準 25 15 3 6" xfId="33296"/>
    <cellStyle name="標準 25 15 3 7" xfId="43850"/>
    <cellStyle name="標準 25 15 4" xfId="1803"/>
    <cellStyle name="標準 25 15 4 2" xfId="4212"/>
    <cellStyle name="標準 25 15 4 2 2" xfId="9454"/>
    <cellStyle name="標準 25 15 4 2 2 2" xfId="18809"/>
    <cellStyle name="標準 25 15 4 2 2 3" xfId="29363"/>
    <cellStyle name="標準 25 15 4 2 2 4" xfId="39923"/>
    <cellStyle name="標準 25 15 4 2 2 5" xfId="50478"/>
    <cellStyle name="標準 25 15 4 2 3" xfId="13543"/>
    <cellStyle name="標準 25 15 4 2 4" xfId="24098"/>
    <cellStyle name="標準 25 15 4 2 5" xfId="34658"/>
    <cellStyle name="標準 25 15 4 2 6" xfId="45212"/>
    <cellStyle name="標準 25 15 4 3" xfId="7046"/>
    <cellStyle name="標準 25 15 4 3 2" xfId="17218"/>
    <cellStyle name="標準 25 15 4 3 3" xfId="27772"/>
    <cellStyle name="標準 25 15 4 3 4" xfId="38332"/>
    <cellStyle name="標準 25 15 4 3 5" xfId="48887"/>
    <cellStyle name="標準 25 15 4 4" xfId="11952"/>
    <cellStyle name="標準 25 15 4 5" xfId="22506"/>
    <cellStyle name="標準 25 15 4 6" xfId="33066"/>
    <cellStyle name="標準 25 15 4 7" xfId="43620"/>
    <cellStyle name="標準 25 15 5" xfId="3677"/>
    <cellStyle name="標準 25 15 5 2" xfId="8919"/>
    <cellStyle name="標準 25 15 5 2 2" xfId="18810"/>
    <cellStyle name="標準 25 15 5 2 3" xfId="29364"/>
    <cellStyle name="標準 25 15 5 2 4" xfId="39924"/>
    <cellStyle name="標準 25 15 5 2 5" xfId="50479"/>
    <cellStyle name="標準 25 15 5 3" xfId="13544"/>
    <cellStyle name="標準 25 15 5 4" xfId="24099"/>
    <cellStyle name="標準 25 15 5 5" xfId="34659"/>
    <cellStyle name="標準 25 15 5 6" xfId="45213"/>
    <cellStyle name="標準 25 15 6" xfId="5739"/>
    <cellStyle name="標準 25 15 6 2" xfId="16683"/>
    <cellStyle name="標準 25 15 6 3" xfId="27237"/>
    <cellStyle name="標準 25 15 6 4" xfId="37797"/>
    <cellStyle name="標準 25 15 6 5" xfId="48352"/>
    <cellStyle name="標準 25 15 7" xfId="11417"/>
    <cellStyle name="標準 25 15 8" xfId="21971"/>
    <cellStyle name="標準 25 15 9" xfId="32531"/>
    <cellStyle name="標準 25 16" xfId="518"/>
    <cellStyle name="標準 25 16 10" xfId="43107"/>
    <cellStyle name="標準 25 16 2" xfId="1290"/>
    <cellStyle name="標準 25 16 2 2" xfId="2822"/>
    <cellStyle name="標準 25 16 2 2 2" xfId="8065"/>
    <cellStyle name="標準 25 16 2 2 2 2" xfId="18811"/>
    <cellStyle name="標準 25 16 2 2 2 3" xfId="29365"/>
    <cellStyle name="標準 25 16 2 2 2 4" xfId="39925"/>
    <cellStyle name="標準 25 16 2 2 2 5" xfId="50480"/>
    <cellStyle name="標準 25 16 2 2 3" xfId="13545"/>
    <cellStyle name="標準 25 16 2 2 4" xfId="24100"/>
    <cellStyle name="標準 25 16 2 2 5" xfId="34660"/>
    <cellStyle name="標準 25 16 2 2 6" xfId="45214"/>
    <cellStyle name="標準 25 16 2 3" xfId="5231"/>
    <cellStyle name="標準 25 16 2 3 2" xfId="10473"/>
    <cellStyle name="標準 25 16 2 3 2 2" xfId="18812"/>
    <cellStyle name="標準 25 16 2 3 2 3" xfId="29366"/>
    <cellStyle name="標準 25 16 2 3 2 4" xfId="39926"/>
    <cellStyle name="標準 25 16 2 3 2 5" xfId="50481"/>
    <cellStyle name="標準 25 16 2 3 3" xfId="13546"/>
    <cellStyle name="標準 25 16 2 3 4" xfId="24101"/>
    <cellStyle name="標準 25 16 2 3 5" xfId="34661"/>
    <cellStyle name="標準 25 16 2 3 6" xfId="45215"/>
    <cellStyle name="標準 25 16 2 4" xfId="6533"/>
    <cellStyle name="標準 25 16 2 4 2" xfId="18237"/>
    <cellStyle name="標準 25 16 2 4 3" xfId="28791"/>
    <cellStyle name="標準 25 16 2 4 4" xfId="39351"/>
    <cellStyle name="標準 25 16 2 4 5" xfId="49906"/>
    <cellStyle name="標準 25 16 2 5" xfId="12971"/>
    <cellStyle name="標準 25 16 2 6" xfId="23525"/>
    <cellStyle name="標準 25 16 2 7" xfId="34085"/>
    <cellStyle name="標準 25 16 2 8" xfId="44639"/>
    <cellStyle name="標準 25 16 3" xfId="2055"/>
    <cellStyle name="標準 25 16 3 2" xfId="4464"/>
    <cellStyle name="標準 25 16 3 2 2" xfId="9706"/>
    <cellStyle name="標準 25 16 3 2 2 2" xfId="18813"/>
    <cellStyle name="標準 25 16 3 2 2 3" xfId="29367"/>
    <cellStyle name="標準 25 16 3 2 2 4" xfId="39927"/>
    <cellStyle name="標準 25 16 3 2 2 5" xfId="50482"/>
    <cellStyle name="標準 25 16 3 2 3" xfId="13547"/>
    <cellStyle name="標準 25 16 3 2 4" xfId="24102"/>
    <cellStyle name="標準 25 16 3 2 5" xfId="34662"/>
    <cellStyle name="標準 25 16 3 2 6" xfId="45216"/>
    <cellStyle name="標準 25 16 3 3" xfId="7298"/>
    <cellStyle name="標準 25 16 3 3 2" xfId="17470"/>
    <cellStyle name="標準 25 16 3 3 3" xfId="28024"/>
    <cellStyle name="標準 25 16 3 3 4" xfId="38584"/>
    <cellStyle name="標準 25 16 3 3 5" xfId="49139"/>
    <cellStyle name="標準 25 16 3 4" xfId="12204"/>
    <cellStyle name="標準 25 16 3 5" xfId="22758"/>
    <cellStyle name="標準 25 16 3 6" xfId="33318"/>
    <cellStyle name="標準 25 16 3 7" xfId="43872"/>
    <cellStyle name="標準 25 16 4" xfId="1825"/>
    <cellStyle name="標準 25 16 4 2" xfId="4234"/>
    <cellStyle name="標準 25 16 4 2 2" xfId="9476"/>
    <cellStyle name="標準 25 16 4 2 2 2" xfId="18814"/>
    <cellStyle name="標準 25 16 4 2 2 3" xfId="29368"/>
    <cellStyle name="標準 25 16 4 2 2 4" xfId="39928"/>
    <cellStyle name="標準 25 16 4 2 2 5" xfId="50483"/>
    <cellStyle name="標準 25 16 4 2 3" xfId="13548"/>
    <cellStyle name="標準 25 16 4 2 4" xfId="24103"/>
    <cellStyle name="標準 25 16 4 2 5" xfId="34663"/>
    <cellStyle name="標準 25 16 4 2 6" xfId="45217"/>
    <cellStyle name="標準 25 16 4 3" xfId="7068"/>
    <cellStyle name="標準 25 16 4 3 2" xfId="17240"/>
    <cellStyle name="標準 25 16 4 3 3" xfId="27794"/>
    <cellStyle name="標準 25 16 4 3 4" xfId="38354"/>
    <cellStyle name="標準 25 16 4 3 5" xfId="48909"/>
    <cellStyle name="標準 25 16 4 4" xfId="11974"/>
    <cellStyle name="標準 25 16 4 5" xfId="22528"/>
    <cellStyle name="標準 25 16 4 6" xfId="33088"/>
    <cellStyle name="標準 25 16 4 7" xfId="43642"/>
    <cellStyle name="標準 25 16 5" xfId="3699"/>
    <cellStyle name="標準 25 16 5 2" xfId="8941"/>
    <cellStyle name="標準 25 16 5 2 2" xfId="18815"/>
    <cellStyle name="標準 25 16 5 2 3" xfId="29369"/>
    <cellStyle name="標準 25 16 5 2 4" xfId="39929"/>
    <cellStyle name="標準 25 16 5 2 5" xfId="50484"/>
    <cellStyle name="標準 25 16 5 3" xfId="13549"/>
    <cellStyle name="標準 25 16 5 4" xfId="24104"/>
    <cellStyle name="標準 25 16 5 5" xfId="34664"/>
    <cellStyle name="標準 25 16 5 6" xfId="45218"/>
    <cellStyle name="標準 25 16 6" xfId="5761"/>
    <cellStyle name="標準 25 16 6 2" xfId="16705"/>
    <cellStyle name="標準 25 16 6 3" xfId="27259"/>
    <cellStyle name="標準 25 16 6 4" xfId="37819"/>
    <cellStyle name="標準 25 16 6 5" xfId="48374"/>
    <cellStyle name="標準 25 16 7" xfId="11439"/>
    <cellStyle name="標準 25 16 8" xfId="21993"/>
    <cellStyle name="標準 25 16 9" xfId="32553"/>
    <cellStyle name="標準 25 17" xfId="540"/>
    <cellStyle name="標準 25 17 2" xfId="2077"/>
    <cellStyle name="標準 25 17 2 2" xfId="4486"/>
    <cellStyle name="標準 25 17 2 2 2" xfId="9728"/>
    <cellStyle name="標準 25 17 2 2 2 2" xfId="18816"/>
    <cellStyle name="標準 25 17 2 2 2 3" xfId="29370"/>
    <cellStyle name="標準 25 17 2 2 2 4" xfId="39930"/>
    <cellStyle name="標準 25 17 2 2 2 5" xfId="50485"/>
    <cellStyle name="標準 25 17 2 2 3" xfId="13550"/>
    <cellStyle name="標準 25 17 2 2 4" xfId="24105"/>
    <cellStyle name="標準 25 17 2 2 5" xfId="34665"/>
    <cellStyle name="標準 25 17 2 2 6" xfId="45219"/>
    <cellStyle name="標準 25 17 2 3" xfId="7320"/>
    <cellStyle name="標準 25 17 2 3 2" xfId="17492"/>
    <cellStyle name="標準 25 17 2 3 3" xfId="28046"/>
    <cellStyle name="標準 25 17 2 3 4" xfId="38606"/>
    <cellStyle name="標準 25 17 2 3 5" xfId="49161"/>
    <cellStyle name="標準 25 17 2 4" xfId="12226"/>
    <cellStyle name="標準 25 17 2 5" xfId="22780"/>
    <cellStyle name="標準 25 17 2 6" xfId="33340"/>
    <cellStyle name="標準 25 17 2 7" xfId="43894"/>
    <cellStyle name="標準 25 17 3" xfId="3184"/>
    <cellStyle name="標準 25 17 3 2" xfId="8426"/>
    <cellStyle name="標準 25 17 3 2 2" xfId="18817"/>
    <cellStyle name="標準 25 17 3 2 3" xfId="29371"/>
    <cellStyle name="標準 25 17 3 2 4" xfId="39931"/>
    <cellStyle name="標準 25 17 3 2 5" xfId="50486"/>
    <cellStyle name="標準 25 17 3 3" xfId="13551"/>
    <cellStyle name="標準 25 17 3 4" xfId="24106"/>
    <cellStyle name="標準 25 17 3 5" xfId="34666"/>
    <cellStyle name="標準 25 17 3 6" xfId="45220"/>
    <cellStyle name="標準 25 17 4" xfId="5783"/>
    <cellStyle name="標準 25 17 4 2" xfId="16190"/>
    <cellStyle name="標準 25 17 4 3" xfId="26744"/>
    <cellStyle name="標準 25 17 4 4" xfId="37304"/>
    <cellStyle name="標準 25 17 4 5" xfId="47859"/>
    <cellStyle name="標準 25 17 5" xfId="10924"/>
    <cellStyle name="標準 25 17 6" xfId="21478"/>
    <cellStyle name="標準 25 17 7" xfId="32038"/>
    <cellStyle name="標準 25 17 8" xfId="42592"/>
    <cellStyle name="標準 25 18" xfId="560"/>
    <cellStyle name="標準 25 18 2" xfId="2097"/>
    <cellStyle name="標準 25 18 2 2" xfId="7340"/>
    <cellStyle name="標準 25 18 2 2 2" xfId="18818"/>
    <cellStyle name="標準 25 18 2 2 3" xfId="29372"/>
    <cellStyle name="標準 25 18 2 2 4" xfId="39932"/>
    <cellStyle name="標準 25 18 2 2 5" xfId="50487"/>
    <cellStyle name="標準 25 18 2 3" xfId="13552"/>
    <cellStyle name="標準 25 18 2 4" xfId="24107"/>
    <cellStyle name="標準 25 18 2 5" xfId="34667"/>
    <cellStyle name="標準 25 18 2 6" xfId="45221"/>
    <cellStyle name="標準 25 18 3" xfId="4506"/>
    <cellStyle name="標準 25 18 3 2" xfId="9748"/>
    <cellStyle name="標準 25 18 3 2 2" xfId="18819"/>
    <cellStyle name="標準 25 18 3 2 3" xfId="29373"/>
    <cellStyle name="標準 25 18 3 2 4" xfId="39933"/>
    <cellStyle name="標準 25 18 3 2 5" xfId="50488"/>
    <cellStyle name="標準 25 18 3 3" xfId="13553"/>
    <cellStyle name="標準 25 18 3 4" xfId="24108"/>
    <cellStyle name="標準 25 18 3 5" xfId="34668"/>
    <cellStyle name="標準 25 18 3 6" xfId="45222"/>
    <cellStyle name="標準 25 18 4" xfId="5803"/>
    <cellStyle name="標準 25 18 4 2" xfId="17512"/>
    <cellStyle name="標準 25 18 4 3" xfId="28066"/>
    <cellStyle name="標準 25 18 4 4" xfId="38626"/>
    <cellStyle name="標準 25 18 4 5" xfId="49181"/>
    <cellStyle name="標準 25 18 5" xfId="12246"/>
    <cellStyle name="標準 25 18 6" xfId="22800"/>
    <cellStyle name="標準 25 18 7" xfId="33360"/>
    <cellStyle name="標準 25 18 8" xfId="43914"/>
    <cellStyle name="標準 25 19" xfId="689"/>
    <cellStyle name="標準 25 19 2" xfId="2226"/>
    <cellStyle name="標準 25 19 2 2" xfId="7469"/>
    <cellStyle name="標準 25 19 2 2 2" xfId="18820"/>
    <cellStyle name="標準 25 19 2 2 3" xfId="29374"/>
    <cellStyle name="標準 25 19 2 2 4" xfId="39934"/>
    <cellStyle name="標準 25 19 2 2 5" xfId="50489"/>
    <cellStyle name="標準 25 19 2 3" xfId="13554"/>
    <cellStyle name="標準 25 19 2 4" xfId="24109"/>
    <cellStyle name="標準 25 19 2 5" xfId="34669"/>
    <cellStyle name="標準 25 19 2 6" xfId="45223"/>
    <cellStyle name="標準 25 19 3" xfId="4635"/>
    <cellStyle name="標準 25 19 3 2" xfId="9877"/>
    <cellStyle name="標準 25 19 3 2 2" xfId="18821"/>
    <cellStyle name="標準 25 19 3 2 3" xfId="29375"/>
    <cellStyle name="標準 25 19 3 2 4" xfId="39935"/>
    <cellStyle name="標準 25 19 3 2 5" xfId="50490"/>
    <cellStyle name="標準 25 19 3 3" xfId="13555"/>
    <cellStyle name="標準 25 19 3 4" xfId="24110"/>
    <cellStyle name="標準 25 19 3 5" xfId="34670"/>
    <cellStyle name="標準 25 19 3 6" xfId="45224"/>
    <cellStyle name="標準 25 19 4" xfId="5932"/>
    <cellStyle name="標準 25 19 4 2" xfId="17641"/>
    <cellStyle name="標準 25 19 4 3" xfId="28195"/>
    <cellStyle name="標準 25 19 4 4" xfId="38755"/>
    <cellStyle name="標準 25 19 4 5" xfId="49310"/>
    <cellStyle name="標準 25 19 5" xfId="12375"/>
    <cellStyle name="標準 25 19 6" xfId="22929"/>
    <cellStyle name="標準 25 19 7" xfId="33489"/>
    <cellStyle name="標準 25 19 8" xfId="44043"/>
    <cellStyle name="標準 25 2" xfId="92"/>
    <cellStyle name="標準 25 2 10" xfId="424"/>
    <cellStyle name="標準 25 2 10 10" xfId="42533"/>
    <cellStyle name="標準 25 2 10 2" xfId="1229"/>
    <cellStyle name="標準 25 2 10 2 2" xfId="2766"/>
    <cellStyle name="標準 25 2 10 2 2 2" xfId="5175"/>
    <cellStyle name="標準 25 2 10 2 2 2 2" xfId="10417"/>
    <cellStyle name="標準 25 2 10 2 2 2 2 2" xfId="18822"/>
    <cellStyle name="標準 25 2 10 2 2 2 2 3" xfId="29376"/>
    <cellStyle name="標準 25 2 10 2 2 2 2 4" xfId="39936"/>
    <cellStyle name="標準 25 2 10 2 2 2 2 5" xfId="50491"/>
    <cellStyle name="標準 25 2 10 2 2 2 3" xfId="13556"/>
    <cellStyle name="標準 25 2 10 2 2 2 4" xfId="24111"/>
    <cellStyle name="標準 25 2 10 2 2 2 5" xfId="34671"/>
    <cellStyle name="標準 25 2 10 2 2 2 6" xfId="45225"/>
    <cellStyle name="標準 25 2 10 2 2 3" xfId="8009"/>
    <cellStyle name="標準 25 2 10 2 2 3 2" xfId="18181"/>
    <cellStyle name="標準 25 2 10 2 2 3 3" xfId="28735"/>
    <cellStyle name="標準 25 2 10 2 2 3 4" xfId="39295"/>
    <cellStyle name="標準 25 2 10 2 2 3 5" xfId="49850"/>
    <cellStyle name="標準 25 2 10 2 2 4" xfId="12915"/>
    <cellStyle name="標準 25 2 10 2 2 5" xfId="23469"/>
    <cellStyle name="標準 25 2 10 2 2 6" xfId="34029"/>
    <cellStyle name="標準 25 2 10 2 2 7" xfId="44583"/>
    <cellStyle name="標準 25 2 10 2 3" xfId="3638"/>
    <cellStyle name="標準 25 2 10 2 3 2" xfId="8880"/>
    <cellStyle name="標準 25 2 10 2 3 2 2" xfId="18823"/>
    <cellStyle name="標準 25 2 10 2 3 2 3" xfId="29377"/>
    <cellStyle name="標準 25 2 10 2 3 2 4" xfId="39937"/>
    <cellStyle name="標準 25 2 10 2 3 2 5" xfId="50492"/>
    <cellStyle name="標準 25 2 10 2 3 3" xfId="13557"/>
    <cellStyle name="標準 25 2 10 2 3 4" xfId="24112"/>
    <cellStyle name="標準 25 2 10 2 3 5" xfId="34672"/>
    <cellStyle name="標準 25 2 10 2 3 6" xfId="45226"/>
    <cellStyle name="標準 25 2 10 2 4" xfId="6472"/>
    <cellStyle name="標準 25 2 10 2 4 2" xfId="16644"/>
    <cellStyle name="標準 25 2 10 2 4 3" xfId="27198"/>
    <cellStyle name="標準 25 2 10 2 4 4" xfId="37758"/>
    <cellStyle name="標準 25 2 10 2 4 5" xfId="48313"/>
    <cellStyle name="標準 25 2 10 2 5" xfId="11378"/>
    <cellStyle name="標準 25 2 10 2 6" xfId="21932"/>
    <cellStyle name="標準 25 2 10 2 7" xfId="32492"/>
    <cellStyle name="標準 25 2 10 2 8" xfId="43046"/>
    <cellStyle name="標準 25 2 10 3" xfId="1961"/>
    <cellStyle name="標準 25 2 10 3 2" xfId="4370"/>
    <cellStyle name="標準 25 2 10 3 2 2" xfId="9612"/>
    <cellStyle name="標準 25 2 10 3 2 2 2" xfId="18824"/>
    <cellStyle name="標準 25 2 10 3 2 2 3" xfId="29378"/>
    <cellStyle name="標準 25 2 10 3 2 2 4" xfId="39938"/>
    <cellStyle name="標準 25 2 10 3 2 2 5" xfId="50493"/>
    <cellStyle name="標準 25 2 10 3 2 3" xfId="13558"/>
    <cellStyle name="標準 25 2 10 3 2 4" xfId="24113"/>
    <cellStyle name="標準 25 2 10 3 2 5" xfId="34673"/>
    <cellStyle name="標準 25 2 10 3 2 6" xfId="45227"/>
    <cellStyle name="標準 25 2 10 3 3" xfId="7204"/>
    <cellStyle name="標準 25 2 10 3 3 2" xfId="17376"/>
    <cellStyle name="標準 25 2 10 3 3 3" xfId="27930"/>
    <cellStyle name="標準 25 2 10 3 3 4" xfId="38490"/>
    <cellStyle name="標準 25 2 10 3 3 5" xfId="49045"/>
    <cellStyle name="標準 25 2 10 3 4" xfId="12110"/>
    <cellStyle name="標準 25 2 10 3 5" xfId="22664"/>
    <cellStyle name="標準 25 2 10 3 6" xfId="33224"/>
    <cellStyle name="標準 25 2 10 3 7" xfId="43778"/>
    <cellStyle name="標準 25 2 10 4" xfId="1764"/>
    <cellStyle name="標準 25 2 10 4 2" xfId="4173"/>
    <cellStyle name="標準 25 2 10 4 2 2" xfId="9415"/>
    <cellStyle name="標準 25 2 10 4 2 2 2" xfId="18825"/>
    <cellStyle name="標準 25 2 10 4 2 2 3" xfId="29379"/>
    <cellStyle name="標準 25 2 10 4 2 2 4" xfId="39939"/>
    <cellStyle name="標準 25 2 10 4 2 2 5" xfId="50494"/>
    <cellStyle name="標準 25 2 10 4 2 3" xfId="13559"/>
    <cellStyle name="標準 25 2 10 4 2 4" xfId="24114"/>
    <cellStyle name="標準 25 2 10 4 2 5" xfId="34674"/>
    <cellStyle name="標準 25 2 10 4 2 6" xfId="45228"/>
    <cellStyle name="標準 25 2 10 4 3" xfId="7007"/>
    <cellStyle name="標準 25 2 10 4 3 2" xfId="17179"/>
    <cellStyle name="標準 25 2 10 4 3 3" xfId="27733"/>
    <cellStyle name="標準 25 2 10 4 3 4" xfId="38293"/>
    <cellStyle name="標準 25 2 10 4 3 5" xfId="48848"/>
    <cellStyle name="標準 25 2 10 4 4" xfId="11913"/>
    <cellStyle name="標準 25 2 10 4 5" xfId="22467"/>
    <cellStyle name="標準 25 2 10 4 6" xfId="33027"/>
    <cellStyle name="標準 25 2 10 4 7" xfId="43581"/>
    <cellStyle name="標準 25 2 10 5" xfId="3125"/>
    <cellStyle name="標準 25 2 10 5 2" xfId="8367"/>
    <cellStyle name="標準 25 2 10 5 2 2" xfId="18826"/>
    <cellStyle name="標準 25 2 10 5 2 3" xfId="29380"/>
    <cellStyle name="標準 25 2 10 5 2 4" xfId="39940"/>
    <cellStyle name="標準 25 2 10 5 2 5" xfId="50495"/>
    <cellStyle name="標準 25 2 10 5 3" xfId="13560"/>
    <cellStyle name="標準 25 2 10 5 4" xfId="24115"/>
    <cellStyle name="標準 25 2 10 5 5" xfId="34675"/>
    <cellStyle name="標準 25 2 10 5 6" xfId="45229"/>
    <cellStyle name="標準 25 2 10 6" xfId="5667"/>
    <cellStyle name="標準 25 2 10 6 2" xfId="16131"/>
    <cellStyle name="標準 25 2 10 6 3" xfId="26685"/>
    <cellStyle name="標準 25 2 10 6 4" xfId="37245"/>
    <cellStyle name="標準 25 2 10 6 5" xfId="47800"/>
    <cellStyle name="標準 25 2 10 7" xfId="10865"/>
    <cellStyle name="標準 25 2 10 8" xfId="21419"/>
    <cellStyle name="標準 25 2 10 9" xfId="31979"/>
    <cellStyle name="標準 25 2 11" xfId="462"/>
    <cellStyle name="標準 25 2 11 10" xfId="42555"/>
    <cellStyle name="標準 25 2 11 2" xfId="955"/>
    <cellStyle name="標準 25 2 11 2 2" xfId="2492"/>
    <cellStyle name="標準 25 2 11 2 2 2" xfId="4901"/>
    <cellStyle name="標準 25 2 11 2 2 2 2" xfId="10143"/>
    <cellStyle name="標準 25 2 11 2 2 2 2 2" xfId="18827"/>
    <cellStyle name="標準 25 2 11 2 2 2 2 3" xfId="29381"/>
    <cellStyle name="標準 25 2 11 2 2 2 2 4" xfId="39941"/>
    <cellStyle name="標準 25 2 11 2 2 2 2 5" xfId="50496"/>
    <cellStyle name="標準 25 2 11 2 2 2 3" xfId="13561"/>
    <cellStyle name="標準 25 2 11 2 2 2 4" xfId="24116"/>
    <cellStyle name="標準 25 2 11 2 2 2 5" xfId="34676"/>
    <cellStyle name="標準 25 2 11 2 2 2 6" xfId="45230"/>
    <cellStyle name="標準 25 2 11 2 2 3" xfId="7735"/>
    <cellStyle name="標準 25 2 11 2 2 3 2" xfId="17907"/>
    <cellStyle name="標準 25 2 11 2 2 3 3" xfId="28461"/>
    <cellStyle name="標準 25 2 11 2 2 3 4" xfId="39021"/>
    <cellStyle name="標準 25 2 11 2 2 3 5" xfId="49576"/>
    <cellStyle name="標準 25 2 11 2 2 4" xfId="12641"/>
    <cellStyle name="標準 25 2 11 2 2 5" xfId="23195"/>
    <cellStyle name="標準 25 2 11 2 2 6" xfId="33755"/>
    <cellStyle name="標準 25 2 11 2 2 7" xfId="44309"/>
    <cellStyle name="標準 25 2 11 2 3" xfId="3364"/>
    <cellStyle name="標準 25 2 11 2 3 2" xfId="8606"/>
    <cellStyle name="標準 25 2 11 2 3 2 2" xfId="18828"/>
    <cellStyle name="標準 25 2 11 2 3 2 3" xfId="29382"/>
    <cellStyle name="標準 25 2 11 2 3 2 4" xfId="39942"/>
    <cellStyle name="標準 25 2 11 2 3 2 5" xfId="50497"/>
    <cellStyle name="標準 25 2 11 2 3 3" xfId="13562"/>
    <cellStyle name="標準 25 2 11 2 3 4" xfId="24117"/>
    <cellStyle name="標準 25 2 11 2 3 5" xfId="34677"/>
    <cellStyle name="標準 25 2 11 2 3 6" xfId="45231"/>
    <cellStyle name="標準 25 2 11 2 4" xfId="6198"/>
    <cellStyle name="標準 25 2 11 2 4 2" xfId="16370"/>
    <cellStyle name="標準 25 2 11 2 4 3" xfId="26924"/>
    <cellStyle name="標準 25 2 11 2 4 4" xfId="37484"/>
    <cellStyle name="標準 25 2 11 2 4 5" xfId="48039"/>
    <cellStyle name="標準 25 2 11 2 5" xfId="11104"/>
    <cellStyle name="標準 25 2 11 2 6" xfId="21658"/>
    <cellStyle name="標準 25 2 11 2 7" xfId="32218"/>
    <cellStyle name="標準 25 2 11 2 8" xfId="42772"/>
    <cellStyle name="標準 25 2 11 3" xfId="1999"/>
    <cellStyle name="標準 25 2 11 3 2" xfId="4408"/>
    <cellStyle name="標準 25 2 11 3 2 2" xfId="9650"/>
    <cellStyle name="標準 25 2 11 3 2 2 2" xfId="18829"/>
    <cellStyle name="標準 25 2 11 3 2 2 3" xfId="29383"/>
    <cellStyle name="標準 25 2 11 3 2 2 4" xfId="39943"/>
    <cellStyle name="標準 25 2 11 3 2 2 5" xfId="50498"/>
    <cellStyle name="標準 25 2 11 3 2 3" xfId="13563"/>
    <cellStyle name="標準 25 2 11 3 2 4" xfId="24118"/>
    <cellStyle name="標準 25 2 11 3 2 5" xfId="34678"/>
    <cellStyle name="標準 25 2 11 3 2 6" xfId="45232"/>
    <cellStyle name="標準 25 2 11 3 3" xfId="7242"/>
    <cellStyle name="標準 25 2 11 3 3 2" xfId="17414"/>
    <cellStyle name="標準 25 2 11 3 3 3" xfId="27968"/>
    <cellStyle name="標準 25 2 11 3 3 4" xfId="38528"/>
    <cellStyle name="標準 25 2 11 3 3 5" xfId="49083"/>
    <cellStyle name="標準 25 2 11 3 4" xfId="12148"/>
    <cellStyle name="標準 25 2 11 3 5" xfId="22702"/>
    <cellStyle name="標準 25 2 11 3 6" xfId="33262"/>
    <cellStyle name="標準 25 2 11 3 7" xfId="43816"/>
    <cellStyle name="標準 25 2 11 4" xfId="1490"/>
    <cellStyle name="標準 25 2 11 4 2" xfId="3899"/>
    <cellStyle name="標準 25 2 11 4 2 2" xfId="9141"/>
    <cellStyle name="標準 25 2 11 4 2 2 2" xfId="18830"/>
    <cellStyle name="標準 25 2 11 4 2 2 3" xfId="29384"/>
    <cellStyle name="標準 25 2 11 4 2 2 4" xfId="39944"/>
    <cellStyle name="標準 25 2 11 4 2 2 5" xfId="50499"/>
    <cellStyle name="標準 25 2 11 4 2 3" xfId="13564"/>
    <cellStyle name="標準 25 2 11 4 2 4" xfId="24119"/>
    <cellStyle name="標準 25 2 11 4 2 5" xfId="34679"/>
    <cellStyle name="標準 25 2 11 4 2 6" xfId="45233"/>
    <cellStyle name="標準 25 2 11 4 3" xfId="6733"/>
    <cellStyle name="標準 25 2 11 4 3 2" xfId="16905"/>
    <cellStyle name="標準 25 2 11 4 3 3" xfId="27459"/>
    <cellStyle name="標準 25 2 11 4 3 4" xfId="38019"/>
    <cellStyle name="標準 25 2 11 4 3 5" xfId="48574"/>
    <cellStyle name="標準 25 2 11 4 4" xfId="11639"/>
    <cellStyle name="標準 25 2 11 4 5" xfId="22193"/>
    <cellStyle name="標準 25 2 11 4 6" xfId="32753"/>
    <cellStyle name="標準 25 2 11 4 7" xfId="43307"/>
    <cellStyle name="標準 25 2 11 5" xfId="3147"/>
    <cellStyle name="標準 25 2 11 5 2" xfId="8389"/>
    <cellStyle name="標準 25 2 11 5 2 2" xfId="18831"/>
    <cellStyle name="標準 25 2 11 5 2 3" xfId="29385"/>
    <cellStyle name="標準 25 2 11 5 2 4" xfId="39945"/>
    <cellStyle name="標準 25 2 11 5 2 5" xfId="50500"/>
    <cellStyle name="標準 25 2 11 5 3" xfId="13565"/>
    <cellStyle name="標準 25 2 11 5 4" xfId="24120"/>
    <cellStyle name="標準 25 2 11 5 5" xfId="34680"/>
    <cellStyle name="標準 25 2 11 5 6" xfId="45234"/>
    <cellStyle name="標準 25 2 11 6" xfId="5705"/>
    <cellStyle name="標準 25 2 11 6 2" xfId="16153"/>
    <cellStyle name="標準 25 2 11 6 3" xfId="26707"/>
    <cellStyle name="標準 25 2 11 6 4" xfId="37267"/>
    <cellStyle name="標準 25 2 11 6 5" xfId="47822"/>
    <cellStyle name="標準 25 2 11 7" xfId="10887"/>
    <cellStyle name="標準 25 2 11 8" xfId="21441"/>
    <cellStyle name="標準 25 2 11 9" xfId="32001"/>
    <cellStyle name="標準 25 2 12" xfId="479"/>
    <cellStyle name="標準 25 2 12 10" xfId="42577"/>
    <cellStyle name="標準 25 2 12 2" xfId="1251"/>
    <cellStyle name="標準 25 2 12 2 2" xfId="2788"/>
    <cellStyle name="標準 25 2 12 2 2 2" xfId="5197"/>
    <cellStyle name="標準 25 2 12 2 2 2 2" xfId="10439"/>
    <cellStyle name="標準 25 2 12 2 2 2 2 2" xfId="18832"/>
    <cellStyle name="標準 25 2 12 2 2 2 2 3" xfId="29386"/>
    <cellStyle name="標準 25 2 12 2 2 2 2 4" xfId="39946"/>
    <cellStyle name="標準 25 2 12 2 2 2 2 5" xfId="50501"/>
    <cellStyle name="標準 25 2 12 2 2 2 3" xfId="13566"/>
    <cellStyle name="標準 25 2 12 2 2 2 4" xfId="24121"/>
    <cellStyle name="標準 25 2 12 2 2 2 5" xfId="34681"/>
    <cellStyle name="標準 25 2 12 2 2 2 6" xfId="45235"/>
    <cellStyle name="標準 25 2 12 2 2 3" xfId="8031"/>
    <cellStyle name="標準 25 2 12 2 2 3 2" xfId="18203"/>
    <cellStyle name="標準 25 2 12 2 2 3 3" xfId="28757"/>
    <cellStyle name="標準 25 2 12 2 2 3 4" xfId="39317"/>
    <cellStyle name="標準 25 2 12 2 2 3 5" xfId="49872"/>
    <cellStyle name="標準 25 2 12 2 2 4" xfId="12937"/>
    <cellStyle name="標準 25 2 12 2 2 5" xfId="23491"/>
    <cellStyle name="標準 25 2 12 2 2 6" xfId="34051"/>
    <cellStyle name="標準 25 2 12 2 2 7" xfId="44605"/>
    <cellStyle name="標準 25 2 12 2 3" xfId="3660"/>
    <cellStyle name="標準 25 2 12 2 3 2" xfId="8902"/>
    <cellStyle name="標準 25 2 12 2 3 2 2" xfId="18833"/>
    <cellStyle name="標準 25 2 12 2 3 2 3" xfId="29387"/>
    <cellStyle name="標準 25 2 12 2 3 2 4" xfId="39947"/>
    <cellStyle name="標準 25 2 12 2 3 2 5" xfId="50502"/>
    <cellStyle name="標準 25 2 12 2 3 3" xfId="13567"/>
    <cellStyle name="標準 25 2 12 2 3 4" xfId="24122"/>
    <cellStyle name="標準 25 2 12 2 3 5" xfId="34682"/>
    <cellStyle name="標準 25 2 12 2 3 6" xfId="45236"/>
    <cellStyle name="標準 25 2 12 2 4" xfId="6494"/>
    <cellStyle name="標準 25 2 12 2 4 2" xfId="16666"/>
    <cellStyle name="標準 25 2 12 2 4 3" xfId="27220"/>
    <cellStyle name="標準 25 2 12 2 4 4" xfId="37780"/>
    <cellStyle name="標準 25 2 12 2 4 5" xfId="48335"/>
    <cellStyle name="標準 25 2 12 2 5" xfId="11400"/>
    <cellStyle name="標準 25 2 12 2 6" xfId="21954"/>
    <cellStyle name="標準 25 2 12 2 7" xfId="32514"/>
    <cellStyle name="標準 25 2 12 2 8" xfId="43068"/>
    <cellStyle name="標準 25 2 12 3" xfId="2016"/>
    <cellStyle name="標準 25 2 12 3 2" xfId="4425"/>
    <cellStyle name="標準 25 2 12 3 2 2" xfId="9667"/>
    <cellStyle name="標準 25 2 12 3 2 2 2" xfId="18834"/>
    <cellStyle name="標準 25 2 12 3 2 2 3" xfId="29388"/>
    <cellStyle name="標準 25 2 12 3 2 2 4" xfId="39948"/>
    <cellStyle name="標準 25 2 12 3 2 2 5" xfId="50503"/>
    <cellStyle name="標準 25 2 12 3 2 3" xfId="13568"/>
    <cellStyle name="標準 25 2 12 3 2 4" xfId="24123"/>
    <cellStyle name="標準 25 2 12 3 2 5" xfId="34683"/>
    <cellStyle name="標準 25 2 12 3 2 6" xfId="45237"/>
    <cellStyle name="標準 25 2 12 3 3" xfId="7259"/>
    <cellStyle name="標準 25 2 12 3 3 2" xfId="17431"/>
    <cellStyle name="標準 25 2 12 3 3 3" xfId="27985"/>
    <cellStyle name="標準 25 2 12 3 3 4" xfId="38545"/>
    <cellStyle name="標準 25 2 12 3 3 5" xfId="49100"/>
    <cellStyle name="標準 25 2 12 3 4" xfId="12165"/>
    <cellStyle name="標準 25 2 12 3 5" xfId="22719"/>
    <cellStyle name="標準 25 2 12 3 6" xfId="33279"/>
    <cellStyle name="標準 25 2 12 3 7" xfId="43833"/>
    <cellStyle name="標準 25 2 12 4" xfId="1786"/>
    <cellStyle name="標準 25 2 12 4 2" xfId="4195"/>
    <cellStyle name="標準 25 2 12 4 2 2" xfId="9437"/>
    <cellStyle name="標準 25 2 12 4 2 2 2" xfId="18835"/>
    <cellStyle name="標準 25 2 12 4 2 2 3" xfId="29389"/>
    <cellStyle name="標準 25 2 12 4 2 2 4" xfId="39949"/>
    <cellStyle name="標準 25 2 12 4 2 2 5" xfId="50504"/>
    <cellStyle name="標準 25 2 12 4 2 3" xfId="13569"/>
    <cellStyle name="標準 25 2 12 4 2 4" xfId="24124"/>
    <cellStyle name="標準 25 2 12 4 2 5" xfId="34684"/>
    <cellStyle name="標準 25 2 12 4 2 6" xfId="45238"/>
    <cellStyle name="標準 25 2 12 4 3" xfId="7029"/>
    <cellStyle name="標準 25 2 12 4 3 2" xfId="17201"/>
    <cellStyle name="標準 25 2 12 4 3 3" xfId="27755"/>
    <cellStyle name="標準 25 2 12 4 3 4" xfId="38315"/>
    <cellStyle name="標準 25 2 12 4 3 5" xfId="48870"/>
    <cellStyle name="標準 25 2 12 4 4" xfId="11935"/>
    <cellStyle name="標準 25 2 12 4 5" xfId="22489"/>
    <cellStyle name="標準 25 2 12 4 6" xfId="33049"/>
    <cellStyle name="標準 25 2 12 4 7" xfId="43603"/>
    <cellStyle name="標準 25 2 12 5" xfId="3169"/>
    <cellStyle name="標準 25 2 12 5 2" xfId="8411"/>
    <cellStyle name="標準 25 2 12 5 2 2" xfId="18836"/>
    <cellStyle name="標準 25 2 12 5 2 3" xfId="29390"/>
    <cellStyle name="標準 25 2 12 5 2 4" xfId="39950"/>
    <cellStyle name="標準 25 2 12 5 2 5" xfId="50505"/>
    <cellStyle name="標準 25 2 12 5 3" xfId="13570"/>
    <cellStyle name="標準 25 2 12 5 4" xfId="24125"/>
    <cellStyle name="標準 25 2 12 5 5" xfId="34685"/>
    <cellStyle name="標準 25 2 12 5 6" xfId="45239"/>
    <cellStyle name="標準 25 2 12 6" xfId="5722"/>
    <cellStyle name="標準 25 2 12 6 2" xfId="16175"/>
    <cellStyle name="標準 25 2 12 6 3" xfId="26729"/>
    <cellStyle name="標準 25 2 12 6 4" xfId="37289"/>
    <cellStyle name="標準 25 2 12 6 5" xfId="47844"/>
    <cellStyle name="標準 25 2 12 7" xfId="10909"/>
    <cellStyle name="標準 25 2 12 8" xfId="21463"/>
    <cellStyle name="標準 25 2 12 9" xfId="32023"/>
    <cellStyle name="標準 25 2 13" xfId="501"/>
    <cellStyle name="標準 25 2 13 10" xfId="43090"/>
    <cellStyle name="標準 25 2 13 2" xfId="1273"/>
    <cellStyle name="標準 25 2 13 2 2" xfId="2808"/>
    <cellStyle name="標準 25 2 13 2 2 2" xfId="8051"/>
    <cellStyle name="標準 25 2 13 2 2 2 2" xfId="18837"/>
    <cellStyle name="標準 25 2 13 2 2 2 3" xfId="29391"/>
    <cellStyle name="標準 25 2 13 2 2 2 4" xfId="39951"/>
    <cellStyle name="標準 25 2 13 2 2 2 5" xfId="50506"/>
    <cellStyle name="標準 25 2 13 2 2 3" xfId="13571"/>
    <cellStyle name="標準 25 2 13 2 2 4" xfId="24126"/>
    <cellStyle name="標準 25 2 13 2 2 5" xfId="34686"/>
    <cellStyle name="標準 25 2 13 2 2 6" xfId="45240"/>
    <cellStyle name="標準 25 2 13 2 3" xfId="5217"/>
    <cellStyle name="標準 25 2 13 2 3 2" xfId="10459"/>
    <cellStyle name="標準 25 2 13 2 3 2 2" xfId="18838"/>
    <cellStyle name="標準 25 2 13 2 3 2 3" xfId="29392"/>
    <cellStyle name="標準 25 2 13 2 3 2 4" xfId="39952"/>
    <cellStyle name="標準 25 2 13 2 3 2 5" xfId="50507"/>
    <cellStyle name="標準 25 2 13 2 3 3" xfId="13572"/>
    <cellStyle name="標準 25 2 13 2 3 4" xfId="24127"/>
    <cellStyle name="標準 25 2 13 2 3 5" xfId="34687"/>
    <cellStyle name="標準 25 2 13 2 3 6" xfId="45241"/>
    <cellStyle name="標準 25 2 13 2 4" xfId="6516"/>
    <cellStyle name="標準 25 2 13 2 4 2" xfId="18223"/>
    <cellStyle name="標準 25 2 13 2 4 3" xfId="28777"/>
    <cellStyle name="標準 25 2 13 2 4 4" xfId="39337"/>
    <cellStyle name="標準 25 2 13 2 4 5" xfId="49892"/>
    <cellStyle name="標準 25 2 13 2 5" xfId="12957"/>
    <cellStyle name="標準 25 2 13 2 6" xfId="23511"/>
    <cellStyle name="標準 25 2 13 2 7" xfId="34071"/>
    <cellStyle name="標準 25 2 13 2 8" xfId="44625"/>
    <cellStyle name="標準 25 2 13 3" xfId="2038"/>
    <cellStyle name="標準 25 2 13 3 2" xfId="4447"/>
    <cellStyle name="標準 25 2 13 3 2 2" xfId="9689"/>
    <cellStyle name="標準 25 2 13 3 2 2 2" xfId="18839"/>
    <cellStyle name="標準 25 2 13 3 2 2 3" xfId="29393"/>
    <cellStyle name="標準 25 2 13 3 2 2 4" xfId="39953"/>
    <cellStyle name="標準 25 2 13 3 2 2 5" xfId="50508"/>
    <cellStyle name="標準 25 2 13 3 2 3" xfId="13573"/>
    <cellStyle name="標準 25 2 13 3 2 4" xfId="24128"/>
    <cellStyle name="標準 25 2 13 3 2 5" xfId="34688"/>
    <cellStyle name="標準 25 2 13 3 2 6" xfId="45242"/>
    <cellStyle name="標準 25 2 13 3 3" xfId="7281"/>
    <cellStyle name="標準 25 2 13 3 3 2" xfId="17453"/>
    <cellStyle name="標準 25 2 13 3 3 3" xfId="28007"/>
    <cellStyle name="標準 25 2 13 3 3 4" xfId="38567"/>
    <cellStyle name="標準 25 2 13 3 3 5" xfId="49122"/>
    <cellStyle name="標準 25 2 13 3 4" xfId="12187"/>
    <cellStyle name="標準 25 2 13 3 5" xfId="22741"/>
    <cellStyle name="標準 25 2 13 3 6" xfId="33301"/>
    <cellStyle name="標準 25 2 13 3 7" xfId="43855"/>
    <cellStyle name="標準 25 2 13 4" xfId="1808"/>
    <cellStyle name="標準 25 2 13 4 2" xfId="4217"/>
    <cellStyle name="標準 25 2 13 4 2 2" xfId="9459"/>
    <cellStyle name="標準 25 2 13 4 2 2 2" xfId="18840"/>
    <cellStyle name="標準 25 2 13 4 2 2 3" xfId="29394"/>
    <cellStyle name="標準 25 2 13 4 2 2 4" xfId="39954"/>
    <cellStyle name="標準 25 2 13 4 2 2 5" xfId="50509"/>
    <cellStyle name="標準 25 2 13 4 2 3" xfId="13574"/>
    <cellStyle name="標準 25 2 13 4 2 4" xfId="24129"/>
    <cellStyle name="標準 25 2 13 4 2 5" xfId="34689"/>
    <cellStyle name="標準 25 2 13 4 2 6" xfId="45243"/>
    <cellStyle name="標準 25 2 13 4 3" xfId="7051"/>
    <cellStyle name="標準 25 2 13 4 3 2" xfId="17223"/>
    <cellStyle name="標準 25 2 13 4 3 3" xfId="27777"/>
    <cellStyle name="標準 25 2 13 4 3 4" xfId="38337"/>
    <cellStyle name="標準 25 2 13 4 3 5" xfId="48892"/>
    <cellStyle name="標準 25 2 13 4 4" xfId="11957"/>
    <cellStyle name="標準 25 2 13 4 5" xfId="22511"/>
    <cellStyle name="標準 25 2 13 4 6" xfId="33071"/>
    <cellStyle name="標準 25 2 13 4 7" xfId="43625"/>
    <cellStyle name="標準 25 2 13 5" xfId="3682"/>
    <cellStyle name="標準 25 2 13 5 2" xfId="8924"/>
    <cellStyle name="標準 25 2 13 5 2 2" xfId="18841"/>
    <cellStyle name="標準 25 2 13 5 2 3" xfId="29395"/>
    <cellStyle name="標準 25 2 13 5 2 4" xfId="39955"/>
    <cellStyle name="標準 25 2 13 5 2 5" xfId="50510"/>
    <cellStyle name="標準 25 2 13 5 3" xfId="13575"/>
    <cellStyle name="標準 25 2 13 5 4" xfId="24130"/>
    <cellStyle name="標準 25 2 13 5 5" xfId="34690"/>
    <cellStyle name="標準 25 2 13 5 6" xfId="45244"/>
    <cellStyle name="標準 25 2 13 6" xfId="5744"/>
    <cellStyle name="標準 25 2 13 6 2" xfId="16688"/>
    <cellStyle name="標準 25 2 13 6 3" xfId="27242"/>
    <cellStyle name="標準 25 2 13 6 4" xfId="37802"/>
    <cellStyle name="標準 25 2 13 6 5" xfId="48357"/>
    <cellStyle name="標準 25 2 13 7" xfId="11422"/>
    <cellStyle name="標準 25 2 13 8" xfId="21976"/>
    <cellStyle name="標準 25 2 13 9" xfId="32536"/>
    <cellStyle name="標準 25 2 14" xfId="523"/>
    <cellStyle name="標準 25 2 14 10" xfId="43112"/>
    <cellStyle name="標準 25 2 14 2" xfId="1295"/>
    <cellStyle name="標準 25 2 14 2 2" xfId="2827"/>
    <cellStyle name="標準 25 2 14 2 2 2" xfId="8070"/>
    <cellStyle name="標準 25 2 14 2 2 2 2" xfId="18842"/>
    <cellStyle name="標準 25 2 14 2 2 2 3" xfId="29396"/>
    <cellStyle name="標準 25 2 14 2 2 2 4" xfId="39956"/>
    <cellStyle name="標準 25 2 14 2 2 2 5" xfId="50511"/>
    <cellStyle name="標準 25 2 14 2 2 3" xfId="13576"/>
    <cellStyle name="標準 25 2 14 2 2 4" xfId="24131"/>
    <cellStyle name="標準 25 2 14 2 2 5" xfId="34691"/>
    <cellStyle name="標準 25 2 14 2 2 6" xfId="45245"/>
    <cellStyle name="標準 25 2 14 2 3" xfId="5236"/>
    <cellStyle name="標準 25 2 14 2 3 2" xfId="10478"/>
    <cellStyle name="標準 25 2 14 2 3 2 2" xfId="18843"/>
    <cellStyle name="標準 25 2 14 2 3 2 3" xfId="29397"/>
    <cellStyle name="標準 25 2 14 2 3 2 4" xfId="39957"/>
    <cellStyle name="標準 25 2 14 2 3 2 5" xfId="50512"/>
    <cellStyle name="標準 25 2 14 2 3 3" xfId="13577"/>
    <cellStyle name="標準 25 2 14 2 3 4" xfId="24132"/>
    <cellStyle name="標準 25 2 14 2 3 5" xfId="34692"/>
    <cellStyle name="標準 25 2 14 2 3 6" xfId="45246"/>
    <cellStyle name="標準 25 2 14 2 4" xfId="6538"/>
    <cellStyle name="標準 25 2 14 2 4 2" xfId="18242"/>
    <cellStyle name="標準 25 2 14 2 4 3" xfId="28796"/>
    <cellStyle name="標準 25 2 14 2 4 4" xfId="39356"/>
    <cellStyle name="標準 25 2 14 2 4 5" xfId="49911"/>
    <cellStyle name="標準 25 2 14 2 5" xfId="12976"/>
    <cellStyle name="標準 25 2 14 2 6" xfId="23530"/>
    <cellStyle name="標準 25 2 14 2 7" xfId="34090"/>
    <cellStyle name="標準 25 2 14 2 8" xfId="44644"/>
    <cellStyle name="標準 25 2 14 3" xfId="2060"/>
    <cellStyle name="標準 25 2 14 3 2" xfId="4469"/>
    <cellStyle name="標準 25 2 14 3 2 2" xfId="9711"/>
    <cellStyle name="標準 25 2 14 3 2 2 2" xfId="18844"/>
    <cellStyle name="標準 25 2 14 3 2 2 3" xfId="29398"/>
    <cellStyle name="標準 25 2 14 3 2 2 4" xfId="39958"/>
    <cellStyle name="標準 25 2 14 3 2 2 5" xfId="50513"/>
    <cellStyle name="標準 25 2 14 3 2 3" xfId="13578"/>
    <cellStyle name="標準 25 2 14 3 2 4" xfId="24133"/>
    <cellStyle name="標準 25 2 14 3 2 5" xfId="34693"/>
    <cellStyle name="標準 25 2 14 3 2 6" xfId="45247"/>
    <cellStyle name="標準 25 2 14 3 3" xfId="7303"/>
    <cellStyle name="標準 25 2 14 3 3 2" xfId="17475"/>
    <cellStyle name="標準 25 2 14 3 3 3" xfId="28029"/>
    <cellStyle name="標準 25 2 14 3 3 4" xfId="38589"/>
    <cellStyle name="標準 25 2 14 3 3 5" xfId="49144"/>
    <cellStyle name="標準 25 2 14 3 4" xfId="12209"/>
    <cellStyle name="標準 25 2 14 3 5" xfId="22763"/>
    <cellStyle name="標準 25 2 14 3 6" xfId="33323"/>
    <cellStyle name="標準 25 2 14 3 7" xfId="43877"/>
    <cellStyle name="標準 25 2 14 4" xfId="1830"/>
    <cellStyle name="標準 25 2 14 4 2" xfId="4239"/>
    <cellStyle name="標準 25 2 14 4 2 2" xfId="9481"/>
    <cellStyle name="標準 25 2 14 4 2 2 2" xfId="18845"/>
    <cellStyle name="標準 25 2 14 4 2 2 3" xfId="29399"/>
    <cellStyle name="標準 25 2 14 4 2 2 4" xfId="39959"/>
    <cellStyle name="標準 25 2 14 4 2 2 5" xfId="50514"/>
    <cellStyle name="標準 25 2 14 4 2 3" xfId="13579"/>
    <cellStyle name="標準 25 2 14 4 2 4" xfId="24134"/>
    <cellStyle name="標準 25 2 14 4 2 5" xfId="34694"/>
    <cellStyle name="標準 25 2 14 4 2 6" xfId="45248"/>
    <cellStyle name="標準 25 2 14 4 3" xfId="7073"/>
    <cellStyle name="標準 25 2 14 4 3 2" xfId="17245"/>
    <cellStyle name="標準 25 2 14 4 3 3" xfId="27799"/>
    <cellStyle name="標準 25 2 14 4 3 4" xfId="38359"/>
    <cellStyle name="標準 25 2 14 4 3 5" xfId="48914"/>
    <cellStyle name="標準 25 2 14 4 4" xfId="11979"/>
    <cellStyle name="標準 25 2 14 4 5" xfId="22533"/>
    <cellStyle name="標準 25 2 14 4 6" xfId="33093"/>
    <cellStyle name="標準 25 2 14 4 7" xfId="43647"/>
    <cellStyle name="標準 25 2 14 5" xfId="3704"/>
    <cellStyle name="標準 25 2 14 5 2" xfId="8946"/>
    <cellStyle name="標準 25 2 14 5 2 2" xfId="18846"/>
    <cellStyle name="標準 25 2 14 5 2 3" xfId="29400"/>
    <cellStyle name="標準 25 2 14 5 2 4" xfId="39960"/>
    <cellStyle name="標準 25 2 14 5 2 5" xfId="50515"/>
    <cellStyle name="標準 25 2 14 5 3" xfId="13580"/>
    <cellStyle name="標準 25 2 14 5 4" xfId="24135"/>
    <cellStyle name="標準 25 2 14 5 5" xfId="34695"/>
    <cellStyle name="標準 25 2 14 5 6" xfId="45249"/>
    <cellStyle name="標準 25 2 14 6" xfId="5766"/>
    <cellStyle name="標準 25 2 14 6 2" xfId="16710"/>
    <cellStyle name="標準 25 2 14 6 3" xfId="27264"/>
    <cellStyle name="標準 25 2 14 6 4" xfId="37824"/>
    <cellStyle name="標準 25 2 14 6 5" xfId="48379"/>
    <cellStyle name="標準 25 2 14 7" xfId="11444"/>
    <cellStyle name="標準 25 2 14 8" xfId="21998"/>
    <cellStyle name="標準 25 2 14 9" xfId="32558"/>
    <cellStyle name="標準 25 2 15" xfId="545"/>
    <cellStyle name="標準 25 2 15 2" xfId="2082"/>
    <cellStyle name="標準 25 2 15 2 2" xfId="4491"/>
    <cellStyle name="標準 25 2 15 2 2 2" xfId="9733"/>
    <cellStyle name="標準 25 2 15 2 2 2 2" xfId="18847"/>
    <cellStyle name="標準 25 2 15 2 2 2 3" xfId="29401"/>
    <cellStyle name="標準 25 2 15 2 2 2 4" xfId="39961"/>
    <cellStyle name="標準 25 2 15 2 2 2 5" xfId="50516"/>
    <cellStyle name="標準 25 2 15 2 2 3" xfId="13581"/>
    <cellStyle name="標準 25 2 15 2 2 4" xfId="24136"/>
    <cellStyle name="標準 25 2 15 2 2 5" xfId="34696"/>
    <cellStyle name="標準 25 2 15 2 2 6" xfId="45250"/>
    <cellStyle name="標準 25 2 15 2 3" xfId="7325"/>
    <cellStyle name="標準 25 2 15 2 3 2" xfId="17497"/>
    <cellStyle name="標準 25 2 15 2 3 3" xfId="28051"/>
    <cellStyle name="標準 25 2 15 2 3 4" xfId="38611"/>
    <cellStyle name="標準 25 2 15 2 3 5" xfId="49166"/>
    <cellStyle name="標準 25 2 15 2 4" xfId="12231"/>
    <cellStyle name="標準 25 2 15 2 5" xfId="22785"/>
    <cellStyle name="標準 25 2 15 2 6" xfId="33345"/>
    <cellStyle name="標準 25 2 15 2 7" xfId="43899"/>
    <cellStyle name="標準 25 2 15 3" xfId="3187"/>
    <cellStyle name="標準 25 2 15 3 2" xfId="8429"/>
    <cellStyle name="標準 25 2 15 3 2 2" xfId="18848"/>
    <cellStyle name="標準 25 2 15 3 2 3" xfId="29402"/>
    <cellStyle name="標準 25 2 15 3 2 4" xfId="39962"/>
    <cellStyle name="標準 25 2 15 3 2 5" xfId="50517"/>
    <cellStyle name="標準 25 2 15 3 3" xfId="13582"/>
    <cellStyle name="標準 25 2 15 3 4" xfId="24137"/>
    <cellStyle name="標準 25 2 15 3 5" xfId="34697"/>
    <cellStyle name="標準 25 2 15 3 6" xfId="45251"/>
    <cellStyle name="標準 25 2 15 4" xfId="5788"/>
    <cellStyle name="標準 25 2 15 4 2" xfId="16193"/>
    <cellStyle name="標準 25 2 15 4 3" xfId="26747"/>
    <cellStyle name="標準 25 2 15 4 4" xfId="37307"/>
    <cellStyle name="標準 25 2 15 4 5" xfId="47862"/>
    <cellStyle name="標準 25 2 15 5" xfId="10927"/>
    <cellStyle name="標準 25 2 15 6" xfId="21481"/>
    <cellStyle name="標準 25 2 15 7" xfId="32041"/>
    <cellStyle name="標準 25 2 15 8" xfId="42595"/>
    <cellStyle name="標準 25 2 16" xfId="563"/>
    <cellStyle name="標準 25 2 16 2" xfId="2100"/>
    <cellStyle name="標準 25 2 16 2 2" xfId="7343"/>
    <cellStyle name="標準 25 2 16 2 2 2" xfId="18849"/>
    <cellStyle name="標準 25 2 16 2 2 3" xfId="29403"/>
    <cellStyle name="標準 25 2 16 2 2 4" xfId="39963"/>
    <cellStyle name="標準 25 2 16 2 2 5" xfId="50518"/>
    <cellStyle name="標準 25 2 16 2 3" xfId="13583"/>
    <cellStyle name="標準 25 2 16 2 4" xfId="24138"/>
    <cellStyle name="標準 25 2 16 2 5" xfId="34698"/>
    <cellStyle name="標準 25 2 16 2 6" xfId="45252"/>
    <cellStyle name="標準 25 2 16 3" xfId="4509"/>
    <cellStyle name="標準 25 2 16 3 2" xfId="9751"/>
    <cellStyle name="標準 25 2 16 3 2 2" xfId="18850"/>
    <cellStyle name="標準 25 2 16 3 2 3" xfId="29404"/>
    <cellStyle name="標準 25 2 16 3 2 4" xfId="39964"/>
    <cellStyle name="標準 25 2 16 3 2 5" xfId="50519"/>
    <cellStyle name="標準 25 2 16 3 3" xfId="13584"/>
    <cellStyle name="標準 25 2 16 3 4" xfId="24139"/>
    <cellStyle name="標準 25 2 16 3 5" xfId="34699"/>
    <cellStyle name="標準 25 2 16 3 6" xfId="45253"/>
    <cellStyle name="標準 25 2 16 4" xfId="5806"/>
    <cellStyle name="標準 25 2 16 4 2" xfId="17515"/>
    <cellStyle name="標準 25 2 16 4 3" xfId="28069"/>
    <cellStyle name="標準 25 2 16 4 4" xfId="38629"/>
    <cellStyle name="標準 25 2 16 4 5" xfId="49184"/>
    <cellStyle name="標準 25 2 16 5" xfId="12249"/>
    <cellStyle name="標準 25 2 16 6" xfId="22803"/>
    <cellStyle name="標準 25 2 16 7" xfId="33363"/>
    <cellStyle name="標準 25 2 16 8" xfId="43917"/>
    <cellStyle name="標準 25 2 17" xfId="694"/>
    <cellStyle name="標準 25 2 17 2" xfId="2231"/>
    <cellStyle name="標準 25 2 17 2 2" xfId="7474"/>
    <cellStyle name="標準 25 2 17 2 2 2" xfId="18851"/>
    <cellStyle name="標準 25 2 17 2 2 3" xfId="29405"/>
    <cellStyle name="標準 25 2 17 2 2 4" xfId="39965"/>
    <cellStyle name="標準 25 2 17 2 2 5" xfId="50520"/>
    <cellStyle name="標準 25 2 17 2 3" xfId="13585"/>
    <cellStyle name="標準 25 2 17 2 4" xfId="24140"/>
    <cellStyle name="標準 25 2 17 2 5" xfId="34700"/>
    <cellStyle name="標準 25 2 17 2 6" xfId="45254"/>
    <cellStyle name="標準 25 2 17 3" xfId="4640"/>
    <cellStyle name="標準 25 2 17 3 2" xfId="9882"/>
    <cellStyle name="標準 25 2 17 3 2 2" xfId="18852"/>
    <cellStyle name="標準 25 2 17 3 2 3" xfId="29406"/>
    <cellStyle name="標準 25 2 17 3 2 4" xfId="39966"/>
    <cellStyle name="標準 25 2 17 3 2 5" xfId="50521"/>
    <cellStyle name="標準 25 2 17 3 3" xfId="13586"/>
    <cellStyle name="標準 25 2 17 3 4" xfId="24141"/>
    <cellStyle name="標準 25 2 17 3 5" xfId="34701"/>
    <cellStyle name="標準 25 2 17 3 6" xfId="45255"/>
    <cellStyle name="標準 25 2 17 4" xfId="5937"/>
    <cellStyle name="標準 25 2 17 4 2" xfId="17646"/>
    <cellStyle name="標準 25 2 17 4 3" xfId="28200"/>
    <cellStyle name="標準 25 2 17 4 4" xfId="38760"/>
    <cellStyle name="標準 25 2 17 4 5" xfId="49315"/>
    <cellStyle name="標準 25 2 17 5" xfId="12380"/>
    <cellStyle name="標準 25 2 17 6" xfId="22934"/>
    <cellStyle name="標準 25 2 17 7" xfId="33494"/>
    <cellStyle name="標準 25 2 17 8" xfId="44048"/>
    <cellStyle name="標準 25 2 18" xfId="314"/>
    <cellStyle name="標準 25 2 18 2" xfId="2253"/>
    <cellStyle name="標準 25 2 18 2 2" xfId="7496"/>
    <cellStyle name="標準 25 2 18 2 2 2" xfId="18853"/>
    <cellStyle name="標準 25 2 18 2 2 3" xfId="29407"/>
    <cellStyle name="標準 25 2 18 2 2 4" xfId="39967"/>
    <cellStyle name="標準 25 2 18 2 2 5" xfId="50522"/>
    <cellStyle name="標準 25 2 18 2 3" xfId="13587"/>
    <cellStyle name="標準 25 2 18 2 4" xfId="24142"/>
    <cellStyle name="標準 25 2 18 2 5" xfId="34702"/>
    <cellStyle name="標準 25 2 18 2 6" xfId="45256"/>
    <cellStyle name="標準 25 2 18 3" xfId="4662"/>
    <cellStyle name="標準 25 2 18 3 2" xfId="9904"/>
    <cellStyle name="標準 25 2 18 3 2 2" xfId="18854"/>
    <cellStyle name="標準 25 2 18 3 2 3" xfId="29408"/>
    <cellStyle name="標準 25 2 18 3 2 4" xfId="39968"/>
    <cellStyle name="標準 25 2 18 3 2 5" xfId="50523"/>
    <cellStyle name="標準 25 2 18 3 3" xfId="13588"/>
    <cellStyle name="標準 25 2 18 3 4" xfId="24143"/>
    <cellStyle name="標準 25 2 18 3 5" xfId="34703"/>
    <cellStyle name="標準 25 2 18 3 6" xfId="45257"/>
    <cellStyle name="標準 25 2 18 4" xfId="5557"/>
    <cellStyle name="標準 25 2 18 4 2" xfId="17668"/>
    <cellStyle name="標準 25 2 18 4 3" xfId="28222"/>
    <cellStyle name="標準 25 2 18 4 4" xfId="38782"/>
    <cellStyle name="標準 25 2 18 4 5" xfId="49337"/>
    <cellStyle name="標準 25 2 18 5" xfId="12402"/>
    <cellStyle name="標準 25 2 18 6" xfId="22956"/>
    <cellStyle name="標準 25 2 18 7" xfId="33516"/>
    <cellStyle name="標準 25 2 18 8" xfId="44070"/>
    <cellStyle name="標準 25 2 19" xfId="716"/>
    <cellStyle name="標準 25 2 19 2" xfId="2275"/>
    <cellStyle name="標準 25 2 19 2 2" xfId="7518"/>
    <cellStyle name="標準 25 2 19 2 2 2" xfId="18855"/>
    <cellStyle name="標準 25 2 19 2 2 3" xfId="29409"/>
    <cellStyle name="標準 25 2 19 2 2 4" xfId="39969"/>
    <cellStyle name="標準 25 2 19 2 2 5" xfId="50524"/>
    <cellStyle name="標準 25 2 19 2 3" xfId="13589"/>
    <cellStyle name="標準 25 2 19 2 4" xfId="24144"/>
    <cellStyle name="標準 25 2 19 2 5" xfId="34704"/>
    <cellStyle name="標準 25 2 19 2 6" xfId="45258"/>
    <cellStyle name="標準 25 2 19 3" xfId="4684"/>
    <cellStyle name="標準 25 2 19 3 2" xfId="9926"/>
    <cellStyle name="標準 25 2 19 3 2 2" xfId="18856"/>
    <cellStyle name="標準 25 2 19 3 2 3" xfId="29410"/>
    <cellStyle name="標準 25 2 19 3 2 4" xfId="39970"/>
    <cellStyle name="標準 25 2 19 3 2 5" xfId="50525"/>
    <cellStyle name="標準 25 2 19 3 3" xfId="13590"/>
    <cellStyle name="標準 25 2 19 3 4" xfId="24145"/>
    <cellStyle name="標準 25 2 19 3 5" xfId="34705"/>
    <cellStyle name="標準 25 2 19 3 6" xfId="45259"/>
    <cellStyle name="標準 25 2 19 4" xfId="5959"/>
    <cellStyle name="標準 25 2 19 4 2" xfId="17690"/>
    <cellStyle name="標準 25 2 19 4 3" xfId="28244"/>
    <cellStyle name="標準 25 2 19 4 4" xfId="38804"/>
    <cellStyle name="標準 25 2 19 4 5" xfId="49359"/>
    <cellStyle name="標準 25 2 19 5" xfId="12424"/>
    <cellStyle name="標準 25 2 19 6" xfId="22978"/>
    <cellStyle name="標準 25 2 19 7" xfId="33538"/>
    <cellStyle name="標準 25 2 19 8" xfId="44092"/>
    <cellStyle name="標準 25 2 2" xfId="117"/>
    <cellStyle name="標準 25 2 2 10" xfId="785"/>
    <cellStyle name="標準 25 2 2 10 2" xfId="1867"/>
    <cellStyle name="標準 25 2 2 10 2 2" xfId="7110"/>
    <cellStyle name="標準 25 2 2 10 2 2 2" xfId="18857"/>
    <cellStyle name="標準 25 2 2 10 2 2 3" xfId="29411"/>
    <cellStyle name="標準 25 2 2 10 2 2 4" xfId="39971"/>
    <cellStyle name="標準 25 2 2 10 2 2 5" xfId="50526"/>
    <cellStyle name="標準 25 2 2 10 2 3" xfId="13591"/>
    <cellStyle name="標準 25 2 2 10 2 4" xfId="24146"/>
    <cellStyle name="標準 25 2 2 10 2 5" xfId="34706"/>
    <cellStyle name="標準 25 2 2 10 2 6" xfId="45260"/>
    <cellStyle name="標準 25 2 2 10 3" xfId="4276"/>
    <cellStyle name="標準 25 2 2 10 3 2" xfId="9518"/>
    <cellStyle name="標準 25 2 2 10 3 2 2" xfId="18858"/>
    <cellStyle name="標準 25 2 2 10 3 2 3" xfId="29412"/>
    <cellStyle name="標準 25 2 2 10 3 2 4" xfId="39972"/>
    <cellStyle name="標準 25 2 2 10 3 2 5" xfId="50527"/>
    <cellStyle name="標準 25 2 2 10 3 3" xfId="13592"/>
    <cellStyle name="標準 25 2 2 10 3 4" xfId="24147"/>
    <cellStyle name="標準 25 2 2 10 3 5" xfId="34707"/>
    <cellStyle name="標準 25 2 2 10 3 6" xfId="45261"/>
    <cellStyle name="標準 25 2 2 10 4" xfId="6028"/>
    <cellStyle name="標準 25 2 2 10 4 2" xfId="17282"/>
    <cellStyle name="標準 25 2 2 10 4 3" xfId="27836"/>
    <cellStyle name="標準 25 2 2 10 4 4" xfId="38396"/>
    <cellStyle name="標準 25 2 2 10 4 5" xfId="48951"/>
    <cellStyle name="標準 25 2 2 10 5" xfId="12016"/>
    <cellStyle name="標準 25 2 2 10 6" xfId="22570"/>
    <cellStyle name="標準 25 2 2 10 7" xfId="33130"/>
    <cellStyle name="標準 25 2 2 10 8" xfId="43684"/>
    <cellStyle name="標準 25 2 2 11" xfId="1320"/>
    <cellStyle name="標準 25 2 2 11 2" xfId="3729"/>
    <cellStyle name="標準 25 2 2 11 2 2" xfId="8971"/>
    <cellStyle name="標準 25 2 2 11 2 2 2" xfId="18859"/>
    <cellStyle name="標準 25 2 2 11 2 2 3" xfId="29413"/>
    <cellStyle name="標準 25 2 2 11 2 2 4" xfId="39973"/>
    <cellStyle name="標準 25 2 2 11 2 2 5" xfId="50528"/>
    <cellStyle name="標準 25 2 2 11 2 3" xfId="13593"/>
    <cellStyle name="標準 25 2 2 11 2 4" xfId="24148"/>
    <cellStyle name="標準 25 2 2 11 2 5" xfId="34708"/>
    <cellStyle name="標準 25 2 2 11 2 6" xfId="45262"/>
    <cellStyle name="標準 25 2 2 11 3" xfId="6563"/>
    <cellStyle name="標準 25 2 2 11 3 2" xfId="16735"/>
    <cellStyle name="標準 25 2 2 11 3 3" xfId="27289"/>
    <cellStyle name="標準 25 2 2 11 3 4" xfId="37849"/>
    <cellStyle name="標準 25 2 2 11 3 5" xfId="48404"/>
    <cellStyle name="標準 25 2 2 11 4" xfId="11469"/>
    <cellStyle name="標準 25 2 2 11 5" xfId="22023"/>
    <cellStyle name="標準 25 2 2 11 6" xfId="32583"/>
    <cellStyle name="標準 25 2 2 11 7" xfId="43137"/>
    <cellStyle name="標準 25 2 2 12" xfId="2874"/>
    <cellStyle name="標準 25 2 2 12 2" xfId="8116"/>
    <cellStyle name="標準 25 2 2 12 2 2" xfId="18860"/>
    <cellStyle name="標準 25 2 2 12 2 3" xfId="29414"/>
    <cellStyle name="標準 25 2 2 12 2 4" xfId="39974"/>
    <cellStyle name="標準 25 2 2 12 2 5" xfId="50529"/>
    <cellStyle name="標準 25 2 2 12 3" xfId="13594"/>
    <cellStyle name="標準 25 2 2 12 4" xfId="24149"/>
    <cellStyle name="標準 25 2 2 12 5" xfId="34709"/>
    <cellStyle name="標準 25 2 2 12 6" xfId="45263"/>
    <cellStyle name="標準 25 2 2 13" xfId="5365"/>
    <cellStyle name="標準 25 2 2 13 2" xfId="15880"/>
    <cellStyle name="標準 25 2 2 13 3" xfId="26434"/>
    <cellStyle name="標準 25 2 2 13 4" xfId="36994"/>
    <cellStyle name="標準 25 2 2 13 5" xfId="47549"/>
    <cellStyle name="標準 25 2 2 14" xfId="10614"/>
    <cellStyle name="標準 25 2 2 15" xfId="21168"/>
    <cellStyle name="標準 25 2 2 16" xfId="31728"/>
    <cellStyle name="標準 25 2 2 17" xfId="42282"/>
    <cellStyle name="標準 25 2 2 2" xfId="211"/>
    <cellStyle name="標準 25 2 2 2 10" xfId="42387"/>
    <cellStyle name="標準 25 2 2 2 2" xfId="344"/>
    <cellStyle name="標準 25 2 2 2 2 2" xfId="2620"/>
    <cellStyle name="標準 25 2 2 2 2 2 2" xfId="5029"/>
    <cellStyle name="標準 25 2 2 2 2 2 2 2" xfId="10271"/>
    <cellStyle name="標準 25 2 2 2 2 2 2 2 2" xfId="18861"/>
    <cellStyle name="標準 25 2 2 2 2 2 2 2 3" xfId="29415"/>
    <cellStyle name="標準 25 2 2 2 2 2 2 2 4" xfId="39975"/>
    <cellStyle name="標準 25 2 2 2 2 2 2 2 5" xfId="50530"/>
    <cellStyle name="標準 25 2 2 2 2 2 2 3" xfId="13595"/>
    <cellStyle name="標準 25 2 2 2 2 2 2 4" xfId="24150"/>
    <cellStyle name="標準 25 2 2 2 2 2 2 5" xfId="34710"/>
    <cellStyle name="標準 25 2 2 2 2 2 2 6" xfId="45264"/>
    <cellStyle name="標準 25 2 2 2 2 2 3" xfId="7863"/>
    <cellStyle name="標準 25 2 2 2 2 2 3 2" xfId="18035"/>
    <cellStyle name="標準 25 2 2 2 2 2 3 3" xfId="28589"/>
    <cellStyle name="標準 25 2 2 2 2 2 3 4" xfId="39149"/>
    <cellStyle name="標準 25 2 2 2 2 2 3 5" xfId="49704"/>
    <cellStyle name="標準 25 2 2 2 2 2 4" xfId="12769"/>
    <cellStyle name="標準 25 2 2 2 2 2 5" xfId="23323"/>
    <cellStyle name="標準 25 2 2 2 2 2 6" xfId="33883"/>
    <cellStyle name="標準 25 2 2 2 2 2 7" xfId="44437"/>
    <cellStyle name="標準 25 2 2 2 2 3" xfId="3492"/>
    <cellStyle name="標準 25 2 2 2 2 3 2" xfId="8734"/>
    <cellStyle name="標準 25 2 2 2 2 3 2 2" xfId="18862"/>
    <cellStyle name="標準 25 2 2 2 2 3 2 3" xfId="29416"/>
    <cellStyle name="標準 25 2 2 2 2 3 2 4" xfId="39976"/>
    <cellStyle name="標準 25 2 2 2 2 3 2 5" xfId="50531"/>
    <cellStyle name="標準 25 2 2 2 2 3 3" xfId="13596"/>
    <cellStyle name="標準 25 2 2 2 2 3 4" xfId="24151"/>
    <cellStyle name="標準 25 2 2 2 2 3 5" xfId="34711"/>
    <cellStyle name="標準 25 2 2 2 2 3 6" xfId="45265"/>
    <cellStyle name="標準 25 2 2 2 2 4" xfId="5587"/>
    <cellStyle name="標準 25 2 2 2 2 4 2" xfId="16498"/>
    <cellStyle name="標準 25 2 2 2 2 4 3" xfId="27052"/>
    <cellStyle name="標準 25 2 2 2 2 4 4" xfId="37612"/>
    <cellStyle name="標準 25 2 2 2 2 4 5" xfId="48167"/>
    <cellStyle name="標準 25 2 2 2 2 5" xfId="11232"/>
    <cellStyle name="標準 25 2 2 2 2 6" xfId="21786"/>
    <cellStyle name="標準 25 2 2 2 2 7" xfId="32346"/>
    <cellStyle name="標準 25 2 2 2 2 8" xfId="42900"/>
    <cellStyle name="標準 25 2 2 2 3" xfId="1083"/>
    <cellStyle name="標準 25 2 2 2 3 2" xfId="1881"/>
    <cellStyle name="標準 25 2 2 2 3 2 2" xfId="7124"/>
    <cellStyle name="標準 25 2 2 2 3 2 2 2" xfId="18863"/>
    <cellStyle name="標準 25 2 2 2 3 2 2 3" xfId="29417"/>
    <cellStyle name="標準 25 2 2 2 3 2 2 4" xfId="39977"/>
    <cellStyle name="標準 25 2 2 2 3 2 2 5" xfId="50532"/>
    <cellStyle name="標準 25 2 2 2 3 2 3" xfId="13597"/>
    <cellStyle name="標準 25 2 2 2 3 2 4" xfId="24152"/>
    <cellStyle name="標準 25 2 2 2 3 2 5" xfId="34712"/>
    <cellStyle name="標準 25 2 2 2 3 2 6" xfId="45266"/>
    <cellStyle name="標準 25 2 2 2 3 3" xfId="4290"/>
    <cellStyle name="標準 25 2 2 2 3 3 2" xfId="9532"/>
    <cellStyle name="標準 25 2 2 2 3 3 2 2" xfId="18864"/>
    <cellStyle name="標準 25 2 2 2 3 3 2 3" xfId="29418"/>
    <cellStyle name="標準 25 2 2 2 3 3 2 4" xfId="39978"/>
    <cellStyle name="標準 25 2 2 2 3 3 2 5" xfId="50533"/>
    <cellStyle name="標準 25 2 2 2 3 3 3" xfId="13598"/>
    <cellStyle name="標準 25 2 2 2 3 3 4" xfId="24153"/>
    <cellStyle name="標準 25 2 2 2 3 3 5" xfId="34713"/>
    <cellStyle name="標準 25 2 2 2 3 3 6" xfId="45267"/>
    <cellStyle name="標準 25 2 2 2 3 4" xfId="6326"/>
    <cellStyle name="標準 25 2 2 2 3 4 2" xfId="17296"/>
    <cellStyle name="標準 25 2 2 2 3 4 3" xfId="27850"/>
    <cellStyle name="標準 25 2 2 2 3 4 4" xfId="38410"/>
    <cellStyle name="標準 25 2 2 2 3 4 5" xfId="48965"/>
    <cellStyle name="標準 25 2 2 2 3 5" xfId="12030"/>
    <cellStyle name="標準 25 2 2 2 3 6" xfId="22584"/>
    <cellStyle name="標準 25 2 2 2 3 7" xfId="33144"/>
    <cellStyle name="標準 25 2 2 2 3 8" xfId="43698"/>
    <cellStyle name="標準 25 2 2 2 4" xfId="1618"/>
    <cellStyle name="標準 25 2 2 2 4 2" xfId="4027"/>
    <cellStyle name="標準 25 2 2 2 4 2 2" xfId="9269"/>
    <cellStyle name="標準 25 2 2 2 4 2 2 2" xfId="18865"/>
    <cellStyle name="標準 25 2 2 2 4 2 2 3" xfId="29419"/>
    <cellStyle name="標準 25 2 2 2 4 2 2 4" xfId="39979"/>
    <cellStyle name="標準 25 2 2 2 4 2 2 5" xfId="50534"/>
    <cellStyle name="標準 25 2 2 2 4 2 3" xfId="13599"/>
    <cellStyle name="標準 25 2 2 2 4 2 4" xfId="24154"/>
    <cellStyle name="標準 25 2 2 2 4 2 5" xfId="34714"/>
    <cellStyle name="標準 25 2 2 2 4 2 6" xfId="45268"/>
    <cellStyle name="標準 25 2 2 2 4 3" xfId="6861"/>
    <cellStyle name="標準 25 2 2 2 4 3 2" xfId="17033"/>
    <cellStyle name="標準 25 2 2 2 4 3 3" xfId="27587"/>
    <cellStyle name="標準 25 2 2 2 4 3 4" xfId="38147"/>
    <cellStyle name="標準 25 2 2 2 4 3 5" xfId="48702"/>
    <cellStyle name="標準 25 2 2 2 4 4" xfId="11767"/>
    <cellStyle name="標準 25 2 2 2 4 5" xfId="22321"/>
    <cellStyle name="標準 25 2 2 2 4 6" xfId="32881"/>
    <cellStyle name="標準 25 2 2 2 4 7" xfId="43435"/>
    <cellStyle name="標準 25 2 2 2 5" xfId="2979"/>
    <cellStyle name="標準 25 2 2 2 5 2" xfId="8221"/>
    <cellStyle name="標準 25 2 2 2 5 2 2" xfId="18866"/>
    <cellStyle name="標準 25 2 2 2 5 2 3" xfId="29420"/>
    <cellStyle name="標準 25 2 2 2 5 2 4" xfId="39980"/>
    <cellStyle name="標準 25 2 2 2 5 2 5" xfId="50535"/>
    <cellStyle name="標準 25 2 2 2 5 3" xfId="13600"/>
    <cellStyle name="標準 25 2 2 2 5 4" xfId="24155"/>
    <cellStyle name="標準 25 2 2 2 5 5" xfId="34715"/>
    <cellStyle name="標準 25 2 2 2 5 6" xfId="45269"/>
    <cellStyle name="標準 25 2 2 2 6" xfId="5456"/>
    <cellStyle name="標準 25 2 2 2 6 2" xfId="15985"/>
    <cellStyle name="標準 25 2 2 2 6 3" xfId="26539"/>
    <cellStyle name="標準 25 2 2 2 6 4" xfId="37099"/>
    <cellStyle name="標準 25 2 2 2 6 5" xfId="47654"/>
    <cellStyle name="標準 25 2 2 2 7" xfId="10719"/>
    <cellStyle name="標準 25 2 2 2 8" xfId="21273"/>
    <cellStyle name="標準 25 2 2 2 9" xfId="31833"/>
    <cellStyle name="標準 25 2 2 3" xfId="358"/>
    <cellStyle name="標準 25 2 2 3 10" xfId="42795"/>
    <cellStyle name="標準 25 2 2 3 2" xfId="978"/>
    <cellStyle name="標準 25 2 2 3 2 2" xfId="2515"/>
    <cellStyle name="標準 25 2 2 3 2 2 2" xfId="7758"/>
    <cellStyle name="標準 25 2 2 3 2 2 2 2" xfId="18867"/>
    <cellStyle name="標準 25 2 2 3 2 2 2 3" xfId="29421"/>
    <cellStyle name="標準 25 2 2 3 2 2 2 4" xfId="39981"/>
    <cellStyle name="標準 25 2 2 3 2 2 2 5" xfId="50536"/>
    <cellStyle name="標準 25 2 2 3 2 2 3" xfId="13601"/>
    <cellStyle name="標準 25 2 2 3 2 2 4" xfId="24156"/>
    <cellStyle name="標準 25 2 2 3 2 2 5" xfId="34716"/>
    <cellStyle name="標準 25 2 2 3 2 2 6" xfId="45270"/>
    <cellStyle name="標準 25 2 2 3 2 3" xfId="4924"/>
    <cellStyle name="標準 25 2 2 3 2 3 2" xfId="10166"/>
    <cellStyle name="標準 25 2 2 3 2 3 2 2" xfId="18868"/>
    <cellStyle name="標準 25 2 2 3 2 3 2 3" xfId="29422"/>
    <cellStyle name="標準 25 2 2 3 2 3 2 4" xfId="39982"/>
    <cellStyle name="標準 25 2 2 3 2 3 2 5" xfId="50537"/>
    <cellStyle name="標準 25 2 2 3 2 3 3" xfId="13602"/>
    <cellStyle name="標準 25 2 2 3 2 3 4" xfId="24157"/>
    <cellStyle name="標準 25 2 2 3 2 3 5" xfId="34717"/>
    <cellStyle name="標準 25 2 2 3 2 3 6" xfId="45271"/>
    <cellStyle name="標準 25 2 2 3 2 4" xfId="6221"/>
    <cellStyle name="標準 25 2 2 3 2 4 2" xfId="17930"/>
    <cellStyle name="標準 25 2 2 3 2 4 3" xfId="28484"/>
    <cellStyle name="標準 25 2 2 3 2 4 4" xfId="39044"/>
    <cellStyle name="標準 25 2 2 3 2 4 5" xfId="49599"/>
    <cellStyle name="標準 25 2 2 3 2 5" xfId="12664"/>
    <cellStyle name="標準 25 2 2 3 2 6" xfId="23218"/>
    <cellStyle name="標準 25 2 2 3 2 7" xfId="33778"/>
    <cellStyle name="標準 25 2 2 3 2 8" xfId="44332"/>
    <cellStyle name="標準 25 2 2 3 3" xfId="1895"/>
    <cellStyle name="標準 25 2 2 3 3 2" xfId="4304"/>
    <cellStyle name="標準 25 2 2 3 3 2 2" xfId="9546"/>
    <cellStyle name="標準 25 2 2 3 3 2 2 2" xfId="18869"/>
    <cellStyle name="標準 25 2 2 3 3 2 2 3" xfId="29423"/>
    <cellStyle name="標準 25 2 2 3 3 2 2 4" xfId="39983"/>
    <cellStyle name="標準 25 2 2 3 3 2 2 5" xfId="50538"/>
    <cellStyle name="標準 25 2 2 3 3 2 3" xfId="13603"/>
    <cellStyle name="標準 25 2 2 3 3 2 4" xfId="24158"/>
    <cellStyle name="標準 25 2 2 3 3 2 5" xfId="34718"/>
    <cellStyle name="標準 25 2 2 3 3 2 6" xfId="45272"/>
    <cellStyle name="標準 25 2 2 3 3 3" xfId="7138"/>
    <cellStyle name="標準 25 2 2 3 3 3 2" xfId="17310"/>
    <cellStyle name="標準 25 2 2 3 3 3 3" xfId="27864"/>
    <cellStyle name="標準 25 2 2 3 3 3 4" xfId="38424"/>
    <cellStyle name="標準 25 2 2 3 3 3 5" xfId="48979"/>
    <cellStyle name="標準 25 2 2 3 3 4" xfId="12044"/>
    <cellStyle name="標準 25 2 2 3 3 5" xfId="22598"/>
    <cellStyle name="標準 25 2 2 3 3 6" xfId="33158"/>
    <cellStyle name="標準 25 2 2 3 3 7" xfId="43712"/>
    <cellStyle name="標準 25 2 2 3 4" xfId="1513"/>
    <cellStyle name="標準 25 2 2 3 4 2" xfId="3922"/>
    <cellStyle name="標準 25 2 2 3 4 2 2" xfId="9164"/>
    <cellStyle name="標準 25 2 2 3 4 2 2 2" xfId="18870"/>
    <cellStyle name="標準 25 2 2 3 4 2 2 3" xfId="29424"/>
    <cellStyle name="標準 25 2 2 3 4 2 2 4" xfId="39984"/>
    <cellStyle name="標準 25 2 2 3 4 2 2 5" xfId="50539"/>
    <cellStyle name="標準 25 2 2 3 4 2 3" xfId="13604"/>
    <cellStyle name="標準 25 2 2 3 4 2 4" xfId="24159"/>
    <cellStyle name="標準 25 2 2 3 4 2 5" xfId="34719"/>
    <cellStyle name="標準 25 2 2 3 4 2 6" xfId="45273"/>
    <cellStyle name="標準 25 2 2 3 4 3" xfId="6756"/>
    <cellStyle name="標準 25 2 2 3 4 3 2" xfId="16928"/>
    <cellStyle name="標準 25 2 2 3 4 3 3" xfId="27482"/>
    <cellStyle name="標準 25 2 2 3 4 3 4" xfId="38042"/>
    <cellStyle name="標準 25 2 2 3 4 3 5" xfId="48597"/>
    <cellStyle name="標準 25 2 2 3 4 4" xfId="11662"/>
    <cellStyle name="標準 25 2 2 3 4 5" xfId="22216"/>
    <cellStyle name="標準 25 2 2 3 4 6" xfId="32776"/>
    <cellStyle name="標準 25 2 2 3 4 7" xfId="43330"/>
    <cellStyle name="標準 25 2 2 3 5" xfId="3387"/>
    <cellStyle name="標準 25 2 2 3 5 2" xfId="8629"/>
    <cellStyle name="標準 25 2 2 3 5 2 2" xfId="18871"/>
    <cellStyle name="標準 25 2 2 3 5 2 3" xfId="29425"/>
    <cellStyle name="標準 25 2 2 3 5 2 4" xfId="39985"/>
    <cellStyle name="標準 25 2 2 3 5 2 5" xfId="50540"/>
    <cellStyle name="標準 25 2 2 3 5 3" xfId="13605"/>
    <cellStyle name="標準 25 2 2 3 5 4" xfId="24160"/>
    <cellStyle name="標準 25 2 2 3 5 5" xfId="34720"/>
    <cellStyle name="標準 25 2 2 3 5 6" xfId="45274"/>
    <cellStyle name="標準 25 2 2 3 6" xfId="5601"/>
    <cellStyle name="標準 25 2 2 3 6 2" xfId="16393"/>
    <cellStyle name="標準 25 2 2 3 6 3" xfId="26947"/>
    <cellStyle name="標準 25 2 2 3 6 4" xfId="37507"/>
    <cellStyle name="標準 25 2 2 3 6 5" xfId="48062"/>
    <cellStyle name="標準 25 2 2 3 7" xfId="11127"/>
    <cellStyle name="標準 25 2 2 3 8" xfId="21681"/>
    <cellStyle name="標準 25 2 2 3 9" xfId="32241"/>
    <cellStyle name="標準 25 2 2 4" xfId="372"/>
    <cellStyle name="標準 25 2 2 4 2" xfId="1909"/>
    <cellStyle name="標準 25 2 2 4 2 2" xfId="4318"/>
    <cellStyle name="標準 25 2 2 4 2 2 2" xfId="9560"/>
    <cellStyle name="標準 25 2 2 4 2 2 2 2" xfId="18872"/>
    <cellStyle name="標準 25 2 2 4 2 2 2 3" xfId="29426"/>
    <cellStyle name="標準 25 2 2 4 2 2 2 4" xfId="39986"/>
    <cellStyle name="標準 25 2 2 4 2 2 2 5" xfId="50541"/>
    <cellStyle name="標準 25 2 2 4 2 2 3" xfId="13606"/>
    <cellStyle name="標準 25 2 2 4 2 2 4" xfId="24161"/>
    <cellStyle name="標準 25 2 2 4 2 2 5" xfId="34721"/>
    <cellStyle name="標準 25 2 2 4 2 2 6" xfId="45275"/>
    <cellStyle name="標準 25 2 2 4 2 3" xfId="7152"/>
    <cellStyle name="標準 25 2 2 4 2 3 2" xfId="17324"/>
    <cellStyle name="標準 25 2 2 4 2 3 3" xfId="27878"/>
    <cellStyle name="標準 25 2 2 4 2 3 4" xfId="38438"/>
    <cellStyle name="標準 25 2 2 4 2 3 5" xfId="48993"/>
    <cellStyle name="標準 25 2 2 4 2 4" xfId="12058"/>
    <cellStyle name="標準 25 2 2 4 2 5" xfId="22612"/>
    <cellStyle name="標準 25 2 2 4 2 6" xfId="33172"/>
    <cellStyle name="標準 25 2 2 4 2 7" xfId="43726"/>
    <cellStyle name="標準 25 2 2 4 3" xfId="3194"/>
    <cellStyle name="標準 25 2 2 4 3 2" xfId="8436"/>
    <cellStyle name="標準 25 2 2 4 3 2 2" xfId="18873"/>
    <cellStyle name="標準 25 2 2 4 3 2 3" xfId="29427"/>
    <cellStyle name="標準 25 2 2 4 3 2 4" xfId="39987"/>
    <cellStyle name="標準 25 2 2 4 3 2 5" xfId="50542"/>
    <cellStyle name="標準 25 2 2 4 3 3" xfId="13607"/>
    <cellStyle name="標準 25 2 2 4 3 4" xfId="24162"/>
    <cellStyle name="標準 25 2 2 4 3 5" xfId="34722"/>
    <cellStyle name="標準 25 2 2 4 3 6" xfId="45276"/>
    <cellStyle name="標準 25 2 2 4 4" xfId="5615"/>
    <cellStyle name="標準 25 2 2 4 4 2" xfId="16200"/>
    <cellStyle name="標準 25 2 2 4 4 3" xfId="26754"/>
    <cellStyle name="標準 25 2 2 4 4 4" xfId="37314"/>
    <cellStyle name="標準 25 2 2 4 4 5" xfId="47869"/>
    <cellStyle name="標準 25 2 2 4 5" xfId="10934"/>
    <cellStyle name="標準 25 2 2 4 6" xfId="21488"/>
    <cellStyle name="標準 25 2 2 4 7" xfId="32048"/>
    <cellStyle name="標準 25 2 2 4 8" xfId="42602"/>
    <cellStyle name="標準 25 2 2 5" xfId="386"/>
    <cellStyle name="標準 25 2 2 5 2" xfId="1923"/>
    <cellStyle name="標準 25 2 2 5 2 2" xfId="7166"/>
    <cellStyle name="標準 25 2 2 5 2 2 2" xfId="18874"/>
    <cellStyle name="標準 25 2 2 5 2 2 3" xfId="29428"/>
    <cellStyle name="標準 25 2 2 5 2 2 4" xfId="39988"/>
    <cellStyle name="標準 25 2 2 5 2 2 5" xfId="50543"/>
    <cellStyle name="標準 25 2 2 5 2 3" xfId="13608"/>
    <cellStyle name="標準 25 2 2 5 2 4" xfId="24163"/>
    <cellStyle name="標準 25 2 2 5 2 5" xfId="34723"/>
    <cellStyle name="標準 25 2 2 5 2 6" xfId="45277"/>
    <cellStyle name="標準 25 2 2 5 3" xfId="4332"/>
    <cellStyle name="標準 25 2 2 5 3 2" xfId="9574"/>
    <cellStyle name="標準 25 2 2 5 3 2 2" xfId="18875"/>
    <cellStyle name="標準 25 2 2 5 3 2 3" xfId="29429"/>
    <cellStyle name="標準 25 2 2 5 3 2 4" xfId="39989"/>
    <cellStyle name="標準 25 2 2 5 3 2 5" xfId="50544"/>
    <cellStyle name="標準 25 2 2 5 3 3" xfId="13609"/>
    <cellStyle name="標準 25 2 2 5 3 4" xfId="24164"/>
    <cellStyle name="標準 25 2 2 5 3 5" xfId="34724"/>
    <cellStyle name="標準 25 2 2 5 3 6" xfId="45278"/>
    <cellStyle name="標準 25 2 2 5 4" xfId="5629"/>
    <cellStyle name="標準 25 2 2 5 4 2" xfId="17338"/>
    <cellStyle name="標準 25 2 2 5 4 3" xfId="27892"/>
    <cellStyle name="標準 25 2 2 5 4 4" xfId="38452"/>
    <cellStyle name="標準 25 2 2 5 4 5" xfId="49007"/>
    <cellStyle name="標準 25 2 2 5 5" xfId="12072"/>
    <cellStyle name="標準 25 2 2 5 6" xfId="22626"/>
    <cellStyle name="標準 25 2 2 5 7" xfId="33186"/>
    <cellStyle name="標準 25 2 2 5 8" xfId="43740"/>
    <cellStyle name="標準 25 2 2 6" xfId="400"/>
    <cellStyle name="標準 25 2 2 6 2" xfId="1937"/>
    <cellStyle name="標準 25 2 2 6 2 2" xfId="7180"/>
    <cellStyle name="標準 25 2 2 6 2 2 2" xfId="18876"/>
    <cellStyle name="標準 25 2 2 6 2 2 3" xfId="29430"/>
    <cellStyle name="標準 25 2 2 6 2 2 4" xfId="39990"/>
    <cellStyle name="標準 25 2 2 6 2 2 5" xfId="50545"/>
    <cellStyle name="標準 25 2 2 6 2 3" xfId="13610"/>
    <cellStyle name="標準 25 2 2 6 2 4" xfId="24165"/>
    <cellStyle name="標準 25 2 2 6 2 5" xfId="34725"/>
    <cellStyle name="標準 25 2 2 6 2 6" xfId="45279"/>
    <cellStyle name="標準 25 2 2 6 3" xfId="4346"/>
    <cellStyle name="標準 25 2 2 6 3 2" xfId="9588"/>
    <cellStyle name="標準 25 2 2 6 3 2 2" xfId="18877"/>
    <cellStyle name="標準 25 2 2 6 3 2 3" xfId="29431"/>
    <cellStyle name="標準 25 2 2 6 3 2 4" xfId="39991"/>
    <cellStyle name="標準 25 2 2 6 3 2 5" xfId="50546"/>
    <cellStyle name="標準 25 2 2 6 3 3" xfId="13611"/>
    <cellStyle name="標準 25 2 2 6 3 4" xfId="24166"/>
    <cellStyle name="標準 25 2 2 6 3 5" xfId="34726"/>
    <cellStyle name="標準 25 2 2 6 3 6" xfId="45280"/>
    <cellStyle name="標準 25 2 2 6 4" xfId="5643"/>
    <cellStyle name="標準 25 2 2 6 4 2" xfId="17352"/>
    <cellStyle name="標準 25 2 2 6 4 3" xfId="27906"/>
    <cellStyle name="標準 25 2 2 6 4 4" xfId="38466"/>
    <cellStyle name="標準 25 2 2 6 4 5" xfId="49021"/>
    <cellStyle name="標準 25 2 2 6 5" xfId="12086"/>
    <cellStyle name="標準 25 2 2 6 6" xfId="22640"/>
    <cellStyle name="標準 25 2 2 6 7" xfId="33200"/>
    <cellStyle name="標準 25 2 2 6 8" xfId="43754"/>
    <cellStyle name="標準 25 2 2 7" xfId="431"/>
    <cellStyle name="標準 25 2 2 7 2" xfId="1968"/>
    <cellStyle name="標準 25 2 2 7 2 2" xfId="7211"/>
    <cellStyle name="標準 25 2 2 7 2 2 2" xfId="18878"/>
    <cellStyle name="標準 25 2 2 7 2 2 3" xfId="29432"/>
    <cellStyle name="標準 25 2 2 7 2 2 4" xfId="39992"/>
    <cellStyle name="標準 25 2 2 7 2 2 5" xfId="50547"/>
    <cellStyle name="標準 25 2 2 7 2 3" xfId="13612"/>
    <cellStyle name="標準 25 2 2 7 2 4" xfId="24167"/>
    <cellStyle name="標準 25 2 2 7 2 5" xfId="34727"/>
    <cellStyle name="標準 25 2 2 7 2 6" xfId="45281"/>
    <cellStyle name="標準 25 2 2 7 3" xfId="4377"/>
    <cellStyle name="標準 25 2 2 7 3 2" xfId="9619"/>
    <cellStyle name="標準 25 2 2 7 3 2 2" xfId="18879"/>
    <cellStyle name="標準 25 2 2 7 3 2 3" xfId="29433"/>
    <cellStyle name="標準 25 2 2 7 3 2 4" xfId="39993"/>
    <cellStyle name="標準 25 2 2 7 3 2 5" xfId="50548"/>
    <cellStyle name="標準 25 2 2 7 3 3" xfId="13613"/>
    <cellStyle name="標準 25 2 2 7 3 4" xfId="24168"/>
    <cellStyle name="標準 25 2 2 7 3 5" xfId="34728"/>
    <cellStyle name="標準 25 2 2 7 3 6" xfId="45282"/>
    <cellStyle name="標準 25 2 2 7 4" xfId="5674"/>
    <cellStyle name="標準 25 2 2 7 4 2" xfId="17383"/>
    <cellStyle name="標準 25 2 2 7 4 3" xfId="27937"/>
    <cellStyle name="標準 25 2 2 7 4 4" xfId="38497"/>
    <cellStyle name="標準 25 2 2 7 4 5" xfId="49052"/>
    <cellStyle name="標準 25 2 2 7 5" xfId="12117"/>
    <cellStyle name="標準 25 2 2 7 6" xfId="22671"/>
    <cellStyle name="標準 25 2 2 7 7" xfId="33231"/>
    <cellStyle name="標準 25 2 2 7 8" xfId="43785"/>
    <cellStyle name="標準 25 2 2 8" xfId="570"/>
    <cellStyle name="標準 25 2 2 8 2" xfId="2107"/>
    <cellStyle name="標準 25 2 2 8 2 2" xfId="7350"/>
    <cellStyle name="標準 25 2 2 8 2 2 2" xfId="18880"/>
    <cellStyle name="標準 25 2 2 8 2 2 3" xfId="29434"/>
    <cellStyle name="標準 25 2 2 8 2 2 4" xfId="39994"/>
    <cellStyle name="標準 25 2 2 8 2 2 5" xfId="50549"/>
    <cellStyle name="標準 25 2 2 8 2 3" xfId="13614"/>
    <cellStyle name="標準 25 2 2 8 2 4" xfId="24169"/>
    <cellStyle name="標準 25 2 2 8 2 5" xfId="34729"/>
    <cellStyle name="標準 25 2 2 8 2 6" xfId="45283"/>
    <cellStyle name="標準 25 2 2 8 3" xfId="4516"/>
    <cellStyle name="標準 25 2 2 8 3 2" xfId="9758"/>
    <cellStyle name="標準 25 2 2 8 3 2 2" xfId="18881"/>
    <cellStyle name="標準 25 2 2 8 3 2 3" xfId="29435"/>
    <cellStyle name="標準 25 2 2 8 3 2 4" xfId="39995"/>
    <cellStyle name="標準 25 2 2 8 3 2 5" xfId="50550"/>
    <cellStyle name="標準 25 2 2 8 3 3" xfId="13615"/>
    <cellStyle name="標準 25 2 2 8 3 4" xfId="24170"/>
    <cellStyle name="標準 25 2 2 8 3 5" xfId="34730"/>
    <cellStyle name="標準 25 2 2 8 3 6" xfId="45284"/>
    <cellStyle name="標準 25 2 2 8 4" xfId="5813"/>
    <cellStyle name="標準 25 2 2 8 4 2" xfId="17522"/>
    <cellStyle name="標準 25 2 2 8 4 3" xfId="28076"/>
    <cellStyle name="標準 25 2 2 8 4 4" xfId="38636"/>
    <cellStyle name="標準 25 2 2 8 4 5" xfId="49191"/>
    <cellStyle name="標準 25 2 2 8 5" xfId="12256"/>
    <cellStyle name="標準 25 2 2 8 6" xfId="22810"/>
    <cellStyle name="標準 25 2 2 8 7" xfId="33370"/>
    <cellStyle name="標準 25 2 2 8 8" xfId="43924"/>
    <cellStyle name="標準 25 2 2 9" xfId="330"/>
    <cellStyle name="標準 25 2 2 9 2" xfId="2340"/>
    <cellStyle name="標準 25 2 2 9 2 2" xfId="7583"/>
    <cellStyle name="標準 25 2 2 9 2 2 2" xfId="18882"/>
    <cellStyle name="標準 25 2 2 9 2 2 3" xfId="29436"/>
    <cellStyle name="標準 25 2 2 9 2 2 4" xfId="39996"/>
    <cellStyle name="標準 25 2 2 9 2 2 5" xfId="50551"/>
    <cellStyle name="標準 25 2 2 9 2 3" xfId="13616"/>
    <cellStyle name="標準 25 2 2 9 2 4" xfId="24171"/>
    <cellStyle name="標準 25 2 2 9 2 5" xfId="34731"/>
    <cellStyle name="標準 25 2 2 9 2 6" xfId="45285"/>
    <cellStyle name="標準 25 2 2 9 3" xfId="4749"/>
    <cellStyle name="標準 25 2 2 9 3 2" xfId="9991"/>
    <cellStyle name="標準 25 2 2 9 3 2 2" xfId="18883"/>
    <cellStyle name="標準 25 2 2 9 3 2 3" xfId="29437"/>
    <cellStyle name="標準 25 2 2 9 3 2 4" xfId="39997"/>
    <cellStyle name="標準 25 2 2 9 3 2 5" xfId="50552"/>
    <cellStyle name="標準 25 2 2 9 3 3" xfId="13617"/>
    <cellStyle name="標準 25 2 2 9 3 4" xfId="24172"/>
    <cellStyle name="標準 25 2 2 9 3 5" xfId="34732"/>
    <cellStyle name="標準 25 2 2 9 3 6" xfId="45286"/>
    <cellStyle name="標準 25 2 2 9 4" xfId="5573"/>
    <cellStyle name="標準 25 2 2 9 4 2" xfId="17755"/>
    <cellStyle name="標準 25 2 2 9 4 3" xfId="28309"/>
    <cellStyle name="標準 25 2 2 9 4 4" xfId="38869"/>
    <cellStyle name="標準 25 2 2 9 4 5" xfId="49424"/>
    <cellStyle name="標準 25 2 2 9 5" xfId="12489"/>
    <cellStyle name="標準 25 2 2 9 6" xfId="23043"/>
    <cellStyle name="標準 25 2 2 9 7" xfId="33603"/>
    <cellStyle name="標準 25 2 2 9 8" xfId="44157"/>
    <cellStyle name="標準 25 2 20" xfId="738"/>
    <cellStyle name="標準 25 2 20 2" xfId="2297"/>
    <cellStyle name="標準 25 2 20 2 2" xfId="7540"/>
    <cellStyle name="標準 25 2 20 2 2 2" xfId="18884"/>
    <cellStyle name="標準 25 2 20 2 2 3" xfId="29438"/>
    <cellStyle name="標準 25 2 20 2 2 4" xfId="39998"/>
    <cellStyle name="標準 25 2 20 2 2 5" xfId="50553"/>
    <cellStyle name="標準 25 2 20 2 3" xfId="13618"/>
    <cellStyle name="標準 25 2 20 2 4" xfId="24173"/>
    <cellStyle name="標準 25 2 20 2 5" xfId="34733"/>
    <cellStyle name="標準 25 2 20 2 6" xfId="45287"/>
    <cellStyle name="標準 25 2 20 3" xfId="4706"/>
    <cellStyle name="標準 25 2 20 3 2" xfId="9948"/>
    <cellStyle name="標準 25 2 20 3 2 2" xfId="18885"/>
    <cellStyle name="標準 25 2 20 3 2 3" xfId="29439"/>
    <cellStyle name="標準 25 2 20 3 2 4" xfId="39999"/>
    <cellStyle name="標準 25 2 20 3 2 5" xfId="50554"/>
    <cellStyle name="標準 25 2 20 3 3" xfId="13619"/>
    <cellStyle name="標準 25 2 20 3 4" xfId="24174"/>
    <cellStyle name="標準 25 2 20 3 5" xfId="34734"/>
    <cellStyle name="標準 25 2 20 3 6" xfId="45288"/>
    <cellStyle name="標準 25 2 20 4" xfId="5981"/>
    <cellStyle name="標準 25 2 20 4 2" xfId="17712"/>
    <cellStyle name="標準 25 2 20 4 3" xfId="28266"/>
    <cellStyle name="標準 25 2 20 4 4" xfId="38826"/>
    <cellStyle name="標準 25 2 20 4 5" xfId="49381"/>
    <cellStyle name="標準 25 2 20 5" xfId="12446"/>
    <cellStyle name="標準 25 2 20 6" xfId="23000"/>
    <cellStyle name="標準 25 2 20 7" xfId="33560"/>
    <cellStyle name="標準 25 2 20 8" xfId="44114"/>
    <cellStyle name="標準 25 2 21" xfId="760"/>
    <cellStyle name="標準 25 2 21 2" xfId="2324"/>
    <cellStyle name="標準 25 2 21 2 2" xfId="7567"/>
    <cellStyle name="標準 25 2 21 2 2 2" xfId="18886"/>
    <cellStyle name="標準 25 2 21 2 2 3" xfId="29440"/>
    <cellStyle name="標準 25 2 21 2 2 4" xfId="40000"/>
    <cellStyle name="標準 25 2 21 2 2 5" xfId="50555"/>
    <cellStyle name="標準 25 2 21 2 3" xfId="13620"/>
    <cellStyle name="標準 25 2 21 2 4" xfId="24175"/>
    <cellStyle name="標準 25 2 21 2 5" xfId="34735"/>
    <cellStyle name="標準 25 2 21 2 6" xfId="45289"/>
    <cellStyle name="標準 25 2 21 3" xfId="4733"/>
    <cellStyle name="標準 25 2 21 3 2" xfId="9975"/>
    <cellStyle name="標準 25 2 21 3 2 2" xfId="18887"/>
    <cellStyle name="標準 25 2 21 3 2 3" xfId="29441"/>
    <cellStyle name="標準 25 2 21 3 2 4" xfId="40001"/>
    <cellStyle name="標準 25 2 21 3 2 5" xfId="50556"/>
    <cellStyle name="標準 25 2 21 3 3" xfId="13621"/>
    <cellStyle name="標準 25 2 21 3 4" xfId="24176"/>
    <cellStyle name="標準 25 2 21 3 5" xfId="34736"/>
    <cellStyle name="標準 25 2 21 3 6" xfId="45290"/>
    <cellStyle name="標準 25 2 21 4" xfId="6003"/>
    <cellStyle name="標準 25 2 21 4 2" xfId="17739"/>
    <cellStyle name="標準 25 2 21 4 3" xfId="28293"/>
    <cellStyle name="標準 25 2 21 4 4" xfId="38853"/>
    <cellStyle name="標準 25 2 21 4 5" xfId="49408"/>
    <cellStyle name="標準 25 2 21 5" xfId="12473"/>
    <cellStyle name="標準 25 2 21 6" xfId="23027"/>
    <cellStyle name="標準 25 2 21 7" xfId="33587"/>
    <cellStyle name="標準 25 2 21 8" xfId="44141"/>
    <cellStyle name="標準 25 2 22" xfId="778"/>
    <cellStyle name="標準 25 2 22 2" xfId="1851"/>
    <cellStyle name="標準 25 2 22 2 2" xfId="7094"/>
    <cellStyle name="標準 25 2 22 2 2 2" xfId="18888"/>
    <cellStyle name="標準 25 2 22 2 2 3" xfId="29442"/>
    <cellStyle name="標準 25 2 22 2 2 4" xfId="40002"/>
    <cellStyle name="標準 25 2 22 2 2 5" xfId="50557"/>
    <cellStyle name="標準 25 2 22 2 3" xfId="13622"/>
    <cellStyle name="標準 25 2 22 2 4" xfId="24177"/>
    <cellStyle name="標準 25 2 22 2 5" xfId="34737"/>
    <cellStyle name="標準 25 2 22 2 6" xfId="45291"/>
    <cellStyle name="標準 25 2 22 3" xfId="4260"/>
    <cellStyle name="標準 25 2 22 3 2" xfId="9502"/>
    <cellStyle name="標準 25 2 22 3 2 2" xfId="18889"/>
    <cellStyle name="標準 25 2 22 3 2 3" xfId="29443"/>
    <cellStyle name="標準 25 2 22 3 2 4" xfId="40003"/>
    <cellStyle name="標準 25 2 22 3 2 5" xfId="50558"/>
    <cellStyle name="標準 25 2 22 3 3" xfId="13623"/>
    <cellStyle name="標準 25 2 22 3 4" xfId="24178"/>
    <cellStyle name="標準 25 2 22 3 5" xfId="34738"/>
    <cellStyle name="標準 25 2 22 3 6" xfId="45292"/>
    <cellStyle name="標準 25 2 22 4" xfId="6021"/>
    <cellStyle name="標準 25 2 22 4 2" xfId="17266"/>
    <cellStyle name="標準 25 2 22 4 3" xfId="27820"/>
    <cellStyle name="標準 25 2 22 4 4" xfId="38380"/>
    <cellStyle name="標準 25 2 22 4 5" xfId="48935"/>
    <cellStyle name="標準 25 2 22 5" xfId="12000"/>
    <cellStyle name="標準 25 2 22 6" xfId="22554"/>
    <cellStyle name="標準 25 2 22 7" xfId="33114"/>
    <cellStyle name="標準 25 2 22 8" xfId="43668"/>
    <cellStyle name="標準 25 2 23" xfId="1313"/>
    <cellStyle name="標準 25 2 23 2" xfId="3722"/>
    <cellStyle name="標準 25 2 23 2 2" xfId="8964"/>
    <cellStyle name="標準 25 2 23 2 2 2" xfId="18890"/>
    <cellStyle name="標準 25 2 23 2 2 3" xfId="29444"/>
    <cellStyle name="標準 25 2 23 2 2 4" xfId="40004"/>
    <cellStyle name="標準 25 2 23 2 2 5" xfId="50559"/>
    <cellStyle name="標準 25 2 23 2 3" xfId="13624"/>
    <cellStyle name="標準 25 2 23 2 4" xfId="24179"/>
    <cellStyle name="標準 25 2 23 2 5" xfId="34739"/>
    <cellStyle name="標準 25 2 23 2 6" xfId="45293"/>
    <cellStyle name="標準 25 2 23 3" xfId="6556"/>
    <cellStyle name="標準 25 2 23 3 2" xfId="16728"/>
    <cellStyle name="標準 25 2 23 3 3" xfId="27282"/>
    <cellStyle name="標準 25 2 23 3 4" xfId="37842"/>
    <cellStyle name="標準 25 2 23 3 5" xfId="48397"/>
    <cellStyle name="標準 25 2 23 4" xfId="11462"/>
    <cellStyle name="標準 25 2 23 5" xfId="22016"/>
    <cellStyle name="標準 25 2 23 6" xfId="32576"/>
    <cellStyle name="標準 25 2 23 7" xfId="43130"/>
    <cellStyle name="標準 25 2 24" xfId="2850"/>
    <cellStyle name="標準 25 2 24 2" xfId="8093"/>
    <cellStyle name="標準 25 2 24 2 2" xfId="18265"/>
    <cellStyle name="標準 25 2 24 2 3" xfId="28819"/>
    <cellStyle name="標準 25 2 24 2 4" xfId="39379"/>
    <cellStyle name="標準 25 2 24 2 5" xfId="49934"/>
    <cellStyle name="標準 25 2 24 3" xfId="12999"/>
    <cellStyle name="標準 25 2 24 4" xfId="23553"/>
    <cellStyle name="標準 25 2 24 5" xfId="34113"/>
    <cellStyle name="標準 25 2 24 6" xfId="44667"/>
    <cellStyle name="標準 25 2 25" xfId="5258"/>
    <cellStyle name="標準 25 2 25 2" xfId="10500"/>
    <cellStyle name="標準 25 2 25 2 2" xfId="18287"/>
    <cellStyle name="標準 25 2 25 2 3" xfId="28841"/>
    <cellStyle name="標準 25 2 25 2 4" xfId="39401"/>
    <cellStyle name="標準 25 2 25 2 5" xfId="49956"/>
    <cellStyle name="標準 25 2 25 3" xfId="13021"/>
    <cellStyle name="標準 25 2 25 4" xfId="23575"/>
    <cellStyle name="標準 25 2 25 5" xfId="34135"/>
    <cellStyle name="標準 25 2 25 6" xfId="44689"/>
    <cellStyle name="標準 25 2 26" xfId="5280"/>
    <cellStyle name="標準 25 2 26 2" xfId="10522"/>
    <cellStyle name="標準 25 2 26 2 2" xfId="18309"/>
    <cellStyle name="標準 25 2 26 2 3" xfId="28863"/>
    <cellStyle name="標準 25 2 26 2 4" xfId="39423"/>
    <cellStyle name="標準 25 2 26 2 5" xfId="49978"/>
    <cellStyle name="標準 25 2 26 3" xfId="13043"/>
    <cellStyle name="標準 25 2 26 4" xfId="23597"/>
    <cellStyle name="標準 25 2 26 5" xfId="34157"/>
    <cellStyle name="標準 25 2 26 6" xfId="44711"/>
    <cellStyle name="標準 25 2 27" xfId="5302"/>
    <cellStyle name="標準 25 2 27 2" xfId="10544"/>
    <cellStyle name="標準 25 2 27 2 2" xfId="18891"/>
    <cellStyle name="標準 25 2 27 2 3" xfId="29445"/>
    <cellStyle name="標準 25 2 27 2 4" xfId="40005"/>
    <cellStyle name="標準 25 2 27 2 5" xfId="50560"/>
    <cellStyle name="標準 25 2 27 3" xfId="13625"/>
    <cellStyle name="標準 25 2 27 4" xfId="24180"/>
    <cellStyle name="標準 25 2 27 5" xfId="34740"/>
    <cellStyle name="標準 25 2 27 6" xfId="45294"/>
    <cellStyle name="標準 25 2 28" xfId="5324"/>
    <cellStyle name="標準 25 2 28 2" xfId="21076"/>
    <cellStyle name="標準 25 2 28 2 2" xfId="31630"/>
    <cellStyle name="標準 25 2 28 2 3" xfId="42190"/>
    <cellStyle name="標準 25 2 28 2 4" xfId="52745"/>
    <cellStyle name="標準 25 2 28 3" xfId="15810"/>
    <cellStyle name="標準 25 2 28 4" xfId="26365"/>
    <cellStyle name="標準 25 2 28 5" xfId="36925"/>
    <cellStyle name="標準 25 2 28 6" xfId="47479"/>
    <cellStyle name="標準 25 2 29" xfId="5344"/>
    <cellStyle name="標準 25 2 29 2" xfId="21098"/>
    <cellStyle name="標準 25 2 29 2 2" xfId="31652"/>
    <cellStyle name="標準 25 2 29 2 3" xfId="42212"/>
    <cellStyle name="標準 25 2 29 2 4" xfId="52767"/>
    <cellStyle name="標準 25 2 29 3" xfId="15832"/>
    <cellStyle name="標準 25 2 29 4" xfId="26387"/>
    <cellStyle name="標準 25 2 29 5" xfId="36947"/>
    <cellStyle name="標準 25 2 29 6" xfId="47501"/>
    <cellStyle name="標準 25 2 3" xfId="139"/>
    <cellStyle name="標準 25 2 3 10" xfId="21182"/>
    <cellStyle name="標準 25 2 3 11" xfId="31742"/>
    <cellStyle name="標準 25 2 3 12" xfId="42296"/>
    <cellStyle name="標準 25 2 3 2" xfId="226"/>
    <cellStyle name="標準 25 2 3 2 10" xfId="42401"/>
    <cellStyle name="標準 25 2 3 2 2" xfId="445"/>
    <cellStyle name="標準 25 2 3 2 2 2" xfId="2634"/>
    <cellStyle name="標準 25 2 3 2 2 2 2" xfId="5043"/>
    <cellStyle name="標準 25 2 3 2 2 2 2 2" xfId="10285"/>
    <cellStyle name="標準 25 2 3 2 2 2 2 2 2" xfId="18892"/>
    <cellStyle name="標準 25 2 3 2 2 2 2 2 3" xfId="29446"/>
    <cellStyle name="標準 25 2 3 2 2 2 2 2 4" xfId="40006"/>
    <cellStyle name="標準 25 2 3 2 2 2 2 2 5" xfId="50561"/>
    <cellStyle name="標準 25 2 3 2 2 2 2 3" xfId="13626"/>
    <cellStyle name="標準 25 2 3 2 2 2 2 4" xfId="24181"/>
    <cellStyle name="標準 25 2 3 2 2 2 2 5" xfId="34741"/>
    <cellStyle name="標準 25 2 3 2 2 2 2 6" xfId="45295"/>
    <cellStyle name="標準 25 2 3 2 2 2 3" xfId="7877"/>
    <cellStyle name="標準 25 2 3 2 2 2 3 2" xfId="18049"/>
    <cellStyle name="標準 25 2 3 2 2 2 3 3" xfId="28603"/>
    <cellStyle name="標準 25 2 3 2 2 2 3 4" xfId="39163"/>
    <cellStyle name="標準 25 2 3 2 2 2 3 5" xfId="49718"/>
    <cellStyle name="標準 25 2 3 2 2 2 4" xfId="12783"/>
    <cellStyle name="標準 25 2 3 2 2 2 5" xfId="23337"/>
    <cellStyle name="標準 25 2 3 2 2 2 6" xfId="33897"/>
    <cellStyle name="標準 25 2 3 2 2 2 7" xfId="44451"/>
    <cellStyle name="標準 25 2 3 2 2 3" xfId="3506"/>
    <cellStyle name="標準 25 2 3 2 2 3 2" xfId="8748"/>
    <cellStyle name="標準 25 2 3 2 2 3 2 2" xfId="18893"/>
    <cellStyle name="標準 25 2 3 2 2 3 2 3" xfId="29447"/>
    <cellStyle name="標準 25 2 3 2 2 3 2 4" xfId="40007"/>
    <cellStyle name="標準 25 2 3 2 2 3 2 5" xfId="50562"/>
    <cellStyle name="標準 25 2 3 2 2 3 3" xfId="13627"/>
    <cellStyle name="標準 25 2 3 2 2 3 4" xfId="24182"/>
    <cellStyle name="標準 25 2 3 2 2 3 5" xfId="34742"/>
    <cellStyle name="標準 25 2 3 2 2 3 6" xfId="45296"/>
    <cellStyle name="標準 25 2 3 2 2 4" xfId="5688"/>
    <cellStyle name="標準 25 2 3 2 2 4 2" xfId="16512"/>
    <cellStyle name="標準 25 2 3 2 2 4 3" xfId="27066"/>
    <cellStyle name="標準 25 2 3 2 2 4 4" xfId="37626"/>
    <cellStyle name="標準 25 2 3 2 2 4 5" xfId="48181"/>
    <cellStyle name="標準 25 2 3 2 2 5" xfId="11246"/>
    <cellStyle name="標準 25 2 3 2 2 6" xfId="21800"/>
    <cellStyle name="標準 25 2 3 2 2 7" xfId="32360"/>
    <cellStyle name="標準 25 2 3 2 2 8" xfId="42914"/>
    <cellStyle name="標準 25 2 3 2 3" xfId="1097"/>
    <cellStyle name="標準 25 2 3 2 3 2" xfId="1982"/>
    <cellStyle name="標準 25 2 3 2 3 2 2" xfId="7225"/>
    <cellStyle name="標準 25 2 3 2 3 2 2 2" xfId="18894"/>
    <cellStyle name="標準 25 2 3 2 3 2 2 3" xfId="29448"/>
    <cellStyle name="標準 25 2 3 2 3 2 2 4" xfId="40008"/>
    <cellStyle name="標準 25 2 3 2 3 2 2 5" xfId="50563"/>
    <cellStyle name="標準 25 2 3 2 3 2 3" xfId="13628"/>
    <cellStyle name="標準 25 2 3 2 3 2 4" xfId="24183"/>
    <cellStyle name="標準 25 2 3 2 3 2 5" xfId="34743"/>
    <cellStyle name="標準 25 2 3 2 3 2 6" xfId="45297"/>
    <cellStyle name="標準 25 2 3 2 3 3" xfId="4391"/>
    <cellStyle name="標準 25 2 3 2 3 3 2" xfId="9633"/>
    <cellStyle name="標準 25 2 3 2 3 3 2 2" xfId="18895"/>
    <cellStyle name="標準 25 2 3 2 3 3 2 3" xfId="29449"/>
    <cellStyle name="標準 25 2 3 2 3 3 2 4" xfId="40009"/>
    <cellStyle name="標準 25 2 3 2 3 3 2 5" xfId="50564"/>
    <cellStyle name="標準 25 2 3 2 3 3 3" xfId="13629"/>
    <cellStyle name="標準 25 2 3 2 3 3 4" xfId="24184"/>
    <cellStyle name="標準 25 2 3 2 3 3 5" xfId="34744"/>
    <cellStyle name="標準 25 2 3 2 3 3 6" xfId="45298"/>
    <cellStyle name="標準 25 2 3 2 3 4" xfId="6340"/>
    <cellStyle name="標準 25 2 3 2 3 4 2" xfId="17397"/>
    <cellStyle name="標準 25 2 3 2 3 4 3" xfId="27951"/>
    <cellStyle name="標準 25 2 3 2 3 4 4" xfId="38511"/>
    <cellStyle name="標準 25 2 3 2 3 4 5" xfId="49066"/>
    <cellStyle name="標準 25 2 3 2 3 5" xfId="12131"/>
    <cellStyle name="標準 25 2 3 2 3 6" xfId="22685"/>
    <cellStyle name="標準 25 2 3 2 3 7" xfId="33245"/>
    <cellStyle name="標準 25 2 3 2 3 8" xfId="43799"/>
    <cellStyle name="標準 25 2 3 2 4" xfId="1632"/>
    <cellStyle name="標準 25 2 3 2 4 2" xfId="4041"/>
    <cellStyle name="標準 25 2 3 2 4 2 2" xfId="9283"/>
    <cellStyle name="標準 25 2 3 2 4 2 2 2" xfId="18896"/>
    <cellStyle name="標準 25 2 3 2 4 2 2 3" xfId="29450"/>
    <cellStyle name="標準 25 2 3 2 4 2 2 4" xfId="40010"/>
    <cellStyle name="標準 25 2 3 2 4 2 2 5" xfId="50565"/>
    <cellStyle name="標準 25 2 3 2 4 2 3" xfId="13630"/>
    <cellStyle name="標準 25 2 3 2 4 2 4" xfId="24185"/>
    <cellStyle name="標準 25 2 3 2 4 2 5" xfId="34745"/>
    <cellStyle name="標準 25 2 3 2 4 2 6" xfId="45299"/>
    <cellStyle name="標準 25 2 3 2 4 3" xfId="6875"/>
    <cellStyle name="標準 25 2 3 2 4 3 2" xfId="17047"/>
    <cellStyle name="標準 25 2 3 2 4 3 3" xfId="27601"/>
    <cellStyle name="標準 25 2 3 2 4 3 4" xfId="38161"/>
    <cellStyle name="標準 25 2 3 2 4 3 5" xfId="48716"/>
    <cellStyle name="標準 25 2 3 2 4 4" xfId="11781"/>
    <cellStyle name="標準 25 2 3 2 4 5" xfId="22335"/>
    <cellStyle name="標準 25 2 3 2 4 6" xfId="32895"/>
    <cellStyle name="標準 25 2 3 2 4 7" xfId="43449"/>
    <cellStyle name="標準 25 2 3 2 5" xfId="2993"/>
    <cellStyle name="標準 25 2 3 2 5 2" xfId="8235"/>
    <cellStyle name="標準 25 2 3 2 5 2 2" xfId="18897"/>
    <cellStyle name="標準 25 2 3 2 5 2 3" xfId="29451"/>
    <cellStyle name="標準 25 2 3 2 5 2 4" xfId="40011"/>
    <cellStyle name="標準 25 2 3 2 5 2 5" xfId="50566"/>
    <cellStyle name="標準 25 2 3 2 5 3" xfId="13631"/>
    <cellStyle name="標準 25 2 3 2 5 4" xfId="24186"/>
    <cellStyle name="標準 25 2 3 2 5 5" xfId="34746"/>
    <cellStyle name="標準 25 2 3 2 5 6" xfId="45300"/>
    <cellStyle name="標準 25 2 3 2 6" xfId="5470"/>
    <cellStyle name="標準 25 2 3 2 6 2" xfId="15999"/>
    <cellStyle name="標準 25 2 3 2 6 3" xfId="26553"/>
    <cellStyle name="標準 25 2 3 2 6 4" xfId="37113"/>
    <cellStyle name="標準 25 2 3 2 6 5" xfId="47668"/>
    <cellStyle name="標準 25 2 3 2 7" xfId="10733"/>
    <cellStyle name="標準 25 2 3 2 8" xfId="21287"/>
    <cellStyle name="標準 25 2 3 2 9" xfId="31847"/>
    <cellStyle name="標準 25 2 3 3" xfId="584"/>
    <cellStyle name="標準 25 2 3 3 10" xfId="42809"/>
    <cellStyle name="標準 25 2 3 3 2" xfId="992"/>
    <cellStyle name="標準 25 2 3 3 2 2" xfId="2529"/>
    <cellStyle name="標準 25 2 3 3 2 2 2" xfId="7772"/>
    <cellStyle name="標準 25 2 3 3 2 2 2 2" xfId="18898"/>
    <cellStyle name="標準 25 2 3 3 2 2 2 3" xfId="29452"/>
    <cellStyle name="標準 25 2 3 3 2 2 2 4" xfId="40012"/>
    <cellStyle name="標準 25 2 3 3 2 2 2 5" xfId="50567"/>
    <cellStyle name="標準 25 2 3 3 2 2 3" xfId="13632"/>
    <cellStyle name="標準 25 2 3 3 2 2 4" xfId="24187"/>
    <cellStyle name="標準 25 2 3 3 2 2 5" xfId="34747"/>
    <cellStyle name="標準 25 2 3 3 2 2 6" xfId="45301"/>
    <cellStyle name="標準 25 2 3 3 2 3" xfId="4938"/>
    <cellStyle name="標準 25 2 3 3 2 3 2" xfId="10180"/>
    <cellStyle name="標準 25 2 3 3 2 3 2 2" xfId="18899"/>
    <cellStyle name="標準 25 2 3 3 2 3 2 3" xfId="29453"/>
    <cellStyle name="標準 25 2 3 3 2 3 2 4" xfId="40013"/>
    <cellStyle name="標準 25 2 3 3 2 3 2 5" xfId="50568"/>
    <cellStyle name="標準 25 2 3 3 2 3 3" xfId="13633"/>
    <cellStyle name="標準 25 2 3 3 2 3 4" xfId="24188"/>
    <cellStyle name="標準 25 2 3 3 2 3 5" xfId="34748"/>
    <cellStyle name="標準 25 2 3 3 2 3 6" xfId="45302"/>
    <cellStyle name="標準 25 2 3 3 2 4" xfId="6235"/>
    <cellStyle name="標準 25 2 3 3 2 4 2" xfId="17944"/>
    <cellStyle name="標準 25 2 3 3 2 4 3" xfId="28498"/>
    <cellStyle name="標準 25 2 3 3 2 4 4" xfId="39058"/>
    <cellStyle name="標準 25 2 3 3 2 4 5" xfId="49613"/>
    <cellStyle name="標準 25 2 3 3 2 5" xfId="12678"/>
    <cellStyle name="標準 25 2 3 3 2 6" xfId="23232"/>
    <cellStyle name="標準 25 2 3 3 2 7" xfId="33792"/>
    <cellStyle name="標準 25 2 3 3 2 8" xfId="44346"/>
    <cellStyle name="標準 25 2 3 3 3" xfId="2121"/>
    <cellStyle name="標準 25 2 3 3 3 2" xfId="4530"/>
    <cellStyle name="標準 25 2 3 3 3 2 2" xfId="9772"/>
    <cellStyle name="標準 25 2 3 3 3 2 2 2" xfId="18900"/>
    <cellStyle name="標準 25 2 3 3 3 2 2 3" xfId="29454"/>
    <cellStyle name="標準 25 2 3 3 3 2 2 4" xfId="40014"/>
    <cellStyle name="標準 25 2 3 3 3 2 2 5" xfId="50569"/>
    <cellStyle name="標準 25 2 3 3 3 2 3" xfId="13634"/>
    <cellStyle name="標準 25 2 3 3 3 2 4" xfId="24189"/>
    <cellStyle name="標準 25 2 3 3 3 2 5" xfId="34749"/>
    <cellStyle name="標準 25 2 3 3 3 2 6" xfId="45303"/>
    <cellStyle name="標準 25 2 3 3 3 3" xfId="7364"/>
    <cellStyle name="標準 25 2 3 3 3 3 2" xfId="17536"/>
    <cellStyle name="標準 25 2 3 3 3 3 3" xfId="28090"/>
    <cellStyle name="標準 25 2 3 3 3 3 4" xfId="38650"/>
    <cellStyle name="標準 25 2 3 3 3 3 5" xfId="49205"/>
    <cellStyle name="標準 25 2 3 3 3 4" xfId="12270"/>
    <cellStyle name="標準 25 2 3 3 3 5" xfId="22824"/>
    <cellStyle name="標準 25 2 3 3 3 6" xfId="33384"/>
    <cellStyle name="標準 25 2 3 3 3 7" xfId="43938"/>
    <cellStyle name="標準 25 2 3 3 4" xfId="1527"/>
    <cellStyle name="標準 25 2 3 3 4 2" xfId="3936"/>
    <cellStyle name="標準 25 2 3 3 4 2 2" xfId="9178"/>
    <cellStyle name="標準 25 2 3 3 4 2 2 2" xfId="18901"/>
    <cellStyle name="標準 25 2 3 3 4 2 2 3" xfId="29455"/>
    <cellStyle name="標準 25 2 3 3 4 2 2 4" xfId="40015"/>
    <cellStyle name="標準 25 2 3 3 4 2 2 5" xfId="50570"/>
    <cellStyle name="標準 25 2 3 3 4 2 3" xfId="13635"/>
    <cellStyle name="標準 25 2 3 3 4 2 4" xfId="24190"/>
    <cellStyle name="標準 25 2 3 3 4 2 5" xfId="34750"/>
    <cellStyle name="標準 25 2 3 3 4 2 6" xfId="45304"/>
    <cellStyle name="標準 25 2 3 3 4 3" xfId="6770"/>
    <cellStyle name="標準 25 2 3 3 4 3 2" xfId="16942"/>
    <cellStyle name="標準 25 2 3 3 4 3 3" xfId="27496"/>
    <cellStyle name="標準 25 2 3 3 4 3 4" xfId="38056"/>
    <cellStyle name="標準 25 2 3 3 4 3 5" xfId="48611"/>
    <cellStyle name="標準 25 2 3 3 4 4" xfId="11676"/>
    <cellStyle name="標準 25 2 3 3 4 5" xfId="22230"/>
    <cellStyle name="標準 25 2 3 3 4 6" xfId="32790"/>
    <cellStyle name="標準 25 2 3 3 4 7" xfId="43344"/>
    <cellStyle name="標準 25 2 3 3 5" xfId="3401"/>
    <cellStyle name="標準 25 2 3 3 5 2" xfId="8643"/>
    <cellStyle name="標準 25 2 3 3 5 2 2" xfId="18902"/>
    <cellStyle name="標準 25 2 3 3 5 2 3" xfId="29456"/>
    <cellStyle name="標準 25 2 3 3 5 2 4" xfId="40016"/>
    <cellStyle name="標準 25 2 3 3 5 2 5" xfId="50571"/>
    <cellStyle name="標準 25 2 3 3 5 3" xfId="13636"/>
    <cellStyle name="標準 25 2 3 3 5 4" xfId="24191"/>
    <cellStyle name="標準 25 2 3 3 5 5" xfId="34751"/>
    <cellStyle name="標準 25 2 3 3 5 6" xfId="45305"/>
    <cellStyle name="標準 25 2 3 3 6" xfId="5827"/>
    <cellStyle name="標準 25 2 3 3 6 2" xfId="16407"/>
    <cellStyle name="標準 25 2 3 3 6 3" xfId="26961"/>
    <cellStyle name="標準 25 2 3 3 6 4" xfId="37521"/>
    <cellStyle name="標準 25 2 3 3 6 5" xfId="48076"/>
    <cellStyle name="標準 25 2 3 3 7" xfId="11141"/>
    <cellStyle name="標準 25 2 3 3 8" xfId="21695"/>
    <cellStyle name="標準 25 2 3 3 9" xfId="32255"/>
    <cellStyle name="標準 25 2 3 4" xfId="324"/>
    <cellStyle name="標準 25 2 3 4 2" xfId="2345"/>
    <cellStyle name="標準 25 2 3 4 2 2" xfId="4754"/>
    <cellStyle name="標準 25 2 3 4 2 2 2" xfId="9996"/>
    <cellStyle name="標準 25 2 3 4 2 2 2 2" xfId="18903"/>
    <cellStyle name="標準 25 2 3 4 2 2 2 3" xfId="29457"/>
    <cellStyle name="標準 25 2 3 4 2 2 2 4" xfId="40017"/>
    <cellStyle name="標準 25 2 3 4 2 2 2 5" xfId="50572"/>
    <cellStyle name="標準 25 2 3 4 2 2 3" xfId="13637"/>
    <cellStyle name="標準 25 2 3 4 2 2 4" xfId="24192"/>
    <cellStyle name="標準 25 2 3 4 2 2 5" xfId="34752"/>
    <cellStyle name="標準 25 2 3 4 2 2 6" xfId="45306"/>
    <cellStyle name="標準 25 2 3 4 2 3" xfId="7588"/>
    <cellStyle name="標準 25 2 3 4 2 3 2" xfId="17760"/>
    <cellStyle name="標準 25 2 3 4 2 3 3" xfId="28314"/>
    <cellStyle name="標準 25 2 3 4 2 3 4" xfId="38874"/>
    <cellStyle name="標準 25 2 3 4 2 3 5" xfId="49429"/>
    <cellStyle name="標準 25 2 3 4 2 4" xfId="12494"/>
    <cellStyle name="標準 25 2 3 4 2 5" xfId="23048"/>
    <cellStyle name="標準 25 2 3 4 2 6" xfId="33608"/>
    <cellStyle name="標準 25 2 3 4 2 7" xfId="44162"/>
    <cellStyle name="標準 25 2 3 4 3" xfId="3208"/>
    <cellStyle name="標準 25 2 3 4 3 2" xfId="8450"/>
    <cellStyle name="標準 25 2 3 4 3 2 2" xfId="18904"/>
    <cellStyle name="標準 25 2 3 4 3 2 3" xfId="29458"/>
    <cellStyle name="標準 25 2 3 4 3 2 4" xfId="40018"/>
    <cellStyle name="標準 25 2 3 4 3 2 5" xfId="50573"/>
    <cellStyle name="標準 25 2 3 4 3 3" xfId="13638"/>
    <cellStyle name="標準 25 2 3 4 3 4" xfId="24193"/>
    <cellStyle name="標準 25 2 3 4 3 5" xfId="34753"/>
    <cellStyle name="標準 25 2 3 4 3 6" xfId="45307"/>
    <cellStyle name="標準 25 2 3 4 4" xfId="5567"/>
    <cellStyle name="標準 25 2 3 4 4 2" xfId="16214"/>
    <cellStyle name="標準 25 2 3 4 4 3" xfId="26768"/>
    <cellStyle name="標準 25 2 3 4 4 4" xfId="37328"/>
    <cellStyle name="標準 25 2 3 4 4 5" xfId="47883"/>
    <cellStyle name="標準 25 2 3 4 5" xfId="10948"/>
    <cellStyle name="標準 25 2 3 4 6" xfId="21502"/>
    <cellStyle name="標準 25 2 3 4 7" xfId="32062"/>
    <cellStyle name="標準 25 2 3 4 8" xfId="42616"/>
    <cellStyle name="標準 25 2 3 5" xfId="799"/>
    <cellStyle name="標準 25 2 3 5 2" xfId="1861"/>
    <cellStyle name="標準 25 2 3 5 2 2" xfId="7104"/>
    <cellStyle name="標準 25 2 3 5 2 2 2" xfId="18905"/>
    <cellStyle name="標準 25 2 3 5 2 2 3" xfId="29459"/>
    <cellStyle name="標準 25 2 3 5 2 2 4" xfId="40019"/>
    <cellStyle name="標準 25 2 3 5 2 2 5" xfId="50574"/>
    <cellStyle name="標準 25 2 3 5 2 3" xfId="13639"/>
    <cellStyle name="標準 25 2 3 5 2 4" xfId="24194"/>
    <cellStyle name="標準 25 2 3 5 2 5" xfId="34754"/>
    <cellStyle name="標準 25 2 3 5 2 6" xfId="45308"/>
    <cellStyle name="標準 25 2 3 5 3" xfId="4270"/>
    <cellStyle name="標準 25 2 3 5 3 2" xfId="9512"/>
    <cellStyle name="標準 25 2 3 5 3 2 2" xfId="18906"/>
    <cellStyle name="標準 25 2 3 5 3 2 3" xfId="29460"/>
    <cellStyle name="標準 25 2 3 5 3 2 4" xfId="40020"/>
    <cellStyle name="標準 25 2 3 5 3 2 5" xfId="50575"/>
    <cellStyle name="標準 25 2 3 5 3 3" xfId="13640"/>
    <cellStyle name="標準 25 2 3 5 3 4" xfId="24195"/>
    <cellStyle name="標準 25 2 3 5 3 5" xfId="34755"/>
    <cellStyle name="標準 25 2 3 5 3 6" xfId="45309"/>
    <cellStyle name="標準 25 2 3 5 4" xfId="6042"/>
    <cellStyle name="標準 25 2 3 5 4 2" xfId="17276"/>
    <cellStyle name="標準 25 2 3 5 4 3" xfId="27830"/>
    <cellStyle name="標準 25 2 3 5 4 4" xfId="38390"/>
    <cellStyle name="標準 25 2 3 5 4 5" xfId="48945"/>
    <cellStyle name="標準 25 2 3 5 5" xfId="12010"/>
    <cellStyle name="標準 25 2 3 5 6" xfId="22564"/>
    <cellStyle name="標準 25 2 3 5 7" xfId="33124"/>
    <cellStyle name="標準 25 2 3 5 8" xfId="43678"/>
    <cellStyle name="標準 25 2 3 6" xfId="1334"/>
    <cellStyle name="標準 25 2 3 6 2" xfId="3743"/>
    <cellStyle name="標準 25 2 3 6 2 2" xfId="8985"/>
    <cellStyle name="標準 25 2 3 6 2 2 2" xfId="18907"/>
    <cellStyle name="標準 25 2 3 6 2 2 3" xfId="29461"/>
    <cellStyle name="標準 25 2 3 6 2 2 4" xfId="40021"/>
    <cellStyle name="標準 25 2 3 6 2 2 5" xfId="50576"/>
    <cellStyle name="標準 25 2 3 6 2 3" xfId="13641"/>
    <cellStyle name="標準 25 2 3 6 2 4" xfId="24196"/>
    <cellStyle name="標準 25 2 3 6 2 5" xfId="34756"/>
    <cellStyle name="標準 25 2 3 6 2 6" xfId="45310"/>
    <cellStyle name="標準 25 2 3 6 3" xfId="6577"/>
    <cellStyle name="標準 25 2 3 6 3 2" xfId="16749"/>
    <cellStyle name="標準 25 2 3 6 3 3" xfId="27303"/>
    <cellStyle name="標準 25 2 3 6 3 4" xfId="37863"/>
    <cellStyle name="標準 25 2 3 6 3 5" xfId="48418"/>
    <cellStyle name="標準 25 2 3 6 4" xfId="11483"/>
    <cellStyle name="標準 25 2 3 6 5" xfId="22037"/>
    <cellStyle name="標準 25 2 3 6 6" xfId="32597"/>
    <cellStyle name="標準 25 2 3 6 7" xfId="43151"/>
    <cellStyle name="標準 25 2 3 7" xfId="2888"/>
    <cellStyle name="標準 25 2 3 7 2" xfId="8130"/>
    <cellStyle name="標準 25 2 3 7 2 2" xfId="18908"/>
    <cellStyle name="標準 25 2 3 7 2 3" xfId="29462"/>
    <cellStyle name="標準 25 2 3 7 2 4" xfId="40022"/>
    <cellStyle name="標準 25 2 3 7 2 5" xfId="50577"/>
    <cellStyle name="標準 25 2 3 7 3" xfId="13642"/>
    <cellStyle name="標準 25 2 3 7 4" xfId="24197"/>
    <cellStyle name="標準 25 2 3 7 5" xfId="34757"/>
    <cellStyle name="標準 25 2 3 7 6" xfId="45311"/>
    <cellStyle name="標準 25 2 3 8" xfId="5387"/>
    <cellStyle name="標準 25 2 3 8 2" xfId="15894"/>
    <cellStyle name="標準 25 2 3 8 3" xfId="26448"/>
    <cellStyle name="標準 25 2 3 8 4" xfId="37008"/>
    <cellStyle name="標準 25 2 3 8 5" xfId="47563"/>
    <cellStyle name="標準 25 2 3 9" xfId="10628"/>
    <cellStyle name="標準 25 2 30" xfId="10566"/>
    <cellStyle name="標準 25 2 30 2" xfId="21120"/>
    <cellStyle name="標準 25 2 30 3" xfId="31674"/>
    <cellStyle name="標準 25 2 30 4" xfId="42234"/>
    <cellStyle name="標準 25 2 30 5" xfId="52789"/>
    <cellStyle name="標準 25 2 31" xfId="15856"/>
    <cellStyle name="標準 25 2 31 2" xfId="26411"/>
    <cellStyle name="標準 25 2 31 3" xfId="36971"/>
    <cellStyle name="標準 25 2 31 4" xfId="47525"/>
    <cellStyle name="標準 25 2 32" xfId="10590"/>
    <cellStyle name="標準 25 2 33" xfId="21144"/>
    <cellStyle name="標準 25 2 34" xfId="31704"/>
    <cellStyle name="標準 25 2 35" xfId="42258"/>
    <cellStyle name="標準 25 2 4" xfId="161"/>
    <cellStyle name="標準 25 2 4 10" xfId="21161"/>
    <cellStyle name="標準 25 2 4 11" xfId="31721"/>
    <cellStyle name="標準 25 2 4 12" xfId="42275"/>
    <cellStyle name="標準 25 2 4 2" xfId="204"/>
    <cellStyle name="標準 25 2 4 2 10" xfId="42423"/>
    <cellStyle name="標準 25 2 4 2 2" xfId="606"/>
    <cellStyle name="標準 25 2 4 2 2 2" xfId="2656"/>
    <cellStyle name="標準 25 2 4 2 2 2 2" xfId="5065"/>
    <cellStyle name="標準 25 2 4 2 2 2 2 2" xfId="10307"/>
    <cellStyle name="標準 25 2 4 2 2 2 2 2 2" xfId="18909"/>
    <cellStyle name="標準 25 2 4 2 2 2 2 2 3" xfId="29463"/>
    <cellStyle name="標準 25 2 4 2 2 2 2 2 4" xfId="40023"/>
    <cellStyle name="標準 25 2 4 2 2 2 2 2 5" xfId="50578"/>
    <cellStyle name="標準 25 2 4 2 2 2 2 3" xfId="13643"/>
    <cellStyle name="標準 25 2 4 2 2 2 2 4" xfId="24198"/>
    <cellStyle name="標準 25 2 4 2 2 2 2 5" xfId="34758"/>
    <cellStyle name="標準 25 2 4 2 2 2 2 6" xfId="45312"/>
    <cellStyle name="標準 25 2 4 2 2 2 3" xfId="7899"/>
    <cellStyle name="標準 25 2 4 2 2 2 3 2" xfId="18071"/>
    <cellStyle name="標準 25 2 4 2 2 2 3 3" xfId="28625"/>
    <cellStyle name="標準 25 2 4 2 2 2 3 4" xfId="39185"/>
    <cellStyle name="標準 25 2 4 2 2 2 3 5" xfId="49740"/>
    <cellStyle name="標準 25 2 4 2 2 2 4" xfId="12805"/>
    <cellStyle name="標準 25 2 4 2 2 2 5" xfId="23359"/>
    <cellStyle name="標準 25 2 4 2 2 2 6" xfId="33919"/>
    <cellStyle name="標準 25 2 4 2 2 2 7" xfId="44473"/>
    <cellStyle name="標準 25 2 4 2 2 3" xfId="3528"/>
    <cellStyle name="標準 25 2 4 2 2 3 2" xfId="8770"/>
    <cellStyle name="標準 25 2 4 2 2 3 2 2" xfId="18910"/>
    <cellStyle name="標準 25 2 4 2 2 3 2 3" xfId="29464"/>
    <cellStyle name="標準 25 2 4 2 2 3 2 4" xfId="40024"/>
    <cellStyle name="標準 25 2 4 2 2 3 2 5" xfId="50579"/>
    <cellStyle name="標準 25 2 4 2 2 3 3" xfId="13644"/>
    <cellStyle name="標準 25 2 4 2 2 3 4" xfId="24199"/>
    <cellStyle name="標準 25 2 4 2 2 3 5" xfId="34759"/>
    <cellStyle name="標準 25 2 4 2 2 3 6" xfId="45313"/>
    <cellStyle name="標準 25 2 4 2 2 4" xfId="5849"/>
    <cellStyle name="標準 25 2 4 2 2 4 2" xfId="16534"/>
    <cellStyle name="標準 25 2 4 2 2 4 3" xfId="27088"/>
    <cellStyle name="標準 25 2 4 2 2 4 4" xfId="37648"/>
    <cellStyle name="標準 25 2 4 2 2 4 5" xfId="48203"/>
    <cellStyle name="標準 25 2 4 2 2 5" xfId="11268"/>
    <cellStyle name="標準 25 2 4 2 2 6" xfId="21822"/>
    <cellStyle name="標準 25 2 4 2 2 7" xfId="32382"/>
    <cellStyle name="標準 25 2 4 2 2 8" xfId="42936"/>
    <cellStyle name="標準 25 2 4 2 3" xfId="1119"/>
    <cellStyle name="標準 25 2 4 2 3 2" xfId="2143"/>
    <cellStyle name="標準 25 2 4 2 3 2 2" xfId="7386"/>
    <cellStyle name="標準 25 2 4 2 3 2 2 2" xfId="18911"/>
    <cellStyle name="標準 25 2 4 2 3 2 2 3" xfId="29465"/>
    <cellStyle name="標準 25 2 4 2 3 2 2 4" xfId="40025"/>
    <cellStyle name="標準 25 2 4 2 3 2 2 5" xfId="50580"/>
    <cellStyle name="標準 25 2 4 2 3 2 3" xfId="13645"/>
    <cellStyle name="標準 25 2 4 2 3 2 4" xfId="24200"/>
    <cellStyle name="標準 25 2 4 2 3 2 5" xfId="34760"/>
    <cellStyle name="標準 25 2 4 2 3 2 6" xfId="45314"/>
    <cellStyle name="標準 25 2 4 2 3 3" xfId="4552"/>
    <cellStyle name="標準 25 2 4 2 3 3 2" xfId="9794"/>
    <cellStyle name="標準 25 2 4 2 3 3 2 2" xfId="18912"/>
    <cellStyle name="標準 25 2 4 2 3 3 2 3" xfId="29466"/>
    <cellStyle name="標準 25 2 4 2 3 3 2 4" xfId="40026"/>
    <cellStyle name="標準 25 2 4 2 3 3 2 5" xfId="50581"/>
    <cellStyle name="標準 25 2 4 2 3 3 3" xfId="13646"/>
    <cellStyle name="標準 25 2 4 2 3 3 4" xfId="24201"/>
    <cellStyle name="標準 25 2 4 2 3 3 5" xfId="34761"/>
    <cellStyle name="標準 25 2 4 2 3 3 6" xfId="45315"/>
    <cellStyle name="標準 25 2 4 2 3 4" xfId="6362"/>
    <cellStyle name="標準 25 2 4 2 3 4 2" xfId="17558"/>
    <cellStyle name="標準 25 2 4 2 3 4 3" xfId="28112"/>
    <cellStyle name="標準 25 2 4 2 3 4 4" xfId="38672"/>
    <cellStyle name="標準 25 2 4 2 3 4 5" xfId="49227"/>
    <cellStyle name="標準 25 2 4 2 3 5" xfId="12292"/>
    <cellStyle name="標準 25 2 4 2 3 6" xfId="22846"/>
    <cellStyle name="標準 25 2 4 2 3 7" xfId="33406"/>
    <cellStyle name="標準 25 2 4 2 3 8" xfId="43960"/>
    <cellStyle name="標準 25 2 4 2 4" xfId="1654"/>
    <cellStyle name="標準 25 2 4 2 4 2" xfId="4063"/>
    <cellStyle name="標準 25 2 4 2 4 2 2" xfId="9305"/>
    <cellStyle name="標準 25 2 4 2 4 2 2 2" xfId="18913"/>
    <cellStyle name="標準 25 2 4 2 4 2 2 3" xfId="29467"/>
    <cellStyle name="標準 25 2 4 2 4 2 2 4" xfId="40027"/>
    <cellStyle name="標準 25 2 4 2 4 2 2 5" xfId="50582"/>
    <cellStyle name="標準 25 2 4 2 4 2 3" xfId="13647"/>
    <cellStyle name="標準 25 2 4 2 4 2 4" xfId="24202"/>
    <cellStyle name="標準 25 2 4 2 4 2 5" xfId="34762"/>
    <cellStyle name="標準 25 2 4 2 4 2 6" xfId="45316"/>
    <cellStyle name="標準 25 2 4 2 4 3" xfId="6897"/>
    <cellStyle name="標準 25 2 4 2 4 3 2" xfId="17069"/>
    <cellStyle name="標準 25 2 4 2 4 3 3" xfId="27623"/>
    <cellStyle name="標準 25 2 4 2 4 3 4" xfId="38183"/>
    <cellStyle name="標準 25 2 4 2 4 3 5" xfId="48738"/>
    <cellStyle name="標準 25 2 4 2 4 4" xfId="11803"/>
    <cellStyle name="標準 25 2 4 2 4 5" xfId="22357"/>
    <cellStyle name="標準 25 2 4 2 4 6" xfId="32917"/>
    <cellStyle name="標準 25 2 4 2 4 7" xfId="43471"/>
    <cellStyle name="標準 25 2 4 2 5" xfId="3015"/>
    <cellStyle name="標準 25 2 4 2 5 2" xfId="8257"/>
    <cellStyle name="標準 25 2 4 2 5 2 2" xfId="18914"/>
    <cellStyle name="標準 25 2 4 2 5 2 3" xfId="29468"/>
    <cellStyle name="標準 25 2 4 2 5 2 4" xfId="40028"/>
    <cellStyle name="標準 25 2 4 2 5 2 5" xfId="50583"/>
    <cellStyle name="標準 25 2 4 2 5 3" xfId="13648"/>
    <cellStyle name="標準 25 2 4 2 5 4" xfId="24203"/>
    <cellStyle name="標準 25 2 4 2 5 5" xfId="34763"/>
    <cellStyle name="標準 25 2 4 2 5 6" xfId="45317"/>
    <cellStyle name="標準 25 2 4 2 6" xfId="5449"/>
    <cellStyle name="標準 25 2 4 2 6 2" xfId="16021"/>
    <cellStyle name="標準 25 2 4 2 6 3" xfId="26575"/>
    <cellStyle name="標準 25 2 4 2 6 4" xfId="37135"/>
    <cellStyle name="標準 25 2 4 2 6 5" xfId="47690"/>
    <cellStyle name="標準 25 2 4 2 7" xfId="10755"/>
    <cellStyle name="標準 25 2 4 2 8" xfId="21309"/>
    <cellStyle name="標準 25 2 4 2 9" xfId="31869"/>
    <cellStyle name="標準 25 2 4 3" xfId="337"/>
    <cellStyle name="標準 25 2 4 3 2" xfId="971"/>
    <cellStyle name="標準 25 2 4 3 2 2" xfId="2508"/>
    <cellStyle name="標準 25 2 4 3 2 2 2" xfId="7751"/>
    <cellStyle name="標準 25 2 4 3 2 2 2 2" xfId="18915"/>
    <cellStyle name="標準 25 2 4 3 2 2 2 3" xfId="29469"/>
    <cellStyle name="標準 25 2 4 3 2 2 2 4" xfId="40029"/>
    <cellStyle name="標準 25 2 4 3 2 2 2 5" xfId="50584"/>
    <cellStyle name="標準 25 2 4 3 2 2 3" xfId="13649"/>
    <cellStyle name="標準 25 2 4 3 2 2 4" xfId="24204"/>
    <cellStyle name="標準 25 2 4 3 2 2 5" xfId="34764"/>
    <cellStyle name="標準 25 2 4 3 2 2 6" xfId="45318"/>
    <cellStyle name="標準 25 2 4 3 2 3" xfId="4917"/>
    <cellStyle name="標準 25 2 4 3 2 3 2" xfId="10159"/>
    <cellStyle name="標準 25 2 4 3 2 3 2 2" xfId="18916"/>
    <cellStyle name="標準 25 2 4 3 2 3 2 3" xfId="29470"/>
    <cellStyle name="標準 25 2 4 3 2 3 2 4" xfId="40030"/>
    <cellStyle name="標準 25 2 4 3 2 3 2 5" xfId="50585"/>
    <cellStyle name="標準 25 2 4 3 2 3 3" xfId="13650"/>
    <cellStyle name="標準 25 2 4 3 2 3 4" xfId="24205"/>
    <cellStyle name="標準 25 2 4 3 2 3 5" xfId="34765"/>
    <cellStyle name="標準 25 2 4 3 2 3 6" xfId="45319"/>
    <cellStyle name="標準 25 2 4 3 2 4" xfId="6214"/>
    <cellStyle name="標準 25 2 4 3 2 4 2" xfId="17923"/>
    <cellStyle name="標準 25 2 4 3 2 4 3" xfId="28477"/>
    <cellStyle name="標準 25 2 4 3 2 4 4" xfId="39037"/>
    <cellStyle name="標準 25 2 4 3 2 4 5" xfId="49592"/>
    <cellStyle name="標準 25 2 4 3 2 5" xfId="12657"/>
    <cellStyle name="標準 25 2 4 3 2 6" xfId="23211"/>
    <cellStyle name="標準 25 2 4 3 2 7" xfId="33771"/>
    <cellStyle name="標準 25 2 4 3 2 8" xfId="44325"/>
    <cellStyle name="標準 25 2 4 3 3" xfId="1506"/>
    <cellStyle name="標準 25 2 4 3 3 2" xfId="3915"/>
    <cellStyle name="標準 25 2 4 3 3 2 2" xfId="9157"/>
    <cellStyle name="標準 25 2 4 3 3 2 2 2" xfId="18917"/>
    <cellStyle name="標準 25 2 4 3 3 2 2 3" xfId="29471"/>
    <cellStyle name="標準 25 2 4 3 3 2 2 4" xfId="40031"/>
    <cellStyle name="標準 25 2 4 3 3 2 2 5" xfId="50586"/>
    <cellStyle name="標準 25 2 4 3 3 2 3" xfId="13651"/>
    <cellStyle name="標準 25 2 4 3 3 2 4" xfId="24206"/>
    <cellStyle name="標準 25 2 4 3 3 2 5" xfId="34766"/>
    <cellStyle name="標準 25 2 4 3 3 2 6" xfId="45320"/>
    <cellStyle name="標準 25 2 4 3 3 3" xfId="6749"/>
    <cellStyle name="標準 25 2 4 3 3 3 2" xfId="16921"/>
    <cellStyle name="標準 25 2 4 3 3 3 3" xfId="27475"/>
    <cellStyle name="標準 25 2 4 3 3 3 4" xfId="38035"/>
    <cellStyle name="標準 25 2 4 3 3 3 5" xfId="48590"/>
    <cellStyle name="標準 25 2 4 3 3 4" xfId="11655"/>
    <cellStyle name="標準 25 2 4 3 3 5" xfId="22209"/>
    <cellStyle name="標準 25 2 4 3 3 6" xfId="32769"/>
    <cellStyle name="標準 25 2 4 3 3 7" xfId="43323"/>
    <cellStyle name="標準 25 2 4 3 4" xfId="3380"/>
    <cellStyle name="標準 25 2 4 3 4 2" xfId="8622"/>
    <cellStyle name="標準 25 2 4 3 4 2 2" xfId="18918"/>
    <cellStyle name="標準 25 2 4 3 4 2 3" xfId="29472"/>
    <cellStyle name="標準 25 2 4 3 4 2 4" xfId="40032"/>
    <cellStyle name="標準 25 2 4 3 4 2 5" xfId="50587"/>
    <cellStyle name="標準 25 2 4 3 4 3" xfId="13652"/>
    <cellStyle name="標準 25 2 4 3 4 4" xfId="24207"/>
    <cellStyle name="標準 25 2 4 3 4 5" xfId="34767"/>
    <cellStyle name="標準 25 2 4 3 4 6" xfId="45321"/>
    <cellStyle name="標準 25 2 4 3 5" xfId="5580"/>
    <cellStyle name="標準 25 2 4 3 5 2" xfId="16386"/>
    <cellStyle name="標準 25 2 4 3 5 3" xfId="26940"/>
    <cellStyle name="標準 25 2 4 3 5 4" xfId="37500"/>
    <cellStyle name="標準 25 2 4 3 5 5" xfId="48055"/>
    <cellStyle name="標準 25 2 4 3 6" xfId="11120"/>
    <cellStyle name="標準 25 2 4 3 7" xfId="21674"/>
    <cellStyle name="標準 25 2 4 3 8" xfId="32234"/>
    <cellStyle name="標準 25 2 4 3 9" xfId="42788"/>
    <cellStyle name="標準 25 2 4 4" xfId="821"/>
    <cellStyle name="標準 25 2 4 4 2" xfId="2360"/>
    <cellStyle name="標準 25 2 4 4 2 2" xfId="4769"/>
    <cellStyle name="標準 25 2 4 4 2 2 2" xfId="10011"/>
    <cellStyle name="標準 25 2 4 4 2 2 2 2" xfId="18919"/>
    <cellStyle name="標準 25 2 4 4 2 2 2 3" xfId="29473"/>
    <cellStyle name="標準 25 2 4 4 2 2 2 4" xfId="40033"/>
    <cellStyle name="標準 25 2 4 4 2 2 2 5" xfId="50588"/>
    <cellStyle name="標準 25 2 4 4 2 2 3" xfId="13653"/>
    <cellStyle name="標準 25 2 4 4 2 2 4" xfId="24208"/>
    <cellStyle name="標準 25 2 4 4 2 2 5" xfId="34768"/>
    <cellStyle name="標準 25 2 4 4 2 2 6" xfId="45322"/>
    <cellStyle name="標準 25 2 4 4 2 3" xfId="7603"/>
    <cellStyle name="標準 25 2 4 4 2 3 2" xfId="17775"/>
    <cellStyle name="標準 25 2 4 4 2 3 3" xfId="28329"/>
    <cellStyle name="標準 25 2 4 4 2 3 4" xfId="38889"/>
    <cellStyle name="標準 25 2 4 4 2 3 5" xfId="49444"/>
    <cellStyle name="標準 25 2 4 4 2 4" xfId="12509"/>
    <cellStyle name="標準 25 2 4 4 2 5" xfId="23063"/>
    <cellStyle name="標準 25 2 4 4 2 6" xfId="33623"/>
    <cellStyle name="標準 25 2 4 4 2 7" xfId="44177"/>
    <cellStyle name="標準 25 2 4 4 3" xfId="3230"/>
    <cellStyle name="標準 25 2 4 4 3 2" xfId="8472"/>
    <cellStyle name="標準 25 2 4 4 3 2 2" xfId="18920"/>
    <cellStyle name="標準 25 2 4 4 3 2 3" xfId="29474"/>
    <cellStyle name="標準 25 2 4 4 3 2 4" xfId="40034"/>
    <cellStyle name="標準 25 2 4 4 3 2 5" xfId="50589"/>
    <cellStyle name="標準 25 2 4 4 3 3" xfId="13654"/>
    <cellStyle name="標準 25 2 4 4 3 4" xfId="24209"/>
    <cellStyle name="標準 25 2 4 4 3 5" xfId="34769"/>
    <cellStyle name="標準 25 2 4 4 3 6" xfId="45323"/>
    <cellStyle name="標準 25 2 4 4 4" xfId="6064"/>
    <cellStyle name="標準 25 2 4 4 4 2" xfId="16236"/>
    <cellStyle name="標準 25 2 4 4 4 3" xfId="26790"/>
    <cellStyle name="標準 25 2 4 4 4 4" xfId="37350"/>
    <cellStyle name="標準 25 2 4 4 4 5" xfId="47905"/>
    <cellStyle name="標準 25 2 4 4 5" xfId="10970"/>
    <cellStyle name="標準 25 2 4 4 6" xfId="21524"/>
    <cellStyle name="標準 25 2 4 4 7" xfId="32084"/>
    <cellStyle name="標準 25 2 4 4 8" xfId="42638"/>
    <cellStyle name="標準 25 2 4 5" xfId="1874"/>
    <cellStyle name="標準 25 2 4 5 2" xfId="4283"/>
    <cellStyle name="標準 25 2 4 5 2 2" xfId="9525"/>
    <cellStyle name="標準 25 2 4 5 2 2 2" xfId="18921"/>
    <cellStyle name="標準 25 2 4 5 2 2 3" xfId="29475"/>
    <cellStyle name="標準 25 2 4 5 2 2 4" xfId="40035"/>
    <cellStyle name="標準 25 2 4 5 2 2 5" xfId="50590"/>
    <cellStyle name="標準 25 2 4 5 2 3" xfId="13655"/>
    <cellStyle name="標準 25 2 4 5 2 4" xfId="24210"/>
    <cellStyle name="標準 25 2 4 5 2 5" xfId="34770"/>
    <cellStyle name="標準 25 2 4 5 2 6" xfId="45324"/>
    <cellStyle name="標準 25 2 4 5 3" xfId="7117"/>
    <cellStyle name="標準 25 2 4 5 3 2" xfId="17289"/>
    <cellStyle name="標準 25 2 4 5 3 3" xfId="27843"/>
    <cellStyle name="標準 25 2 4 5 3 4" xfId="38403"/>
    <cellStyle name="標準 25 2 4 5 3 5" xfId="48958"/>
    <cellStyle name="標準 25 2 4 5 4" xfId="12023"/>
    <cellStyle name="標準 25 2 4 5 5" xfId="22577"/>
    <cellStyle name="標準 25 2 4 5 6" xfId="33137"/>
    <cellStyle name="標準 25 2 4 5 7" xfId="43691"/>
    <cellStyle name="標準 25 2 4 6" xfId="1356"/>
    <cellStyle name="標準 25 2 4 6 2" xfId="3765"/>
    <cellStyle name="標準 25 2 4 6 2 2" xfId="9007"/>
    <cellStyle name="標準 25 2 4 6 2 2 2" xfId="18922"/>
    <cellStyle name="標準 25 2 4 6 2 2 3" xfId="29476"/>
    <cellStyle name="標準 25 2 4 6 2 2 4" xfId="40036"/>
    <cellStyle name="標準 25 2 4 6 2 2 5" xfId="50591"/>
    <cellStyle name="標準 25 2 4 6 2 3" xfId="13656"/>
    <cellStyle name="標準 25 2 4 6 2 4" xfId="24211"/>
    <cellStyle name="標準 25 2 4 6 2 5" xfId="34771"/>
    <cellStyle name="標準 25 2 4 6 2 6" xfId="45325"/>
    <cellStyle name="標準 25 2 4 6 3" xfId="6599"/>
    <cellStyle name="標準 25 2 4 6 3 2" xfId="16771"/>
    <cellStyle name="標準 25 2 4 6 3 3" xfId="27325"/>
    <cellStyle name="標準 25 2 4 6 3 4" xfId="37885"/>
    <cellStyle name="標準 25 2 4 6 3 5" xfId="48440"/>
    <cellStyle name="標準 25 2 4 6 4" xfId="11505"/>
    <cellStyle name="標準 25 2 4 6 5" xfId="22059"/>
    <cellStyle name="標準 25 2 4 6 6" xfId="32619"/>
    <cellStyle name="標準 25 2 4 6 7" xfId="43173"/>
    <cellStyle name="標準 25 2 4 7" xfId="2867"/>
    <cellStyle name="標準 25 2 4 7 2" xfId="8109"/>
    <cellStyle name="標準 25 2 4 7 2 2" xfId="18923"/>
    <cellStyle name="標準 25 2 4 7 2 3" xfId="29477"/>
    <cellStyle name="標準 25 2 4 7 2 4" xfId="40037"/>
    <cellStyle name="標準 25 2 4 7 2 5" xfId="50592"/>
    <cellStyle name="標準 25 2 4 7 3" xfId="13657"/>
    <cellStyle name="標準 25 2 4 7 4" xfId="24212"/>
    <cellStyle name="標準 25 2 4 7 5" xfId="34772"/>
    <cellStyle name="標準 25 2 4 7 6" xfId="45326"/>
    <cellStyle name="標準 25 2 4 8" xfId="5409"/>
    <cellStyle name="標準 25 2 4 8 2" xfId="15873"/>
    <cellStyle name="標準 25 2 4 8 3" xfId="26427"/>
    <cellStyle name="標準 25 2 4 8 4" xfId="36987"/>
    <cellStyle name="標準 25 2 4 8 5" xfId="47542"/>
    <cellStyle name="標準 25 2 4 9" xfId="10607"/>
    <cellStyle name="標準 25 2 5" xfId="249"/>
    <cellStyle name="標準 25 2 5 10" xfId="21204"/>
    <cellStyle name="標準 25 2 5 11" xfId="31764"/>
    <cellStyle name="標準 25 2 5 12" xfId="42318"/>
    <cellStyle name="標準 25 2 5 2" xfId="628"/>
    <cellStyle name="標準 25 2 5 2 10" xfId="42445"/>
    <cellStyle name="標準 25 2 5 2 2" xfId="1141"/>
    <cellStyle name="標準 25 2 5 2 2 2" xfId="2678"/>
    <cellStyle name="標準 25 2 5 2 2 2 2" xfId="5087"/>
    <cellStyle name="標準 25 2 5 2 2 2 2 2" xfId="10329"/>
    <cellStyle name="標準 25 2 5 2 2 2 2 2 2" xfId="18924"/>
    <cellStyle name="標準 25 2 5 2 2 2 2 2 3" xfId="29478"/>
    <cellStyle name="標準 25 2 5 2 2 2 2 2 4" xfId="40038"/>
    <cellStyle name="標準 25 2 5 2 2 2 2 2 5" xfId="50593"/>
    <cellStyle name="標準 25 2 5 2 2 2 2 3" xfId="13658"/>
    <cellStyle name="標準 25 2 5 2 2 2 2 4" xfId="24213"/>
    <cellStyle name="標準 25 2 5 2 2 2 2 5" xfId="34773"/>
    <cellStyle name="標準 25 2 5 2 2 2 2 6" xfId="45327"/>
    <cellStyle name="標準 25 2 5 2 2 2 3" xfId="7921"/>
    <cellStyle name="標準 25 2 5 2 2 2 3 2" xfId="18093"/>
    <cellStyle name="標準 25 2 5 2 2 2 3 3" xfId="28647"/>
    <cellStyle name="標準 25 2 5 2 2 2 3 4" xfId="39207"/>
    <cellStyle name="標準 25 2 5 2 2 2 3 5" xfId="49762"/>
    <cellStyle name="標準 25 2 5 2 2 2 4" xfId="12827"/>
    <cellStyle name="標準 25 2 5 2 2 2 5" xfId="23381"/>
    <cellStyle name="標準 25 2 5 2 2 2 6" xfId="33941"/>
    <cellStyle name="標準 25 2 5 2 2 2 7" xfId="44495"/>
    <cellStyle name="標準 25 2 5 2 2 3" xfId="3550"/>
    <cellStyle name="標準 25 2 5 2 2 3 2" xfId="8792"/>
    <cellStyle name="標準 25 2 5 2 2 3 2 2" xfId="18925"/>
    <cellStyle name="標準 25 2 5 2 2 3 2 3" xfId="29479"/>
    <cellStyle name="標準 25 2 5 2 2 3 2 4" xfId="40039"/>
    <cellStyle name="標準 25 2 5 2 2 3 2 5" xfId="50594"/>
    <cellStyle name="標準 25 2 5 2 2 3 3" xfId="13659"/>
    <cellStyle name="標準 25 2 5 2 2 3 4" xfId="24214"/>
    <cellStyle name="標準 25 2 5 2 2 3 5" xfId="34774"/>
    <cellStyle name="標準 25 2 5 2 2 3 6" xfId="45328"/>
    <cellStyle name="標準 25 2 5 2 2 4" xfId="6384"/>
    <cellStyle name="標準 25 2 5 2 2 4 2" xfId="16556"/>
    <cellStyle name="標準 25 2 5 2 2 4 3" xfId="27110"/>
    <cellStyle name="標準 25 2 5 2 2 4 4" xfId="37670"/>
    <cellStyle name="標準 25 2 5 2 2 4 5" xfId="48225"/>
    <cellStyle name="標準 25 2 5 2 2 5" xfId="11290"/>
    <cellStyle name="標準 25 2 5 2 2 6" xfId="21844"/>
    <cellStyle name="標準 25 2 5 2 2 7" xfId="32404"/>
    <cellStyle name="標準 25 2 5 2 2 8" xfId="42958"/>
    <cellStyle name="標準 25 2 5 2 3" xfId="2165"/>
    <cellStyle name="標準 25 2 5 2 3 2" xfId="4574"/>
    <cellStyle name="標準 25 2 5 2 3 2 2" xfId="9816"/>
    <cellStyle name="標準 25 2 5 2 3 2 2 2" xfId="18926"/>
    <cellStyle name="標準 25 2 5 2 3 2 2 3" xfId="29480"/>
    <cellStyle name="標準 25 2 5 2 3 2 2 4" xfId="40040"/>
    <cellStyle name="標準 25 2 5 2 3 2 2 5" xfId="50595"/>
    <cellStyle name="標準 25 2 5 2 3 2 3" xfId="13660"/>
    <cellStyle name="標準 25 2 5 2 3 2 4" xfId="24215"/>
    <cellStyle name="標準 25 2 5 2 3 2 5" xfId="34775"/>
    <cellStyle name="標準 25 2 5 2 3 2 6" xfId="45329"/>
    <cellStyle name="標準 25 2 5 2 3 3" xfId="7408"/>
    <cellStyle name="標準 25 2 5 2 3 3 2" xfId="17580"/>
    <cellStyle name="標準 25 2 5 2 3 3 3" xfId="28134"/>
    <cellStyle name="標準 25 2 5 2 3 3 4" xfId="38694"/>
    <cellStyle name="標準 25 2 5 2 3 3 5" xfId="49249"/>
    <cellStyle name="標準 25 2 5 2 3 4" xfId="12314"/>
    <cellStyle name="標準 25 2 5 2 3 5" xfId="22868"/>
    <cellStyle name="標準 25 2 5 2 3 6" xfId="33428"/>
    <cellStyle name="標準 25 2 5 2 3 7" xfId="43982"/>
    <cellStyle name="標準 25 2 5 2 4" xfId="1676"/>
    <cellStyle name="標準 25 2 5 2 4 2" xfId="4085"/>
    <cellStyle name="標準 25 2 5 2 4 2 2" xfId="9327"/>
    <cellStyle name="標準 25 2 5 2 4 2 2 2" xfId="18927"/>
    <cellStyle name="標準 25 2 5 2 4 2 2 3" xfId="29481"/>
    <cellStyle name="標準 25 2 5 2 4 2 2 4" xfId="40041"/>
    <cellStyle name="標準 25 2 5 2 4 2 2 5" xfId="50596"/>
    <cellStyle name="標準 25 2 5 2 4 2 3" xfId="13661"/>
    <cellStyle name="標準 25 2 5 2 4 2 4" xfId="24216"/>
    <cellStyle name="標準 25 2 5 2 4 2 5" xfId="34776"/>
    <cellStyle name="標準 25 2 5 2 4 2 6" xfId="45330"/>
    <cellStyle name="標準 25 2 5 2 4 3" xfId="6919"/>
    <cellStyle name="標準 25 2 5 2 4 3 2" xfId="17091"/>
    <cellStyle name="標準 25 2 5 2 4 3 3" xfId="27645"/>
    <cellStyle name="標準 25 2 5 2 4 3 4" xfId="38205"/>
    <cellStyle name="標準 25 2 5 2 4 3 5" xfId="48760"/>
    <cellStyle name="標準 25 2 5 2 4 4" xfId="11825"/>
    <cellStyle name="標準 25 2 5 2 4 5" xfId="22379"/>
    <cellStyle name="標準 25 2 5 2 4 6" xfId="32939"/>
    <cellStyle name="標準 25 2 5 2 4 7" xfId="43493"/>
    <cellStyle name="標準 25 2 5 2 5" xfId="3037"/>
    <cellStyle name="標準 25 2 5 2 5 2" xfId="8279"/>
    <cellStyle name="標準 25 2 5 2 5 2 2" xfId="18928"/>
    <cellStyle name="標準 25 2 5 2 5 2 3" xfId="29482"/>
    <cellStyle name="標準 25 2 5 2 5 2 4" xfId="40042"/>
    <cellStyle name="標準 25 2 5 2 5 2 5" xfId="50597"/>
    <cellStyle name="標準 25 2 5 2 5 3" xfId="13662"/>
    <cellStyle name="標準 25 2 5 2 5 4" xfId="24217"/>
    <cellStyle name="標準 25 2 5 2 5 5" xfId="34777"/>
    <cellStyle name="標準 25 2 5 2 5 6" xfId="45331"/>
    <cellStyle name="標準 25 2 5 2 6" xfId="5871"/>
    <cellStyle name="標準 25 2 5 2 6 2" xfId="16043"/>
    <cellStyle name="標準 25 2 5 2 6 3" xfId="26597"/>
    <cellStyle name="標準 25 2 5 2 6 4" xfId="37157"/>
    <cellStyle name="標準 25 2 5 2 6 5" xfId="47712"/>
    <cellStyle name="標準 25 2 5 2 7" xfId="10777"/>
    <cellStyle name="標準 25 2 5 2 8" xfId="21331"/>
    <cellStyle name="標準 25 2 5 2 9" xfId="31891"/>
    <cellStyle name="標準 25 2 5 3" xfId="351"/>
    <cellStyle name="標準 25 2 5 3 2" xfId="1014"/>
    <cellStyle name="標準 25 2 5 3 2 2" xfId="2551"/>
    <cellStyle name="標準 25 2 5 3 2 2 2" xfId="7794"/>
    <cellStyle name="標準 25 2 5 3 2 2 2 2" xfId="18929"/>
    <cellStyle name="標準 25 2 5 3 2 2 2 3" xfId="29483"/>
    <cellStyle name="標準 25 2 5 3 2 2 2 4" xfId="40043"/>
    <cellStyle name="標準 25 2 5 3 2 2 2 5" xfId="50598"/>
    <cellStyle name="標準 25 2 5 3 2 2 3" xfId="13663"/>
    <cellStyle name="標準 25 2 5 3 2 2 4" xfId="24218"/>
    <cellStyle name="標準 25 2 5 3 2 2 5" xfId="34778"/>
    <cellStyle name="標準 25 2 5 3 2 2 6" xfId="45332"/>
    <cellStyle name="標準 25 2 5 3 2 3" xfId="4960"/>
    <cellStyle name="標準 25 2 5 3 2 3 2" xfId="10202"/>
    <cellStyle name="標準 25 2 5 3 2 3 2 2" xfId="18930"/>
    <cellStyle name="標準 25 2 5 3 2 3 2 3" xfId="29484"/>
    <cellStyle name="標準 25 2 5 3 2 3 2 4" xfId="40044"/>
    <cellStyle name="標準 25 2 5 3 2 3 2 5" xfId="50599"/>
    <cellStyle name="標準 25 2 5 3 2 3 3" xfId="13664"/>
    <cellStyle name="標準 25 2 5 3 2 3 4" xfId="24219"/>
    <cellStyle name="標準 25 2 5 3 2 3 5" xfId="34779"/>
    <cellStyle name="標準 25 2 5 3 2 3 6" xfId="45333"/>
    <cellStyle name="標準 25 2 5 3 2 4" xfId="6257"/>
    <cellStyle name="標準 25 2 5 3 2 4 2" xfId="17966"/>
    <cellStyle name="標準 25 2 5 3 2 4 3" xfId="28520"/>
    <cellStyle name="標準 25 2 5 3 2 4 4" xfId="39080"/>
    <cellStyle name="標準 25 2 5 3 2 4 5" xfId="49635"/>
    <cellStyle name="標準 25 2 5 3 2 5" xfId="12700"/>
    <cellStyle name="標準 25 2 5 3 2 6" xfId="23254"/>
    <cellStyle name="標準 25 2 5 3 2 7" xfId="33814"/>
    <cellStyle name="標準 25 2 5 3 2 8" xfId="44368"/>
    <cellStyle name="標準 25 2 5 3 3" xfId="1549"/>
    <cellStyle name="標準 25 2 5 3 3 2" xfId="3958"/>
    <cellStyle name="標準 25 2 5 3 3 2 2" xfId="9200"/>
    <cellStyle name="標準 25 2 5 3 3 2 2 2" xfId="18931"/>
    <cellStyle name="標準 25 2 5 3 3 2 2 3" xfId="29485"/>
    <cellStyle name="標準 25 2 5 3 3 2 2 4" xfId="40045"/>
    <cellStyle name="標準 25 2 5 3 3 2 2 5" xfId="50600"/>
    <cellStyle name="標準 25 2 5 3 3 2 3" xfId="13665"/>
    <cellStyle name="標準 25 2 5 3 3 2 4" xfId="24220"/>
    <cellStyle name="標準 25 2 5 3 3 2 5" xfId="34780"/>
    <cellStyle name="標準 25 2 5 3 3 2 6" xfId="45334"/>
    <cellStyle name="標準 25 2 5 3 3 3" xfId="6792"/>
    <cellStyle name="標準 25 2 5 3 3 3 2" xfId="16964"/>
    <cellStyle name="標準 25 2 5 3 3 3 3" xfId="27518"/>
    <cellStyle name="標準 25 2 5 3 3 3 4" xfId="38078"/>
    <cellStyle name="標準 25 2 5 3 3 3 5" xfId="48633"/>
    <cellStyle name="標準 25 2 5 3 3 4" xfId="11698"/>
    <cellStyle name="標準 25 2 5 3 3 5" xfId="22252"/>
    <cellStyle name="標準 25 2 5 3 3 6" xfId="32812"/>
    <cellStyle name="標準 25 2 5 3 3 7" xfId="43366"/>
    <cellStyle name="標準 25 2 5 3 4" xfId="3423"/>
    <cellStyle name="標準 25 2 5 3 4 2" xfId="8665"/>
    <cellStyle name="標準 25 2 5 3 4 2 2" xfId="18932"/>
    <cellStyle name="標準 25 2 5 3 4 2 3" xfId="29486"/>
    <cellStyle name="標準 25 2 5 3 4 2 4" xfId="40046"/>
    <cellStyle name="標準 25 2 5 3 4 2 5" xfId="50601"/>
    <cellStyle name="標準 25 2 5 3 4 3" xfId="13666"/>
    <cellStyle name="標準 25 2 5 3 4 4" xfId="24221"/>
    <cellStyle name="標準 25 2 5 3 4 5" xfId="34781"/>
    <cellStyle name="標準 25 2 5 3 4 6" xfId="45335"/>
    <cellStyle name="標準 25 2 5 3 5" xfId="5594"/>
    <cellStyle name="標準 25 2 5 3 5 2" xfId="16429"/>
    <cellStyle name="標準 25 2 5 3 5 3" xfId="26983"/>
    <cellStyle name="標準 25 2 5 3 5 4" xfId="37543"/>
    <cellStyle name="標準 25 2 5 3 5 5" xfId="48098"/>
    <cellStyle name="標準 25 2 5 3 6" xfId="11163"/>
    <cellStyle name="標準 25 2 5 3 7" xfId="21717"/>
    <cellStyle name="標準 25 2 5 3 8" xfId="32277"/>
    <cellStyle name="標準 25 2 5 3 9" xfId="42831"/>
    <cellStyle name="標準 25 2 5 4" xfId="843"/>
    <cellStyle name="標準 25 2 5 4 2" xfId="2380"/>
    <cellStyle name="標準 25 2 5 4 2 2" xfId="4789"/>
    <cellStyle name="標準 25 2 5 4 2 2 2" xfId="10031"/>
    <cellStyle name="標準 25 2 5 4 2 2 2 2" xfId="18933"/>
    <cellStyle name="標準 25 2 5 4 2 2 2 3" xfId="29487"/>
    <cellStyle name="標準 25 2 5 4 2 2 2 4" xfId="40047"/>
    <cellStyle name="標準 25 2 5 4 2 2 2 5" xfId="50602"/>
    <cellStyle name="標準 25 2 5 4 2 2 3" xfId="13667"/>
    <cellStyle name="標準 25 2 5 4 2 2 4" xfId="24222"/>
    <cellStyle name="標準 25 2 5 4 2 2 5" xfId="34782"/>
    <cellStyle name="標準 25 2 5 4 2 2 6" xfId="45336"/>
    <cellStyle name="標準 25 2 5 4 2 3" xfId="7623"/>
    <cellStyle name="標準 25 2 5 4 2 3 2" xfId="17795"/>
    <cellStyle name="標準 25 2 5 4 2 3 3" xfId="28349"/>
    <cellStyle name="標準 25 2 5 4 2 3 4" xfId="38909"/>
    <cellStyle name="標準 25 2 5 4 2 3 5" xfId="49464"/>
    <cellStyle name="標準 25 2 5 4 2 4" xfId="12529"/>
    <cellStyle name="標準 25 2 5 4 2 5" xfId="23083"/>
    <cellStyle name="標準 25 2 5 4 2 6" xfId="33643"/>
    <cellStyle name="標準 25 2 5 4 2 7" xfId="44197"/>
    <cellStyle name="標準 25 2 5 4 3" xfId="3252"/>
    <cellStyle name="標準 25 2 5 4 3 2" xfId="8494"/>
    <cellStyle name="標準 25 2 5 4 3 2 2" xfId="18934"/>
    <cellStyle name="標準 25 2 5 4 3 2 3" xfId="29488"/>
    <cellStyle name="標準 25 2 5 4 3 2 4" xfId="40048"/>
    <cellStyle name="標準 25 2 5 4 3 2 5" xfId="50603"/>
    <cellStyle name="標準 25 2 5 4 3 3" xfId="13668"/>
    <cellStyle name="標準 25 2 5 4 3 4" xfId="24223"/>
    <cellStyle name="標準 25 2 5 4 3 5" xfId="34783"/>
    <cellStyle name="標準 25 2 5 4 3 6" xfId="45337"/>
    <cellStyle name="標準 25 2 5 4 4" xfId="6086"/>
    <cellStyle name="標準 25 2 5 4 4 2" xfId="16258"/>
    <cellStyle name="標準 25 2 5 4 4 3" xfId="26812"/>
    <cellStyle name="標準 25 2 5 4 4 4" xfId="37372"/>
    <cellStyle name="標準 25 2 5 4 4 5" xfId="47927"/>
    <cellStyle name="標準 25 2 5 4 5" xfId="10992"/>
    <cellStyle name="標準 25 2 5 4 6" xfId="21546"/>
    <cellStyle name="標準 25 2 5 4 7" xfId="32106"/>
    <cellStyle name="標準 25 2 5 4 8" xfId="42660"/>
    <cellStyle name="標準 25 2 5 5" xfId="1888"/>
    <cellStyle name="標準 25 2 5 5 2" xfId="4297"/>
    <cellStyle name="標準 25 2 5 5 2 2" xfId="9539"/>
    <cellStyle name="標準 25 2 5 5 2 2 2" xfId="18935"/>
    <cellStyle name="標準 25 2 5 5 2 2 3" xfId="29489"/>
    <cellStyle name="標準 25 2 5 5 2 2 4" xfId="40049"/>
    <cellStyle name="標準 25 2 5 5 2 2 5" xfId="50604"/>
    <cellStyle name="標準 25 2 5 5 2 3" xfId="13669"/>
    <cellStyle name="標準 25 2 5 5 2 4" xfId="24224"/>
    <cellStyle name="標準 25 2 5 5 2 5" xfId="34784"/>
    <cellStyle name="標準 25 2 5 5 2 6" xfId="45338"/>
    <cellStyle name="標準 25 2 5 5 3" xfId="7131"/>
    <cellStyle name="標準 25 2 5 5 3 2" xfId="17303"/>
    <cellStyle name="標準 25 2 5 5 3 3" xfId="27857"/>
    <cellStyle name="標準 25 2 5 5 3 4" xfId="38417"/>
    <cellStyle name="標準 25 2 5 5 3 5" xfId="48972"/>
    <cellStyle name="標準 25 2 5 5 4" xfId="12037"/>
    <cellStyle name="標準 25 2 5 5 5" xfId="22591"/>
    <cellStyle name="標準 25 2 5 5 6" xfId="33151"/>
    <cellStyle name="標準 25 2 5 5 7" xfId="43705"/>
    <cellStyle name="標準 25 2 5 6" xfId="1378"/>
    <cellStyle name="標準 25 2 5 6 2" xfId="3787"/>
    <cellStyle name="標準 25 2 5 6 2 2" xfId="9029"/>
    <cellStyle name="標準 25 2 5 6 2 2 2" xfId="18936"/>
    <cellStyle name="標準 25 2 5 6 2 2 3" xfId="29490"/>
    <cellStyle name="標準 25 2 5 6 2 2 4" xfId="40050"/>
    <cellStyle name="標準 25 2 5 6 2 2 5" xfId="50605"/>
    <cellStyle name="標準 25 2 5 6 2 3" xfId="13670"/>
    <cellStyle name="標準 25 2 5 6 2 4" xfId="24225"/>
    <cellStyle name="標準 25 2 5 6 2 5" xfId="34785"/>
    <cellStyle name="標準 25 2 5 6 2 6" xfId="45339"/>
    <cellStyle name="標準 25 2 5 6 3" xfId="6621"/>
    <cellStyle name="標準 25 2 5 6 3 2" xfId="16793"/>
    <cellStyle name="標準 25 2 5 6 3 3" xfId="27347"/>
    <cellStyle name="標準 25 2 5 6 3 4" xfId="37907"/>
    <cellStyle name="標準 25 2 5 6 3 5" xfId="48462"/>
    <cellStyle name="標準 25 2 5 6 4" xfId="11527"/>
    <cellStyle name="標準 25 2 5 6 5" xfId="22081"/>
    <cellStyle name="標準 25 2 5 6 6" xfId="32641"/>
    <cellStyle name="標準 25 2 5 6 7" xfId="43195"/>
    <cellStyle name="標準 25 2 5 7" xfId="2910"/>
    <cellStyle name="標準 25 2 5 7 2" xfId="8152"/>
    <cellStyle name="標準 25 2 5 7 2 2" xfId="18937"/>
    <cellStyle name="標準 25 2 5 7 2 3" xfId="29491"/>
    <cellStyle name="標準 25 2 5 7 2 4" xfId="40051"/>
    <cellStyle name="標準 25 2 5 7 2 5" xfId="50606"/>
    <cellStyle name="標準 25 2 5 7 3" xfId="13671"/>
    <cellStyle name="標準 25 2 5 7 4" xfId="24226"/>
    <cellStyle name="標準 25 2 5 7 5" xfId="34786"/>
    <cellStyle name="標準 25 2 5 7 6" xfId="45340"/>
    <cellStyle name="標準 25 2 5 8" xfId="5492"/>
    <cellStyle name="標準 25 2 5 8 2" xfId="15916"/>
    <cellStyle name="標準 25 2 5 8 3" xfId="26470"/>
    <cellStyle name="標準 25 2 5 8 4" xfId="37030"/>
    <cellStyle name="標準 25 2 5 8 5" xfId="47585"/>
    <cellStyle name="標準 25 2 5 9" xfId="10650"/>
    <cellStyle name="標準 25 2 6" xfId="271"/>
    <cellStyle name="標準 25 2 6 10" xfId="21226"/>
    <cellStyle name="標準 25 2 6 11" xfId="31786"/>
    <cellStyle name="標準 25 2 6 12" xfId="42340"/>
    <cellStyle name="標準 25 2 6 2" xfId="650"/>
    <cellStyle name="標準 25 2 6 2 10" xfId="42467"/>
    <cellStyle name="標準 25 2 6 2 2" xfId="1163"/>
    <cellStyle name="標準 25 2 6 2 2 2" xfId="2700"/>
    <cellStyle name="標準 25 2 6 2 2 2 2" xfId="5109"/>
    <cellStyle name="標準 25 2 6 2 2 2 2 2" xfId="10351"/>
    <cellStyle name="標準 25 2 6 2 2 2 2 2 2" xfId="18938"/>
    <cellStyle name="標準 25 2 6 2 2 2 2 2 3" xfId="29492"/>
    <cellStyle name="標準 25 2 6 2 2 2 2 2 4" xfId="40052"/>
    <cellStyle name="標準 25 2 6 2 2 2 2 2 5" xfId="50607"/>
    <cellStyle name="標準 25 2 6 2 2 2 2 3" xfId="13672"/>
    <cellStyle name="標準 25 2 6 2 2 2 2 4" xfId="24227"/>
    <cellStyle name="標準 25 2 6 2 2 2 2 5" xfId="34787"/>
    <cellStyle name="標準 25 2 6 2 2 2 2 6" xfId="45341"/>
    <cellStyle name="標準 25 2 6 2 2 2 3" xfId="7943"/>
    <cellStyle name="標準 25 2 6 2 2 2 3 2" xfId="18115"/>
    <cellStyle name="標準 25 2 6 2 2 2 3 3" xfId="28669"/>
    <cellStyle name="標準 25 2 6 2 2 2 3 4" xfId="39229"/>
    <cellStyle name="標準 25 2 6 2 2 2 3 5" xfId="49784"/>
    <cellStyle name="標準 25 2 6 2 2 2 4" xfId="12849"/>
    <cellStyle name="標準 25 2 6 2 2 2 5" xfId="23403"/>
    <cellStyle name="標準 25 2 6 2 2 2 6" xfId="33963"/>
    <cellStyle name="標準 25 2 6 2 2 2 7" xfId="44517"/>
    <cellStyle name="標準 25 2 6 2 2 3" xfId="3572"/>
    <cellStyle name="標準 25 2 6 2 2 3 2" xfId="8814"/>
    <cellStyle name="標準 25 2 6 2 2 3 2 2" xfId="18939"/>
    <cellStyle name="標準 25 2 6 2 2 3 2 3" xfId="29493"/>
    <cellStyle name="標準 25 2 6 2 2 3 2 4" xfId="40053"/>
    <cellStyle name="標準 25 2 6 2 2 3 2 5" xfId="50608"/>
    <cellStyle name="標準 25 2 6 2 2 3 3" xfId="13673"/>
    <cellStyle name="標準 25 2 6 2 2 3 4" xfId="24228"/>
    <cellStyle name="標準 25 2 6 2 2 3 5" xfId="34788"/>
    <cellStyle name="標準 25 2 6 2 2 3 6" xfId="45342"/>
    <cellStyle name="標準 25 2 6 2 2 4" xfId="6406"/>
    <cellStyle name="標準 25 2 6 2 2 4 2" xfId="16578"/>
    <cellStyle name="標準 25 2 6 2 2 4 3" xfId="27132"/>
    <cellStyle name="標準 25 2 6 2 2 4 4" xfId="37692"/>
    <cellStyle name="標準 25 2 6 2 2 4 5" xfId="48247"/>
    <cellStyle name="標準 25 2 6 2 2 5" xfId="11312"/>
    <cellStyle name="標準 25 2 6 2 2 6" xfId="21866"/>
    <cellStyle name="標準 25 2 6 2 2 7" xfId="32426"/>
    <cellStyle name="標準 25 2 6 2 2 8" xfId="42980"/>
    <cellStyle name="標準 25 2 6 2 3" xfId="2187"/>
    <cellStyle name="標準 25 2 6 2 3 2" xfId="4596"/>
    <cellStyle name="標準 25 2 6 2 3 2 2" xfId="9838"/>
    <cellStyle name="標準 25 2 6 2 3 2 2 2" xfId="18940"/>
    <cellStyle name="標準 25 2 6 2 3 2 2 3" xfId="29494"/>
    <cellStyle name="標準 25 2 6 2 3 2 2 4" xfId="40054"/>
    <cellStyle name="標準 25 2 6 2 3 2 2 5" xfId="50609"/>
    <cellStyle name="標準 25 2 6 2 3 2 3" xfId="13674"/>
    <cellStyle name="標準 25 2 6 2 3 2 4" xfId="24229"/>
    <cellStyle name="標準 25 2 6 2 3 2 5" xfId="34789"/>
    <cellStyle name="標準 25 2 6 2 3 2 6" xfId="45343"/>
    <cellStyle name="標準 25 2 6 2 3 3" xfId="7430"/>
    <cellStyle name="標準 25 2 6 2 3 3 2" xfId="17602"/>
    <cellStyle name="標準 25 2 6 2 3 3 3" xfId="28156"/>
    <cellStyle name="標準 25 2 6 2 3 3 4" xfId="38716"/>
    <cellStyle name="標準 25 2 6 2 3 3 5" xfId="49271"/>
    <cellStyle name="標準 25 2 6 2 3 4" xfId="12336"/>
    <cellStyle name="標準 25 2 6 2 3 5" xfId="22890"/>
    <cellStyle name="標準 25 2 6 2 3 6" xfId="33450"/>
    <cellStyle name="標準 25 2 6 2 3 7" xfId="44004"/>
    <cellStyle name="標準 25 2 6 2 4" xfId="1698"/>
    <cellStyle name="標準 25 2 6 2 4 2" xfId="4107"/>
    <cellStyle name="標準 25 2 6 2 4 2 2" xfId="9349"/>
    <cellStyle name="標準 25 2 6 2 4 2 2 2" xfId="18941"/>
    <cellStyle name="標準 25 2 6 2 4 2 2 3" xfId="29495"/>
    <cellStyle name="標準 25 2 6 2 4 2 2 4" xfId="40055"/>
    <cellStyle name="標準 25 2 6 2 4 2 2 5" xfId="50610"/>
    <cellStyle name="標準 25 2 6 2 4 2 3" xfId="13675"/>
    <cellStyle name="標準 25 2 6 2 4 2 4" xfId="24230"/>
    <cellStyle name="標準 25 2 6 2 4 2 5" xfId="34790"/>
    <cellStyle name="標準 25 2 6 2 4 2 6" xfId="45344"/>
    <cellStyle name="標準 25 2 6 2 4 3" xfId="6941"/>
    <cellStyle name="標準 25 2 6 2 4 3 2" xfId="17113"/>
    <cellStyle name="標準 25 2 6 2 4 3 3" xfId="27667"/>
    <cellStyle name="標準 25 2 6 2 4 3 4" xfId="38227"/>
    <cellStyle name="標準 25 2 6 2 4 3 5" xfId="48782"/>
    <cellStyle name="標準 25 2 6 2 4 4" xfId="11847"/>
    <cellStyle name="標準 25 2 6 2 4 5" xfId="22401"/>
    <cellStyle name="標準 25 2 6 2 4 6" xfId="32961"/>
    <cellStyle name="標準 25 2 6 2 4 7" xfId="43515"/>
    <cellStyle name="標準 25 2 6 2 5" xfId="3059"/>
    <cellStyle name="標準 25 2 6 2 5 2" xfId="8301"/>
    <cellStyle name="標準 25 2 6 2 5 2 2" xfId="18942"/>
    <cellStyle name="標準 25 2 6 2 5 2 3" xfId="29496"/>
    <cellStyle name="標準 25 2 6 2 5 2 4" xfId="40056"/>
    <cellStyle name="標準 25 2 6 2 5 2 5" xfId="50611"/>
    <cellStyle name="標準 25 2 6 2 5 3" xfId="13676"/>
    <cellStyle name="標準 25 2 6 2 5 4" xfId="24231"/>
    <cellStyle name="標準 25 2 6 2 5 5" xfId="34791"/>
    <cellStyle name="標準 25 2 6 2 5 6" xfId="45345"/>
    <cellStyle name="標準 25 2 6 2 6" xfId="5893"/>
    <cellStyle name="標準 25 2 6 2 6 2" xfId="16065"/>
    <cellStyle name="標準 25 2 6 2 6 3" xfId="26619"/>
    <cellStyle name="標準 25 2 6 2 6 4" xfId="37179"/>
    <cellStyle name="標準 25 2 6 2 6 5" xfId="47734"/>
    <cellStyle name="標準 25 2 6 2 7" xfId="10799"/>
    <cellStyle name="標準 25 2 6 2 8" xfId="21353"/>
    <cellStyle name="標準 25 2 6 2 9" xfId="31913"/>
    <cellStyle name="標準 25 2 6 3" xfId="365"/>
    <cellStyle name="標準 25 2 6 3 2" xfId="1036"/>
    <cellStyle name="標準 25 2 6 3 2 2" xfId="2573"/>
    <cellStyle name="標準 25 2 6 3 2 2 2" xfId="7816"/>
    <cellStyle name="標準 25 2 6 3 2 2 2 2" xfId="18943"/>
    <cellStyle name="標準 25 2 6 3 2 2 2 3" xfId="29497"/>
    <cellStyle name="標準 25 2 6 3 2 2 2 4" xfId="40057"/>
    <cellStyle name="標準 25 2 6 3 2 2 2 5" xfId="50612"/>
    <cellStyle name="標準 25 2 6 3 2 2 3" xfId="13677"/>
    <cellStyle name="標準 25 2 6 3 2 2 4" xfId="24232"/>
    <cellStyle name="標準 25 2 6 3 2 2 5" xfId="34792"/>
    <cellStyle name="標準 25 2 6 3 2 2 6" xfId="45346"/>
    <cellStyle name="標準 25 2 6 3 2 3" xfId="4982"/>
    <cellStyle name="標準 25 2 6 3 2 3 2" xfId="10224"/>
    <cellStyle name="標準 25 2 6 3 2 3 2 2" xfId="18944"/>
    <cellStyle name="標準 25 2 6 3 2 3 2 3" xfId="29498"/>
    <cellStyle name="標準 25 2 6 3 2 3 2 4" xfId="40058"/>
    <cellStyle name="標準 25 2 6 3 2 3 2 5" xfId="50613"/>
    <cellStyle name="標準 25 2 6 3 2 3 3" xfId="13678"/>
    <cellStyle name="標準 25 2 6 3 2 3 4" xfId="24233"/>
    <cellStyle name="標準 25 2 6 3 2 3 5" xfId="34793"/>
    <cellStyle name="標準 25 2 6 3 2 3 6" xfId="45347"/>
    <cellStyle name="標準 25 2 6 3 2 4" xfId="6279"/>
    <cellStyle name="標準 25 2 6 3 2 4 2" xfId="17988"/>
    <cellStyle name="標準 25 2 6 3 2 4 3" xfId="28542"/>
    <cellStyle name="標準 25 2 6 3 2 4 4" xfId="39102"/>
    <cellStyle name="標準 25 2 6 3 2 4 5" xfId="49657"/>
    <cellStyle name="標準 25 2 6 3 2 5" xfId="12722"/>
    <cellStyle name="標準 25 2 6 3 2 6" xfId="23276"/>
    <cellStyle name="標準 25 2 6 3 2 7" xfId="33836"/>
    <cellStyle name="標準 25 2 6 3 2 8" xfId="44390"/>
    <cellStyle name="標準 25 2 6 3 3" xfId="1571"/>
    <cellStyle name="標準 25 2 6 3 3 2" xfId="3980"/>
    <cellStyle name="標準 25 2 6 3 3 2 2" xfId="9222"/>
    <cellStyle name="標準 25 2 6 3 3 2 2 2" xfId="18945"/>
    <cellStyle name="標準 25 2 6 3 3 2 2 3" xfId="29499"/>
    <cellStyle name="標準 25 2 6 3 3 2 2 4" xfId="40059"/>
    <cellStyle name="標準 25 2 6 3 3 2 2 5" xfId="50614"/>
    <cellStyle name="標準 25 2 6 3 3 2 3" xfId="13679"/>
    <cellStyle name="標準 25 2 6 3 3 2 4" xfId="24234"/>
    <cellStyle name="標準 25 2 6 3 3 2 5" xfId="34794"/>
    <cellStyle name="標準 25 2 6 3 3 2 6" xfId="45348"/>
    <cellStyle name="標準 25 2 6 3 3 3" xfId="6814"/>
    <cellStyle name="標準 25 2 6 3 3 3 2" xfId="16986"/>
    <cellStyle name="標準 25 2 6 3 3 3 3" xfId="27540"/>
    <cellStyle name="標準 25 2 6 3 3 3 4" xfId="38100"/>
    <cellStyle name="標準 25 2 6 3 3 3 5" xfId="48655"/>
    <cellStyle name="標準 25 2 6 3 3 4" xfId="11720"/>
    <cellStyle name="標準 25 2 6 3 3 5" xfId="22274"/>
    <cellStyle name="標準 25 2 6 3 3 6" xfId="32834"/>
    <cellStyle name="標準 25 2 6 3 3 7" xfId="43388"/>
    <cellStyle name="標準 25 2 6 3 4" xfId="3445"/>
    <cellStyle name="標準 25 2 6 3 4 2" xfId="8687"/>
    <cellStyle name="標準 25 2 6 3 4 2 2" xfId="18946"/>
    <cellStyle name="標準 25 2 6 3 4 2 3" xfId="29500"/>
    <cellStyle name="標準 25 2 6 3 4 2 4" xfId="40060"/>
    <cellStyle name="標準 25 2 6 3 4 2 5" xfId="50615"/>
    <cellStyle name="標準 25 2 6 3 4 3" xfId="13680"/>
    <cellStyle name="標準 25 2 6 3 4 4" xfId="24235"/>
    <cellStyle name="標準 25 2 6 3 4 5" xfId="34795"/>
    <cellStyle name="標準 25 2 6 3 4 6" xfId="45349"/>
    <cellStyle name="標準 25 2 6 3 5" xfId="5608"/>
    <cellStyle name="標準 25 2 6 3 5 2" xfId="16451"/>
    <cellStyle name="標準 25 2 6 3 5 3" xfId="27005"/>
    <cellStyle name="標準 25 2 6 3 5 4" xfId="37565"/>
    <cellStyle name="標準 25 2 6 3 5 5" xfId="48120"/>
    <cellStyle name="標準 25 2 6 3 6" xfId="11185"/>
    <cellStyle name="標準 25 2 6 3 7" xfId="21739"/>
    <cellStyle name="標準 25 2 6 3 8" xfId="32299"/>
    <cellStyle name="標準 25 2 6 3 9" xfId="42853"/>
    <cellStyle name="標準 25 2 6 4" xfId="865"/>
    <cellStyle name="標準 25 2 6 4 2" xfId="2402"/>
    <cellStyle name="標準 25 2 6 4 2 2" xfId="4811"/>
    <cellStyle name="標準 25 2 6 4 2 2 2" xfId="10053"/>
    <cellStyle name="標準 25 2 6 4 2 2 2 2" xfId="18947"/>
    <cellStyle name="標準 25 2 6 4 2 2 2 3" xfId="29501"/>
    <cellStyle name="標準 25 2 6 4 2 2 2 4" xfId="40061"/>
    <cellStyle name="標準 25 2 6 4 2 2 2 5" xfId="50616"/>
    <cellStyle name="標準 25 2 6 4 2 2 3" xfId="13681"/>
    <cellStyle name="標準 25 2 6 4 2 2 4" xfId="24236"/>
    <cellStyle name="標準 25 2 6 4 2 2 5" xfId="34796"/>
    <cellStyle name="標準 25 2 6 4 2 2 6" xfId="45350"/>
    <cellStyle name="標準 25 2 6 4 2 3" xfId="7645"/>
    <cellStyle name="標準 25 2 6 4 2 3 2" xfId="17817"/>
    <cellStyle name="標準 25 2 6 4 2 3 3" xfId="28371"/>
    <cellStyle name="標準 25 2 6 4 2 3 4" xfId="38931"/>
    <cellStyle name="標準 25 2 6 4 2 3 5" xfId="49486"/>
    <cellStyle name="標準 25 2 6 4 2 4" xfId="12551"/>
    <cellStyle name="標準 25 2 6 4 2 5" xfId="23105"/>
    <cellStyle name="標準 25 2 6 4 2 6" xfId="33665"/>
    <cellStyle name="標準 25 2 6 4 2 7" xfId="44219"/>
    <cellStyle name="標準 25 2 6 4 3" xfId="3274"/>
    <cellStyle name="標準 25 2 6 4 3 2" xfId="8516"/>
    <cellStyle name="標準 25 2 6 4 3 2 2" xfId="18948"/>
    <cellStyle name="標準 25 2 6 4 3 2 3" xfId="29502"/>
    <cellStyle name="標準 25 2 6 4 3 2 4" xfId="40062"/>
    <cellStyle name="標準 25 2 6 4 3 2 5" xfId="50617"/>
    <cellStyle name="標準 25 2 6 4 3 3" xfId="13682"/>
    <cellStyle name="標準 25 2 6 4 3 4" xfId="24237"/>
    <cellStyle name="標準 25 2 6 4 3 5" xfId="34797"/>
    <cellStyle name="標準 25 2 6 4 3 6" xfId="45351"/>
    <cellStyle name="標準 25 2 6 4 4" xfId="6108"/>
    <cellStyle name="標準 25 2 6 4 4 2" xfId="16280"/>
    <cellStyle name="標準 25 2 6 4 4 3" xfId="26834"/>
    <cellStyle name="標準 25 2 6 4 4 4" xfId="37394"/>
    <cellStyle name="標準 25 2 6 4 4 5" xfId="47949"/>
    <cellStyle name="標準 25 2 6 4 5" xfId="11014"/>
    <cellStyle name="標準 25 2 6 4 6" xfId="21568"/>
    <cellStyle name="標準 25 2 6 4 7" xfId="32128"/>
    <cellStyle name="標準 25 2 6 4 8" xfId="42682"/>
    <cellStyle name="標準 25 2 6 5" xfId="1902"/>
    <cellStyle name="標準 25 2 6 5 2" xfId="4311"/>
    <cellStyle name="標準 25 2 6 5 2 2" xfId="9553"/>
    <cellStyle name="標準 25 2 6 5 2 2 2" xfId="18949"/>
    <cellStyle name="標準 25 2 6 5 2 2 3" xfId="29503"/>
    <cellStyle name="標準 25 2 6 5 2 2 4" xfId="40063"/>
    <cellStyle name="標準 25 2 6 5 2 2 5" xfId="50618"/>
    <cellStyle name="標準 25 2 6 5 2 3" xfId="13683"/>
    <cellStyle name="標準 25 2 6 5 2 4" xfId="24238"/>
    <cellStyle name="標準 25 2 6 5 2 5" xfId="34798"/>
    <cellStyle name="標準 25 2 6 5 2 6" xfId="45352"/>
    <cellStyle name="標準 25 2 6 5 3" xfId="7145"/>
    <cellStyle name="標準 25 2 6 5 3 2" xfId="17317"/>
    <cellStyle name="標準 25 2 6 5 3 3" xfId="27871"/>
    <cellStyle name="標準 25 2 6 5 3 4" xfId="38431"/>
    <cellStyle name="標準 25 2 6 5 3 5" xfId="48986"/>
    <cellStyle name="標準 25 2 6 5 4" xfId="12051"/>
    <cellStyle name="標準 25 2 6 5 5" xfId="22605"/>
    <cellStyle name="標準 25 2 6 5 6" xfId="33165"/>
    <cellStyle name="標準 25 2 6 5 7" xfId="43719"/>
    <cellStyle name="標準 25 2 6 6" xfId="1400"/>
    <cellStyle name="標準 25 2 6 6 2" xfId="3809"/>
    <cellStyle name="標準 25 2 6 6 2 2" xfId="9051"/>
    <cellStyle name="標準 25 2 6 6 2 2 2" xfId="18950"/>
    <cellStyle name="標準 25 2 6 6 2 2 3" xfId="29504"/>
    <cellStyle name="標準 25 2 6 6 2 2 4" xfId="40064"/>
    <cellStyle name="標準 25 2 6 6 2 2 5" xfId="50619"/>
    <cellStyle name="標準 25 2 6 6 2 3" xfId="13684"/>
    <cellStyle name="標準 25 2 6 6 2 4" xfId="24239"/>
    <cellStyle name="標準 25 2 6 6 2 5" xfId="34799"/>
    <cellStyle name="標準 25 2 6 6 2 6" xfId="45353"/>
    <cellStyle name="標準 25 2 6 6 3" xfId="6643"/>
    <cellStyle name="標準 25 2 6 6 3 2" xfId="16815"/>
    <cellStyle name="標準 25 2 6 6 3 3" xfId="27369"/>
    <cellStyle name="標準 25 2 6 6 3 4" xfId="37929"/>
    <cellStyle name="標準 25 2 6 6 3 5" xfId="48484"/>
    <cellStyle name="標準 25 2 6 6 4" xfId="11549"/>
    <cellStyle name="標準 25 2 6 6 5" xfId="22103"/>
    <cellStyle name="標準 25 2 6 6 6" xfId="32663"/>
    <cellStyle name="標準 25 2 6 6 7" xfId="43217"/>
    <cellStyle name="標準 25 2 6 7" xfId="2932"/>
    <cellStyle name="標準 25 2 6 7 2" xfId="8174"/>
    <cellStyle name="標準 25 2 6 7 2 2" xfId="18951"/>
    <cellStyle name="標準 25 2 6 7 2 3" xfId="29505"/>
    <cellStyle name="標準 25 2 6 7 2 4" xfId="40065"/>
    <cellStyle name="標準 25 2 6 7 2 5" xfId="50620"/>
    <cellStyle name="標準 25 2 6 7 3" xfId="13685"/>
    <cellStyle name="標準 25 2 6 7 4" xfId="24240"/>
    <cellStyle name="標準 25 2 6 7 5" xfId="34800"/>
    <cellStyle name="標準 25 2 6 7 6" xfId="45354"/>
    <cellStyle name="標準 25 2 6 8" xfId="5514"/>
    <cellStyle name="標準 25 2 6 8 2" xfId="15938"/>
    <cellStyle name="標準 25 2 6 8 3" xfId="26492"/>
    <cellStyle name="標準 25 2 6 8 4" xfId="37052"/>
    <cellStyle name="標準 25 2 6 8 5" xfId="47607"/>
    <cellStyle name="標準 25 2 6 9" xfId="10672"/>
    <cellStyle name="標準 25 2 7" xfId="293"/>
    <cellStyle name="標準 25 2 7 10" xfId="21248"/>
    <cellStyle name="標準 25 2 7 11" xfId="31808"/>
    <cellStyle name="標準 25 2 7 12" xfId="42362"/>
    <cellStyle name="標準 25 2 7 2" xfId="672"/>
    <cellStyle name="標準 25 2 7 2 10" xfId="42489"/>
    <cellStyle name="標準 25 2 7 2 2" xfId="1185"/>
    <cellStyle name="標準 25 2 7 2 2 2" xfId="2722"/>
    <cellStyle name="標準 25 2 7 2 2 2 2" xfId="5131"/>
    <cellStyle name="標準 25 2 7 2 2 2 2 2" xfId="10373"/>
    <cellStyle name="標準 25 2 7 2 2 2 2 2 2" xfId="18952"/>
    <cellStyle name="標準 25 2 7 2 2 2 2 2 3" xfId="29506"/>
    <cellStyle name="標準 25 2 7 2 2 2 2 2 4" xfId="40066"/>
    <cellStyle name="標準 25 2 7 2 2 2 2 2 5" xfId="50621"/>
    <cellStyle name="標準 25 2 7 2 2 2 2 3" xfId="13686"/>
    <cellStyle name="標準 25 2 7 2 2 2 2 4" xfId="24241"/>
    <cellStyle name="標準 25 2 7 2 2 2 2 5" xfId="34801"/>
    <cellStyle name="標準 25 2 7 2 2 2 2 6" xfId="45355"/>
    <cellStyle name="標準 25 2 7 2 2 2 3" xfId="7965"/>
    <cellStyle name="標準 25 2 7 2 2 2 3 2" xfId="18137"/>
    <cellStyle name="標準 25 2 7 2 2 2 3 3" xfId="28691"/>
    <cellStyle name="標準 25 2 7 2 2 2 3 4" xfId="39251"/>
    <cellStyle name="標準 25 2 7 2 2 2 3 5" xfId="49806"/>
    <cellStyle name="標準 25 2 7 2 2 2 4" xfId="12871"/>
    <cellStyle name="標準 25 2 7 2 2 2 5" xfId="23425"/>
    <cellStyle name="標準 25 2 7 2 2 2 6" xfId="33985"/>
    <cellStyle name="標準 25 2 7 2 2 2 7" xfId="44539"/>
    <cellStyle name="標準 25 2 7 2 2 3" xfId="3594"/>
    <cellStyle name="標準 25 2 7 2 2 3 2" xfId="8836"/>
    <cellStyle name="標準 25 2 7 2 2 3 2 2" xfId="18953"/>
    <cellStyle name="標準 25 2 7 2 2 3 2 3" xfId="29507"/>
    <cellStyle name="標準 25 2 7 2 2 3 2 4" xfId="40067"/>
    <cellStyle name="標準 25 2 7 2 2 3 2 5" xfId="50622"/>
    <cellStyle name="標準 25 2 7 2 2 3 3" xfId="13687"/>
    <cellStyle name="標準 25 2 7 2 2 3 4" xfId="24242"/>
    <cellStyle name="標準 25 2 7 2 2 3 5" xfId="34802"/>
    <cellStyle name="標準 25 2 7 2 2 3 6" xfId="45356"/>
    <cellStyle name="標準 25 2 7 2 2 4" xfId="6428"/>
    <cellStyle name="標準 25 2 7 2 2 4 2" xfId="16600"/>
    <cellStyle name="標準 25 2 7 2 2 4 3" xfId="27154"/>
    <cellStyle name="標準 25 2 7 2 2 4 4" xfId="37714"/>
    <cellStyle name="標準 25 2 7 2 2 4 5" xfId="48269"/>
    <cellStyle name="標準 25 2 7 2 2 5" xfId="11334"/>
    <cellStyle name="標準 25 2 7 2 2 6" xfId="21888"/>
    <cellStyle name="標準 25 2 7 2 2 7" xfId="32448"/>
    <cellStyle name="標準 25 2 7 2 2 8" xfId="43002"/>
    <cellStyle name="標準 25 2 7 2 3" xfId="2209"/>
    <cellStyle name="標準 25 2 7 2 3 2" xfId="4618"/>
    <cellStyle name="標準 25 2 7 2 3 2 2" xfId="9860"/>
    <cellStyle name="標準 25 2 7 2 3 2 2 2" xfId="18954"/>
    <cellStyle name="標準 25 2 7 2 3 2 2 3" xfId="29508"/>
    <cellStyle name="標準 25 2 7 2 3 2 2 4" xfId="40068"/>
    <cellStyle name="標準 25 2 7 2 3 2 2 5" xfId="50623"/>
    <cellStyle name="標準 25 2 7 2 3 2 3" xfId="13688"/>
    <cellStyle name="標準 25 2 7 2 3 2 4" xfId="24243"/>
    <cellStyle name="標準 25 2 7 2 3 2 5" xfId="34803"/>
    <cellStyle name="標準 25 2 7 2 3 2 6" xfId="45357"/>
    <cellStyle name="標準 25 2 7 2 3 3" xfId="7452"/>
    <cellStyle name="標準 25 2 7 2 3 3 2" xfId="17624"/>
    <cellStyle name="標準 25 2 7 2 3 3 3" xfId="28178"/>
    <cellStyle name="標準 25 2 7 2 3 3 4" xfId="38738"/>
    <cellStyle name="標準 25 2 7 2 3 3 5" xfId="49293"/>
    <cellStyle name="標準 25 2 7 2 3 4" xfId="12358"/>
    <cellStyle name="標準 25 2 7 2 3 5" xfId="22912"/>
    <cellStyle name="標準 25 2 7 2 3 6" xfId="33472"/>
    <cellStyle name="標準 25 2 7 2 3 7" xfId="44026"/>
    <cellStyle name="標準 25 2 7 2 4" xfId="1720"/>
    <cellStyle name="標準 25 2 7 2 4 2" xfId="4129"/>
    <cellStyle name="標準 25 2 7 2 4 2 2" xfId="9371"/>
    <cellStyle name="標準 25 2 7 2 4 2 2 2" xfId="18955"/>
    <cellStyle name="標準 25 2 7 2 4 2 2 3" xfId="29509"/>
    <cellStyle name="標準 25 2 7 2 4 2 2 4" xfId="40069"/>
    <cellStyle name="標準 25 2 7 2 4 2 2 5" xfId="50624"/>
    <cellStyle name="標準 25 2 7 2 4 2 3" xfId="13689"/>
    <cellStyle name="標準 25 2 7 2 4 2 4" xfId="24244"/>
    <cellStyle name="標準 25 2 7 2 4 2 5" xfId="34804"/>
    <cellStyle name="標準 25 2 7 2 4 2 6" xfId="45358"/>
    <cellStyle name="標準 25 2 7 2 4 3" xfId="6963"/>
    <cellStyle name="標準 25 2 7 2 4 3 2" xfId="17135"/>
    <cellStyle name="標準 25 2 7 2 4 3 3" xfId="27689"/>
    <cellStyle name="標準 25 2 7 2 4 3 4" xfId="38249"/>
    <cellStyle name="標準 25 2 7 2 4 3 5" xfId="48804"/>
    <cellStyle name="標準 25 2 7 2 4 4" xfId="11869"/>
    <cellStyle name="標準 25 2 7 2 4 5" xfId="22423"/>
    <cellStyle name="標準 25 2 7 2 4 6" xfId="32983"/>
    <cellStyle name="標準 25 2 7 2 4 7" xfId="43537"/>
    <cellStyle name="標準 25 2 7 2 5" xfId="3081"/>
    <cellStyle name="標準 25 2 7 2 5 2" xfId="8323"/>
    <cellStyle name="標準 25 2 7 2 5 2 2" xfId="18956"/>
    <cellStyle name="標準 25 2 7 2 5 2 3" xfId="29510"/>
    <cellStyle name="標準 25 2 7 2 5 2 4" xfId="40070"/>
    <cellStyle name="標準 25 2 7 2 5 2 5" xfId="50625"/>
    <cellStyle name="標準 25 2 7 2 5 3" xfId="13690"/>
    <cellStyle name="標準 25 2 7 2 5 4" xfId="24245"/>
    <cellStyle name="標準 25 2 7 2 5 5" xfId="34805"/>
    <cellStyle name="標準 25 2 7 2 5 6" xfId="45359"/>
    <cellStyle name="標準 25 2 7 2 6" xfId="5915"/>
    <cellStyle name="標準 25 2 7 2 6 2" xfId="16087"/>
    <cellStyle name="標準 25 2 7 2 6 3" xfId="26641"/>
    <cellStyle name="標準 25 2 7 2 6 4" xfId="37201"/>
    <cellStyle name="標準 25 2 7 2 6 5" xfId="47756"/>
    <cellStyle name="標準 25 2 7 2 7" xfId="10821"/>
    <cellStyle name="標準 25 2 7 2 8" xfId="21375"/>
    <cellStyle name="標準 25 2 7 2 9" xfId="31935"/>
    <cellStyle name="標準 25 2 7 3" xfId="379"/>
    <cellStyle name="標準 25 2 7 3 2" xfId="1058"/>
    <cellStyle name="標準 25 2 7 3 2 2" xfId="2595"/>
    <cellStyle name="標準 25 2 7 3 2 2 2" xfId="7838"/>
    <cellStyle name="標準 25 2 7 3 2 2 2 2" xfId="18957"/>
    <cellStyle name="標準 25 2 7 3 2 2 2 3" xfId="29511"/>
    <cellStyle name="標準 25 2 7 3 2 2 2 4" xfId="40071"/>
    <cellStyle name="標準 25 2 7 3 2 2 2 5" xfId="50626"/>
    <cellStyle name="標準 25 2 7 3 2 2 3" xfId="13691"/>
    <cellStyle name="標準 25 2 7 3 2 2 4" xfId="24246"/>
    <cellStyle name="標準 25 2 7 3 2 2 5" xfId="34806"/>
    <cellStyle name="標準 25 2 7 3 2 2 6" xfId="45360"/>
    <cellStyle name="標準 25 2 7 3 2 3" xfId="5004"/>
    <cellStyle name="標準 25 2 7 3 2 3 2" xfId="10246"/>
    <cellStyle name="標準 25 2 7 3 2 3 2 2" xfId="18958"/>
    <cellStyle name="標準 25 2 7 3 2 3 2 3" xfId="29512"/>
    <cellStyle name="標準 25 2 7 3 2 3 2 4" xfId="40072"/>
    <cellStyle name="標準 25 2 7 3 2 3 2 5" xfId="50627"/>
    <cellStyle name="標準 25 2 7 3 2 3 3" xfId="13692"/>
    <cellStyle name="標準 25 2 7 3 2 3 4" xfId="24247"/>
    <cellStyle name="標準 25 2 7 3 2 3 5" xfId="34807"/>
    <cellStyle name="標準 25 2 7 3 2 3 6" xfId="45361"/>
    <cellStyle name="標準 25 2 7 3 2 4" xfId="6301"/>
    <cellStyle name="標準 25 2 7 3 2 4 2" xfId="18010"/>
    <cellStyle name="標準 25 2 7 3 2 4 3" xfId="28564"/>
    <cellStyle name="標準 25 2 7 3 2 4 4" xfId="39124"/>
    <cellStyle name="標準 25 2 7 3 2 4 5" xfId="49679"/>
    <cellStyle name="標準 25 2 7 3 2 5" xfId="12744"/>
    <cellStyle name="標準 25 2 7 3 2 6" xfId="23298"/>
    <cellStyle name="標準 25 2 7 3 2 7" xfId="33858"/>
    <cellStyle name="標準 25 2 7 3 2 8" xfId="44412"/>
    <cellStyle name="標準 25 2 7 3 3" xfId="1593"/>
    <cellStyle name="標準 25 2 7 3 3 2" xfId="4002"/>
    <cellStyle name="標準 25 2 7 3 3 2 2" xfId="9244"/>
    <cellStyle name="標準 25 2 7 3 3 2 2 2" xfId="18959"/>
    <cellStyle name="標準 25 2 7 3 3 2 2 3" xfId="29513"/>
    <cellStyle name="標準 25 2 7 3 3 2 2 4" xfId="40073"/>
    <cellStyle name="標準 25 2 7 3 3 2 2 5" xfId="50628"/>
    <cellStyle name="標準 25 2 7 3 3 2 3" xfId="13693"/>
    <cellStyle name="標準 25 2 7 3 3 2 4" xfId="24248"/>
    <cellStyle name="標準 25 2 7 3 3 2 5" xfId="34808"/>
    <cellStyle name="標準 25 2 7 3 3 2 6" xfId="45362"/>
    <cellStyle name="標準 25 2 7 3 3 3" xfId="6836"/>
    <cellStyle name="標準 25 2 7 3 3 3 2" xfId="17008"/>
    <cellStyle name="標準 25 2 7 3 3 3 3" xfId="27562"/>
    <cellStyle name="標準 25 2 7 3 3 3 4" xfId="38122"/>
    <cellStyle name="標準 25 2 7 3 3 3 5" xfId="48677"/>
    <cellStyle name="標準 25 2 7 3 3 4" xfId="11742"/>
    <cellStyle name="標準 25 2 7 3 3 5" xfId="22296"/>
    <cellStyle name="標準 25 2 7 3 3 6" xfId="32856"/>
    <cellStyle name="標準 25 2 7 3 3 7" xfId="43410"/>
    <cellStyle name="標準 25 2 7 3 4" xfId="3467"/>
    <cellStyle name="標準 25 2 7 3 4 2" xfId="8709"/>
    <cellStyle name="標準 25 2 7 3 4 2 2" xfId="18960"/>
    <cellStyle name="標準 25 2 7 3 4 2 3" xfId="29514"/>
    <cellStyle name="標準 25 2 7 3 4 2 4" xfId="40074"/>
    <cellStyle name="標準 25 2 7 3 4 2 5" xfId="50629"/>
    <cellStyle name="標準 25 2 7 3 4 3" xfId="13694"/>
    <cellStyle name="標準 25 2 7 3 4 4" xfId="24249"/>
    <cellStyle name="標準 25 2 7 3 4 5" xfId="34809"/>
    <cellStyle name="標準 25 2 7 3 4 6" xfId="45363"/>
    <cellStyle name="標準 25 2 7 3 5" xfId="5622"/>
    <cellStyle name="標準 25 2 7 3 5 2" xfId="16473"/>
    <cellStyle name="標準 25 2 7 3 5 3" xfId="27027"/>
    <cellStyle name="標準 25 2 7 3 5 4" xfId="37587"/>
    <cellStyle name="標準 25 2 7 3 5 5" xfId="48142"/>
    <cellStyle name="標準 25 2 7 3 6" xfId="11207"/>
    <cellStyle name="標準 25 2 7 3 7" xfId="21761"/>
    <cellStyle name="標準 25 2 7 3 8" xfId="32321"/>
    <cellStyle name="標準 25 2 7 3 9" xfId="42875"/>
    <cellStyle name="標準 25 2 7 4" xfId="887"/>
    <cellStyle name="標準 25 2 7 4 2" xfId="2424"/>
    <cellStyle name="標準 25 2 7 4 2 2" xfId="4833"/>
    <cellStyle name="標準 25 2 7 4 2 2 2" xfId="10075"/>
    <cellStyle name="標準 25 2 7 4 2 2 2 2" xfId="18961"/>
    <cellStyle name="標準 25 2 7 4 2 2 2 3" xfId="29515"/>
    <cellStyle name="標準 25 2 7 4 2 2 2 4" xfId="40075"/>
    <cellStyle name="標準 25 2 7 4 2 2 2 5" xfId="50630"/>
    <cellStyle name="標準 25 2 7 4 2 2 3" xfId="13695"/>
    <cellStyle name="標準 25 2 7 4 2 2 4" xfId="24250"/>
    <cellStyle name="標準 25 2 7 4 2 2 5" xfId="34810"/>
    <cellStyle name="標準 25 2 7 4 2 2 6" xfId="45364"/>
    <cellStyle name="標準 25 2 7 4 2 3" xfId="7667"/>
    <cellStyle name="標準 25 2 7 4 2 3 2" xfId="17839"/>
    <cellStyle name="標準 25 2 7 4 2 3 3" xfId="28393"/>
    <cellStyle name="標準 25 2 7 4 2 3 4" xfId="38953"/>
    <cellStyle name="標準 25 2 7 4 2 3 5" xfId="49508"/>
    <cellStyle name="標準 25 2 7 4 2 4" xfId="12573"/>
    <cellStyle name="標準 25 2 7 4 2 5" xfId="23127"/>
    <cellStyle name="標準 25 2 7 4 2 6" xfId="33687"/>
    <cellStyle name="標準 25 2 7 4 2 7" xfId="44241"/>
    <cellStyle name="標準 25 2 7 4 3" xfId="3296"/>
    <cellStyle name="標準 25 2 7 4 3 2" xfId="8538"/>
    <cellStyle name="標準 25 2 7 4 3 2 2" xfId="18962"/>
    <cellStyle name="標準 25 2 7 4 3 2 3" xfId="29516"/>
    <cellStyle name="標準 25 2 7 4 3 2 4" xfId="40076"/>
    <cellStyle name="標準 25 2 7 4 3 2 5" xfId="50631"/>
    <cellStyle name="標準 25 2 7 4 3 3" xfId="13696"/>
    <cellStyle name="標準 25 2 7 4 3 4" xfId="24251"/>
    <cellStyle name="標準 25 2 7 4 3 5" xfId="34811"/>
    <cellStyle name="標準 25 2 7 4 3 6" xfId="45365"/>
    <cellStyle name="標準 25 2 7 4 4" xfId="6130"/>
    <cellStyle name="標準 25 2 7 4 4 2" xfId="16302"/>
    <cellStyle name="標準 25 2 7 4 4 3" xfId="26856"/>
    <cellStyle name="標準 25 2 7 4 4 4" xfId="37416"/>
    <cellStyle name="標準 25 2 7 4 4 5" xfId="47971"/>
    <cellStyle name="標準 25 2 7 4 5" xfId="11036"/>
    <cellStyle name="標準 25 2 7 4 6" xfId="21590"/>
    <cellStyle name="標準 25 2 7 4 7" xfId="32150"/>
    <cellStyle name="標準 25 2 7 4 8" xfId="42704"/>
    <cellStyle name="標準 25 2 7 5" xfId="1916"/>
    <cellStyle name="標準 25 2 7 5 2" xfId="4325"/>
    <cellStyle name="標準 25 2 7 5 2 2" xfId="9567"/>
    <cellStyle name="標準 25 2 7 5 2 2 2" xfId="18963"/>
    <cellStyle name="標準 25 2 7 5 2 2 3" xfId="29517"/>
    <cellStyle name="標準 25 2 7 5 2 2 4" xfId="40077"/>
    <cellStyle name="標準 25 2 7 5 2 2 5" xfId="50632"/>
    <cellStyle name="標準 25 2 7 5 2 3" xfId="13697"/>
    <cellStyle name="標準 25 2 7 5 2 4" xfId="24252"/>
    <cellStyle name="標準 25 2 7 5 2 5" xfId="34812"/>
    <cellStyle name="標準 25 2 7 5 2 6" xfId="45366"/>
    <cellStyle name="標準 25 2 7 5 3" xfId="7159"/>
    <cellStyle name="標準 25 2 7 5 3 2" xfId="17331"/>
    <cellStyle name="標準 25 2 7 5 3 3" xfId="27885"/>
    <cellStyle name="標準 25 2 7 5 3 4" xfId="38445"/>
    <cellStyle name="標準 25 2 7 5 3 5" xfId="49000"/>
    <cellStyle name="標準 25 2 7 5 4" xfId="12065"/>
    <cellStyle name="標準 25 2 7 5 5" xfId="22619"/>
    <cellStyle name="標準 25 2 7 5 6" xfId="33179"/>
    <cellStyle name="標準 25 2 7 5 7" xfId="43733"/>
    <cellStyle name="標準 25 2 7 6" xfId="1422"/>
    <cellStyle name="標準 25 2 7 6 2" xfId="3831"/>
    <cellStyle name="標準 25 2 7 6 2 2" xfId="9073"/>
    <cellStyle name="標準 25 2 7 6 2 2 2" xfId="18964"/>
    <cellStyle name="標準 25 2 7 6 2 2 3" xfId="29518"/>
    <cellStyle name="標準 25 2 7 6 2 2 4" xfId="40078"/>
    <cellStyle name="標準 25 2 7 6 2 2 5" xfId="50633"/>
    <cellStyle name="標準 25 2 7 6 2 3" xfId="13698"/>
    <cellStyle name="標準 25 2 7 6 2 4" xfId="24253"/>
    <cellStyle name="標準 25 2 7 6 2 5" xfId="34813"/>
    <cellStyle name="標準 25 2 7 6 2 6" xfId="45367"/>
    <cellStyle name="標準 25 2 7 6 3" xfId="6665"/>
    <cellStyle name="標準 25 2 7 6 3 2" xfId="16837"/>
    <cellStyle name="標準 25 2 7 6 3 3" xfId="27391"/>
    <cellStyle name="標準 25 2 7 6 3 4" xfId="37951"/>
    <cellStyle name="標準 25 2 7 6 3 5" xfId="48506"/>
    <cellStyle name="標準 25 2 7 6 4" xfId="11571"/>
    <cellStyle name="標準 25 2 7 6 5" xfId="22125"/>
    <cellStyle name="標準 25 2 7 6 6" xfId="32685"/>
    <cellStyle name="標準 25 2 7 6 7" xfId="43239"/>
    <cellStyle name="標準 25 2 7 7" xfId="2954"/>
    <cellStyle name="標準 25 2 7 7 2" xfId="8196"/>
    <cellStyle name="標準 25 2 7 7 2 2" xfId="18965"/>
    <cellStyle name="標準 25 2 7 7 2 3" xfId="29519"/>
    <cellStyle name="標準 25 2 7 7 2 4" xfId="40079"/>
    <cellStyle name="標準 25 2 7 7 2 5" xfId="50634"/>
    <cellStyle name="標準 25 2 7 7 3" xfId="13699"/>
    <cellStyle name="標準 25 2 7 7 4" xfId="24254"/>
    <cellStyle name="標準 25 2 7 7 5" xfId="34814"/>
    <cellStyle name="標準 25 2 7 7 6" xfId="45368"/>
    <cellStyle name="標準 25 2 7 8" xfId="5536"/>
    <cellStyle name="標準 25 2 7 8 2" xfId="15960"/>
    <cellStyle name="標準 25 2 7 8 3" xfId="26514"/>
    <cellStyle name="標準 25 2 7 8 4" xfId="37074"/>
    <cellStyle name="標準 25 2 7 8 5" xfId="47629"/>
    <cellStyle name="標準 25 2 7 9" xfId="10694"/>
    <cellStyle name="標準 25 2 8" xfId="185"/>
    <cellStyle name="標準 25 2 8 10" xfId="31957"/>
    <cellStyle name="標準 25 2 8 11" xfId="42511"/>
    <cellStyle name="標準 25 2 8 2" xfId="393"/>
    <cellStyle name="標準 25 2 8 2 2" xfId="1207"/>
    <cellStyle name="標準 25 2 8 2 2 2" xfId="2744"/>
    <cellStyle name="標準 25 2 8 2 2 2 2" xfId="7987"/>
    <cellStyle name="標準 25 2 8 2 2 2 2 2" xfId="18966"/>
    <cellStyle name="標準 25 2 8 2 2 2 2 3" xfId="29520"/>
    <cellStyle name="標準 25 2 8 2 2 2 2 4" xfId="40080"/>
    <cellStyle name="標準 25 2 8 2 2 2 2 5" xfId="50635"/>
    <cellStyle name="標準 25 2 8 2 2 2 3" xfId="13700"/>
    <cellStyle name="標準 25 2 8 2 2 2 4" xfId="24255"/>
    <cellStyle name="標準 25 2 8 2 2 2 5" xfId="34815"/>
    <cellStyle name="標準 25 2 8 2 2 2 6" xfId="45369"/>
    <cellStyle name="標準 25 2 8 2 2 3" xfId="5153"/>
    <cellStyle name="標準 25 2 8 2 2 3 2" xfId="10395"/>
    <cellStyle name="標準 25 2 8 2 2 3 2 2" xfId="18967"/>
    <cellStyle name="標準 25 2 8 2 2 3 2 3" xfId="29521"/>
    <cellStyle name="標準 25 2 8 2 2 3 2 4" xfId="40081"/>
    <cellStyle name="標準 25 2 8 2 2 3 2 5" xfId="50636"/>
    <cellStyle name="標準 25 2 8 2 2 3 3" xfId="13701"/>
    <cellStyle name="標準 25 2 8 2 2 3 4" xfId="24256"/>
    <cellStyle name="標準 25 2 8 2 2 3 5" xfId="34816"/>
    <cellStyle name="標準 25 2 8 2 2 3 6" xfId="45370"/>
    <cellStyle name="標準 25 2 8 2 2 4" xfId="6450"/>
    <cellStyle name="標準 25 2 8 2 2 4 2" xfId="18159"/>
    <cellStyle name="標準 25 2 8 2 2 4 3" xfId="28713"/>
    <cellStyle name="標準 25 2 8 2 2 4 4" xfId="39273"/>
    <cellStyle name="標準 25 2 8 2 2 4 5" xfId="49828"/>
    <cellStyle name="標準 25 2 8 2 2 5" xfId="12893"/>
    <cellStyle name="標準 25 2 8 2 2 6" xfId="23447"/>
    <cellStyle name="標準 25 2 8 2 2 7" xfId="34007"/>
    <cellStyle name="標準 25 2 8 2 2 8" xfId="44561"/>
    <cellStyle name="標準 25 2 8 2 3" xfId="1742"/>
    <cellStyle name="標準 25 2 8 2 3 2" xfId="4151"/>
    <cellStyle name="標準 25 2 8 2 3 2 2" xfId="9393"/>
    <cellStyle name="標準 25 2 8 2 3 2 2 2" xfId="18968"/>
    <cellStyle name="標準 25 2 8 2 3 2 2 3" xfId="29522"/>
    <cellStyle name="標準 25 2 8 2 3 2 2 4" xfId="40082"/>
    <cellStyle name="標準 25 2 8 2 3 2 2 5" xfId="50637"/>
    <cellStyle name="標準 25 2 8 2 3 2 3" xfId="13702"/>
    <cellStyle name="標準 25 2 8 2 3 2 4" xfId="24257"/>
    <cellStyle name="標準 25 2 8 2 3 2 5" xfId="34817"/>
    <cellStyle name="標準 25 2 8 2 3 2 6" xfId="45371"/>
    <cellStyle name="標準 25 2 8 2 3 3" xfId="6985"/>
    <cellStyle name="標準 25 2 8 2 3 3 2" xfId="17157"/>
    <cellStyle name="標準 25 2 8 2 3 3 3" xfId="27711"/>
    <cellStyle name="標準 25 2 8 2 3 3 4" xfId="38271"/>
    <cellStyle name="標準 25 2 8 2 3 3 5" xfId="48826"/>
    <cellStyle name="標準 25 2 8 2 3 4" xfId="11891"/>
    <cellStyle name="標準 25 2 8 2 3 5" xfId="22445"/>
    <cellStyle name="標準 25 2 8 2 3 6" xfId="33005"/>
    <cellStyle name="標準 25 2 8 2 3 7" xfId="43559"/>
    <cellStyle name="標準 25 2 8 2 4" xfId="3616"/>
    <cellStyle name="標準 25 2 8 2 4 2" xfId="8858"/>
    <cellStyle name="標準 25 2 8 2 4 2 2" xfId="18969"/>
    <cellStyle name="標準 25 2 8 2 4 2 3" xfId="29523"/>
    <cellStyle name="標準 25 2 8 2 4 2 4" xfId="40083"/>
    <cellStyle name="標準 25 2 8 2 4 2 5" xfId="50638"/>
    <cellStyle name="標準 25 2 8 2 4 3" xfId="13703"/>
    <cellStyle name="標準 25 2 8 2 4 4" xfId="24258"/>
    <cellStyle name="標準 25 2 8 2 4 5" xfId="34818"/>
    <cellStyle name="標準 25 2 8 2 4 6" xfId="45372"/>
    <cellStyle name="標準 25 2 8 2 5" xfId="5636"/>
    <cellStyle name="標準 25 2 8 2 5 2" xfId="16622"/>
    <cellStyle name="標準 25 2 8 2 5 3" xfId="27176"/>
    <cellStyle name="標準 25 2 8 2 5 4" xfId="37736"/>
    <cellStyle name="標準 25 2 8 2 5 5" xfId="48291"/>
    <cellStyle name="標準 25 2 8 2 6" xfId="11356"/>
    <cellStyle name="標準 25 2 8 2 7" xfId="21910"/>
    <cellStyle name="標準 25 2 8 2 8" xfId="32470"/>
    <cellStyle name="標準 25 2 8 2 9" xfId="43024"/>
    <cellStyle name="標準 25 2 8 3" xfId="909"/>
    <cellStyle name="標準 25 2 8 3 2" xfId="2446"/>
    <cellStyle name="標準 25 2 8 3 2 2" xfId="4855"/>
    <cellStyle name="標準 25 2 8 3 2 2 2" xfId="10097"/>
    <cellStyle name="標準 25 2 8 3 2 2 2 2" xfId="18970"/>
    <cellStyle name="標準 25 2 8 3 2 2 2 3" xfId="29524"/>
    <cellStyle name="標準 25 2 8 3 2 2 2 4" xfId="40084"/>
    <cellStyle name="標準 25 2 8 3 2 2 2 5" xfId="50639"/>
    <cellStyle name="標準 25 2 8 3 2 2 3" xfId="13704"/>
    <cellStyle name="標準 25 2 8 3 2 2 4" xfId="24259"/>
    <cellStyle name="標準 25 2 8 3 2 2 5" xfId="34819"/>
    <cellStyle name="標準 25 2 8 3 2 2 6" xfId="45373"/>
    <cellStyle name="標準 25 2 8 3 2 3" xfId="7689"/>
    <cellStyle name="標準 25 2 8 3 2 3 2" xfId="17861"/>
    <cellStyle name="標準 25 2 8 3 2 3 3" xfId="28415"/>
    <cellStyle name="標準 25 2 8 3 2 3 4" xfId="38975"/>
    <cellStyle name="標準 25 2 8 3 2 3 5" xfId="49530"/>
    <cellStyle name="標準 25 2 8 3 2 4" xfId="12595"/>
    <cellStyle name="標準 25 2 8 3 2 5" xfId="23149"/>
    <cellStyle name="標準 25 2 8 3 2 6" xfId="33709"/>
    <cellStyle name="標準 25 2 8 3 2 7" xfId="44263"/>
    <cellStyle name="標準 25 2 8 3 3" xfId="3318"/>
    <cellStyle name="標準 25 2 8 3 3 2" xfId="8560"/>
    <cellStyle name="標準 25 2 8 3 3 2 2" xfId="18971"/>
    <cellStyle name="標準 25 2 8 3 3 2 3" xfId="29525"/>
    <cellStyle name="標準 25 2 8 3 3 2 4" xfId="40085"/>
    <cellStyle name="標準 25 2 8 3 3 2 5" xfId="50640"/>
    <cellStyle name="標準 25 2 8 3 3 3" xfId="13705"/>
    <cellStyle name="標準 25 2 8 3 3 4" xfId="24260"/>
    <cellStyle name="標準 25 2 8 3 3 5" xfId="34820"/>
    <cellStyle name="標準 25 2 8 3 3 6" xfId="45374"/>
    <cellStyle name="標準 25 2 8 3 4" xfId="6152"/>
    <cellStyle name="標準 25 2 8 3 4 2" xfId="16324"/>
    <cellStyle name="標準 25 2 8 3 4 3" xfId="26878"/>
    <cellStyle name="標準 25 2 8 3 4 4" xfId="37438"/>
    <cellStyle name="標準 25 2 8 3 4 5" xfId="47993"/>
    <cellStyle name="標準 25 2 8 3 5" xfId="11058"/>
    <cellStyle name="標準 25 2 8 3 6" xfId="21612"/>
    <cellStyle name="標準 25 2 8 3 7" xfId="32172"/>
    <cellStyle name="標準 25 2 8 3 8" xfId="42726"/>
    <cellStyle name="標準 25 2 8 4" xfId="1930"/>
    <cellStyle name="標準 25 2 8 4 2" xfId="4339"/>
    <cellStyle name="標準 25 2 8 4 2 2" xfId="9581"/>
    <cellStyle name="標準 25 2 8 4 2 2 2" xfId="18972"/>
    <cellStyle name="標準 25 2 8 4 2 2 3" xfId="29526"/>
    <cellStyle name="標準 25 2 8 4 2 2 4" xfId="40086"/>
    <cellStyle name="標準 25 2 8 4 2 2 5" xfId="50641"/>
    <cellStyle name="標準 25 2 8 4 2 3" xfId="13706"/>
    <cellStyle name="標準 25 2 8 4 2 4" xfId="24261"/>
    <cellStyle name="標準 25 2 8 4 2 5" xfId="34821"/>
    <cellStyle name="標準 25 2 8 4 2 6" xfId="45375"/>
    <cellStyle name="標準 25 2 8 4 3" xfId="7173"/>
    <cellStyle name="標準 25 2 8 4 3 2" xfId="17345"/>
    <cellStyle name="標準 25 2 8 4 3 3" xfId="27899"/>
    <cellStyle name="標準 25 2 8 4 3 4" xfId="38459"/>
    <cellStyle name="標準 25 2 8 4 3 5" xfId="49014"/>
    <cellStyle name="標準 25 2 8 4 4" xfId="12079"/>
    <cellStyle name="標準 25 2 8 4 5" xfId="22633"/>
    <cellStyle name="標準 25 2 8 4 6" xfId="33193"/>
    <cellStyle name="標準 25 2 8 4 7" xfId="43747"/>
    <cellStyle name="標準 25 2 8 5" xfId="1444"/>
    <cellStyle name="標準 25 2 8 5 2" xfId="3853"/>
    <cellStyle name="標準 25 2 8 5 2 2" xfId="9095"/>
    <cellStyle name="標準 25 2 8 5 2 2 2" xfId="18973"/>
    <cellStyle name="標準 25 2 8 5 2 2 3" xfId="29527"/>
    <cellStyle name="標準 25 2 8 5 2 2 4" xfId="40087"/>
    <cellStyle name="標準 25 2 8 5 2 2 5" xfId="50642"/>
    <cellStyle name="標準 25 2 8 5 2 3" xfId="13707"/>
    <cellStyle name="標準 25 2 8 5 2 4" xfId="24262"/>
    <cellStyle name="標準 25 2 8 5 2 5" xfId="34822"/>
    <cellStyle name="標準 25 2 8 5 2 6" xfId="45376"/>
    <cellStyle name="標準 25 2 8 5 3" xfId="6687"/>
    <cellStyle name="標準 25 2 8 5 3 2" xfId="16859"/>
    <cellStyle name="標準 25 2 8 5 3 3" xfId="27413"/>
    <cellStyle name="標準 25 2 8 5 3 4" xfId="37973"/>
    <cellStyle name="標準 25 2 8 5 3 5" xfId="48528"/>
    <cellStyle name="標準 25 2 8 5 4" xfId="11593"/>
    <cellStyle name="標準 25 2 8 5 5" xfId="22147"/>
    <cellStyle name="標準 25 2 8 5 6" xfId="32707"/>
    <cellStyle name="標準 25 2 8 5 7" xfId="43261"/>
    <cellStyle name="標準 25 2 8 6" xfId="3103"/>
    <cellStyle name="標準 25 2 8 6 2" xfId="8345"/>
    <cellStyle name="標準 25 2 8 6 2 2" xfId="18974"/>
    <cellStyle name="標準 25 2 8 6 2 3" xfId="29528"/>
    <cellStyle name="標準 25 2 8 6 2 4" xfId="40088"/>
    <cellStyle name="標準 25 2 8 6 2 5" xfId="50643"/>
    <cellStyle name="標準 25 2 8 6 3" xfId="13708"/>
    <cellStyle name="標準 25 2 8 6 4" xfId="24263"/>
    <cellStyle name="標準 25 2 8 6 5" xfId="34823"/>
    <cellStyle name="標準 25 2 8 6 6" xfId="45377"/>
    <cellStyle name="標準 25 2 8 7" xfId="5433"/>
    <cellStyle name="標準 25 2 8 7 2" xfId="16109"/>
    <cellStyle name="標準 25 2 8 7 3" xfId="26663"/>
    <cellStyle name="標準 25 2 8 7 4" xfId="37223"/>
    <cellStyle name="標準 25 2 8 7 5" xfId="47778"/>
    <cellStyle name="標準 25 2 8 8" xfId="10843"/>
    <cellStyle name="標準 25 2 8 9" xfId="21397"/>
    <cellStyle name="標準 25 2 9" xfId="410"/>
    <cellStyle name="標準 25 2 9 10" xfId="31826"/>
    <cellStyle name="標準 25 2 9 11" xfId="42380"/>
    <cellStyle name="標準 25 2 9 2" xfId="1076"/>
    <cellStyle name="標準 25 2 9 2 2" xfId="2613"/>
    <cellStyle name="標準 25 2 9 2 2 2" xfId="5022"/>
    <cellStyle name="標準 25 2 9 2 2 2 2" xfId="10264"/>
    <cellStyle name="標準 25 2 9 2 2 2 2 2" xfId="18975"/>
    <cellStyle name="標準 25 2 9 2 2 2 2 3" xfId="29529"/>
    <cellStyle name="標準 25 2 9 2 2 2 2 4" xfId="40089"/>
    <cellStyle name="標準 25 2 9 2 2 2 2 5" xfId="50644"/>
    <cellStyle name="標準 25 2 9 2 2 2 3" xfId="13709"/>
    <cellStyle name="標準 25 2 9 2 2 2 4" xfId="24264"/>
    <cellStyle name="標準 25 2 9 2 2 2 5" xfId="34824"/>
    <cellStyle name="標準 25 2 9 2 2 2 6" xfId="45378"/>
    <cellStyle name="標準 25 2 9 2 2 3" xfId="7856"/>
    <cellStyle name="標準 25 2 9 2 2 3 2" xfId="18028"/>
    <cellStyle name="標準 25 2 9 2 2 3 3" xfId="28582"/>
    <cellStyle name="標準 25 2 9 2 2 3 4" xfId="39142"/>
    <cellStyle name="標準 25 2 9 2 2 3 5" xfId="49697"/>
    <cellStyle name="標準 25 2 9 2 2 4" xfId="12762"/>
    <cellStyle name="標準 25 2 9 2 2 5" xfId="23316"/>
    <cellStyle name="標準 25 2 9 2 2 6" xfId="33876"/>
    <cellStyle name="標準 25 2 9 2 2 7" xfId="44430"/>
    <cellStyle name="標準 25 2 9 2 3" xfId="1611"/>
    <cellStyle name="標準 25 2 9 2 3 2" xfId="4020"/>
    <cellStyle name="標準 25 2 9 2 3 2 2" xfId="9262"/>
    <cellStyle name="標準 25 2 9 2 3 2 2 2" xfId="18976"/>
    <cellStyle name="標準 25 2 9 2 3 2 2 3" xfId="29530"/>
    <cellStyle name="標準 25 2 9 2 3 2 2 4" xfId="40090"/>
    <cellStyle name="標準 25 2 9 2 3 2 2 5" xfId="50645"/>
    <cellStyle name="標準 25 2 9 2 3 2 3" xfId="13710"/>
    <cellStyle name="標準 25 2 9 2 3 2 4" xfId="24265"/>
    <cellStyle name="標準 25 2 9 2 3 2 5" xfId="34825"/>
    <cellStyle name="標準 25 2 9 2 3 2 6" xfId="45379"/>
    <cellStyle name="標準 25 2 9 2 3 3" xfId="6854"/>
    <cellStyle name="標準 25 2 9 2 3 3 2" xfId="17026"/>
    <cellStyle name="標準 25 2 9 2 3 3 3" xfId="27580"/>
    <cellStyle name="標準 25 2 9 2 3 3 4" xfId="38140"/>
    <cellStyle name="標準 25 2 9 2 3 3 5" xfId="48695"/>
    <cellStyle name="標準 25 2 9 2 3 4" xfId="11760"/>
    <cellStyle name="標準 25 2 9 2 3 5" xfId="22314"/>
    <cellStyle name="標準 25 2 9 2 3 6" xfId="32874"/>
    <cellStyle name="標準 25 2 9 2 3 7" xfId="43428"/>
    <cellStyle name="標準 25 2 9 2 4" xfId="3485"/>
    <cellStyle name="標準 25 2 9 2 4 2" xfId="8727"/>
    <cellStyle name="標準 25 2 9 2 4 2 2" xfId="18977"/>
    <cellStyle name="標準 25 2 9 2 4 2 3" xfId="29531"/>
    <cellStyle name="標準 25 2 9 2 4 2 4" xfId="40091"/>
    <cellStyle name="標準 25 2 9 2 4 2 5" xfId="50646"/>
    <cellStyle name="標準 25 2 9 2 4 3" xfId="13711"/>
    <cellStyle name="標準 25 2 9 2 4 4" xfId="24266"/>
    <cellStyle name="標準 25 2 9 2 4 5" xfId="34826"/>
    <cellStyle name="標準 25 2 9 2 4 6" xfId="45380"/>
    <cellStyle name="標準 25 2 9 2 5" xfId="6319"/>
    <cellStyle name="標準 25 2 9 2 5 2" xfId="16491"/>
    <cellStyle name="標準 25 2 9 2 5 3" xfId="27045"/>
    <cellStyle name="標準 25 2 9 2 5 4" xfId="37605"/>
    <cellStyle name="標準 25 2 9 2 5 5" xfId="48160"/>
    <cellStyle name="標準 25 2 9 2 6" xfId="11225"/>
    <cellStyle name="標準 25 2 9 2 7" xfId="21779"/>
    <cellStyle name="標準 25 2 9 2 8" xfId="32339"/>
    <cellStyle name="標準 25 2 9 2 9" xfId="42893"/>
    <cellStyle name="標準 25 2 9 3" xfId="931"/>
    <cellStyle name="標準 25 2 9 3 2" xfId="2468"/>
    <cellStyle name="標準 25 2 9 3 2 2" xfId="4877"/>
    <cellStyle name="標準 25 2 9 3 2 2 2" xfId="10119"/>
    <cellStyle name="標準 25 2 9 3 2 2 2 2" xfId="18978"/>
    <cellStyle name="標準 25 2 9 3 2 2 2 3" xfId="29532"/>
    <cellStyle name="標準 25 2 9 3 2 2 2 4" xfId="40092"/>
    <cellStyle name="標準 25 2 9 3 2 2 2 5" xfId="50647"/>
    <cellStyle name="標準 25 2 9 3 2 2 3" xfId="13712"/>
    <cellStyle name="標準 25 2 9 3 2 2 4" xfId="24267"/>
    <cellStyle name="標準 25 2 9 3 2 2 5" xfId="34827"/>
    <cellStyle name="標準 25 2 9 3 2 2 6" xfId="45381"/>
    <cellStyle name="標準 25 2 9 3 2 3" xfId="7711"/>
    <cellStyle name="標準 25 2 9 3 2 3 2" xfId="17883"/>
    <cellStyle name="標準 25 2 9 3 2 3 3" xfId="28437"/>
    <cellStyle name="標準 25 2 9 3 2 3 4" xfId="38997"/>
    <cellStyle name="標準 25 2 9 3 2 3 5" xfId="49552"/>
    <cellStyle name="標準 25 2 9 3 2 4" xfId="12617"/>
    <cellStyle name="標準 25 2 9 3 2 5" xfId="23171"/>
    <cellStyle name="標準 25 2 9 3 2 6" xfId="33731"/>
    <cellStyle name="標準 25 2 9 3 2 7" xfId="44285"/>
    <cellStyle name="標準 25 2 9 3 3" xfId="3340"/>
    <cellStyle name="標準 25 2 9 3 3 2" xfId="8582"/>
    <cellStyle name="標準 25 2 9 3 3 2 2" xfId="18979"/>
    <cellStyle name="標準 25 2 9 3 3 2 3" xfId="29533"/>
    <cellStyle name="標準 25 2 9 3 3 2 4" xfId="40093"/>
    <cellStyle name="標準 25 2 9 3 3 2 5" xfId="50648"/>
    <cellStyle name="標準 25 2 9 3 3 3" xfId="13713"/>
    <cellStyle name="標準 25 2 9 3 3 4" xfId="24268"/>
    <cellStyle name="標準 25 2 9 3 3 5" xfId="34828"/>
    <cellStyle name="標準 25 2 9 3 3 6" xfId="45382"/>
    <cellStyle name="標準 25 2 9 3 4" xfId="6174"/>
    <cellStyle name="標準 25 2 9 3 4 2" xfId="16346"/>
    <cellStyle name="標準 25 2 9 3 4 3" xfId="26900"/>
    <cellStyle name="標準 25 2 9 3 4 4" xfId="37460"/>
    <cellStyle name="標準 25 2 9 3 4 5" xfId="48015"/>
    <cellStyle name="標準 25 2 9 3 5" xfId="11080"/>
    <cellStyle name="標準 25 2 9 3 6" xfId="21634"/>
    <cellStyle name="標準 25 2 9 3 7" xfId="32194"/>
    <cellStyle name="標準 25 2 9 3 8" xfId="42748"/>
    <cellStyle name="標準 25 2 9 4" xfId="1947"/>
    <cellStyle name="標準 25 2 9 4 2" xfId="4356"/>
    <cellStyle name="標準 25 2 9 4 2 2" xfId="9598"/>
    <cellStyle name="標準 25 2 9 4 2 2 2" xfId="18980"/>
    <cellStyle name="標準 25 2 9 4 2 2 3" xfId="29534"/>
    <cellStyle name="標準 25 2 9 4 2 2 4" xfId="40094"/>
    <cellStyle name="標準 25 2 9 4 2 2 5" xfId="50649"/>
    <cellStyle name="標準 25 2 9 4 2 3" xfId="13714"/>
    <cellStyle name="標準 25 2 9 4 2 4" xfId="24269"/>
    <cellStyle name="標準 25 2 9 4 2 5" xfId="34829"/>
    <cellStyle name="標準 25 2 9 4 2 6" xfId="45383"/>
    <cellStyle name="標準 25 2 9 4 3" xfId="7190"/>
    <cellStyle name="標準 25 2 9 4 3 2" xfId="17362"/>
    <cellStyle name="標準 25 2 9 4 3 3" xfId="27916"/>
    <cellStyle name="標準 25 2 9 4 3 4" xfId="38476"/>
    <cellStyle name="標準 25 2 9 4 3 5" xfId="49031"/>
    <cellStyle name="標準 25 2 9 4 4" xfId="12096"/>
    <cellStyle name="標準 25 2 9 4 5" xfId="22650"/>
    <cellStyle name="標準 25 2 9 4 6" xfId="33210"/>
    <cellStyle name="標準 25 2 9 4 7" xfId="43764"/>
    <cellStyle name="標準 25 2 9 5" xfId="1466"/>
    <cellStyle name="標準 25 2 9 5 2" xfId="3875"/>
    <cellStyle name="標準 25 2 9 5 2 2" xfId="9117"/>
    <cellStyle name="標準 25 2 9 5 2 2 2" xfId="18981"/>
    <cellStyle name="標準 25 2 9 5 2 2 3" xfId="29535"/>
    <cellStyle name="標準 25 2 9 5 2 2 4" xfId="40095"/>
    <cellStyle name="標準 25 2 9 5 2 2 5" xfId="50650"/>
    <cellStyle name="標準 25 2 9 5 2 3" xfId="13715"/>
    <cellStyle name="標準 25 2 9 5 2 4" xfId="24270"/>
    <cellStyle name="標準 25 2 9 5 2 5" xfId="34830"/>
    <cellStyle name="標準 25 2 9 5 2 6" xfId="45384"/>
    <cellStyle name="標準 25 2 9 5 3" xfId="6709"/>
    <cellStyle name="標準 25 2 9 5 3 2" xfId="16881"/>
    <cellStyle name="標準 25 2 9 5 3 3" xfId="27435"/>
    <cellStyle name="標準 25 2 9 5 3 4" xfId="37995"/>
    <cellStyle name="標準 25 2 9 5 3 5" xfId="48550"/>
    <cellStyle name="標準 25 2 9 5 4" xfId="11615"/>
    <cellStyle name="標準 25 2 9 5 5" xfId="22169"/>
    <cellStyle name="標準 25 2 9 5 6" xfId="32729"/>
    <cellStyle name="標準 25 2 9 5 7" xfId="43283"/>
    <cellStyle name="標準 25 2 9 6" xfId="2972"/>
    <cellStyle name="標準 25 2 9 6 2" xfId="8214"/>
    <cellStyle name="標準 25 2 9 6 2 2" xfId="18982"/>
    <cellStyle name="標準 25 2 9 6 2 3" xfId="29536"/>
    <cellStyle name="標準 25 2 9 6 2 4" xfId="40096"/>
    <cellStyle name="標準 25 2 9 6 2 5" xfId="50651"/>
    <cellStyle name="標準 25 2 9 6 3" xfId="13716"/>
    <cellStyle name="標準 25 2 9 6 4" xfId="24271"/>
    <cellStyle name="標準 25 2 9 6 5" xfId="34831"/>
    <cellStyle name="標準 25 2 9 6 6" xfId="45385"/>
    <cellStyle name="標準 25 2 9 7" xfId="5653"/>
    <cellStyle name="標準 25 2 9 7 2" xfId="15978"/>
    <cellStyle name="標準 25 2 9 7 3" xfId="26532"/>
    <cellStyle name="標準 25 2 9 7 4" xfId="37092"/>
    <cellStyle name="標準 25 2 9 7 5" xfId="47647"/>
    <cellStyle name="標準 25 2 9 8" xfId="10712"/>
    <cellStyle name="標準 25 2 9 9" xfId="21266"/>
    <cellStyle name="標準 25 20" xfId="308"/>
    <cellStyle name="標準 25 20 2" xfId="2248"/>
    <cellStyle name="標準 25 20 2 2" xfId="7491"/>
    <cellStyle name="標準 25 20 2 2 2" xfId="18983"/>
    <cellStyle name="標準 25 20 2 2 3" xfId="29537"/>
    <cellStyle name="標準 25 20 2 2 4" xfId="40097"/>
    <cellStyle name="標準 25 20 2 2 5" xfId="50652"/>
    <cellStyle name="標準 25 20 2 3" xfId="13717"/>
    <cellStyle name="標準 25 20 2 4" xfId="24272"/>
    <cellStyle name="標準 25 20 2 5" xfId="34832"/>
    <cellStyle name="標準 25 20 2 6" xfId="45386"/>
    <cellStyle name="標準 25 20 3" xfId="4657"/>
    <cellStyle name="標準 25 20 3 2" xfId="9899"/>
    <cellStyle name="標準 25 20 3 2 2" xfId="18984"/>
    <cellStyle name="標準 25 20 3 2 3" xfId="29538"/>
    <cellStyle name="標準 25 20 3 2 4" xfId="40098"/>
    <cellStyle name="標準 25 20 3 2 5" xfId="50653"/>
    <cellStyle name="標準 25 20 3 3" xfId="13718"/>
    <cellStyle name="標準 25 20 3 4" xfId="24273"/>
    <cellStyle name="標準 25 20 3 5" xfId="34833"/>
    <cellStyle name="標準 25 20 3 6" xfId="45387"/>
    <cellStyle name="標準 25 20 4" xfId="5551"/>
    <cellStyle name="標準 25 20 4 2" xfId="17663"/>
    <cellStyle name="標準 25 20 4 3" xfId="28217"/>
    <cellStyle name="標準 25 20 4 4" xfId="38777"/>
    <cellStyle name="標準 25 20 4 5" xfId="49332"/>
    <cellStyle name="標準 25 20 5" xfId="12397"/>
    <cellStyle name="標準 25 20 6" xfId="22951"/>
    <cellStyle name="標準 25 20 7" xfId="33511"/>
    <cellStyle name="標準 25 20 8" xfId="44065"/>
    <cellStyle name="標準 25 21" xfId="711"/>
    <cellStyle name="標準 25 21 2" xfId="2270"/>
    <cellStyle name="標準 25 21 2 2" xfId="7513"/>
    <cellStyle name="標準 25 21 2 2 2" xfId="18985"/>
    <cellStyle name="標準 25 21 2 2 3" xfId="29539"/>
    <cellStyle name="標準 25 21 2 2 4" xfId="40099"/>
    <cellStyle name="標準 25 21 2 2 5" xfId="50654"/>
    <cellStyle name="標準 25 21 2 3" xfId="13719"/>
    <cellStyle name="標準 25 21 2 4" xfId="24274"/>
    <cellStyle name="標準 25 21 2 5" xfId="34834"/>
    <cellStyle name="標準 25 21 2 6" xfId="45388"/>
    <cellStyle name="標準 25 21 3" xfId="4679"/>
    <cellStyle name="標準 25 21 3 2" xfId="9921"/>
    <cellStyle name="標準 25 21 3 2 2" xfId="18986"/>
    <cellStyle name="標準 25 21 3 2 3" xfId="29540"/>
    <cellStyle name="標準 25 21 3 2 4" xfId="40100"/>
    <cellStyle name="標準 25 21 3 2 5" xfId="50655"/>
    <cellStyle name="標準 25 21 3 3" xfId="13720"/>
    <cellStyle name="標準 25 21 3 4" xfId="24275"/>
    <cellStyle name="標準 25 21 3 5" xfId="34835"/>
    <cellStyle name="標準 25 21 3 6" xfId="45389"/>
    <cellStyle name="標準 25 21 4" xfId="5954"/>
    <cellStyle name="標準 25 21 4 2" xfId="17685"/>
    <cellStyle name="標準 25 21 4 3" xfId="28239"/>
    <cellStyle name="標準 25 21 4 4" xfId="38799"/>
    <cellStyle name="標準 25 21 4 5" xfId="49354"/>
    <cellStyle name="標準 25 21 5" xfId="12419"/>
    <cellStyle name="標準 25 21 6" xfId="22973"/>
    <cellStyle name="標準 25 21 7" xfId="33533"/>
    <cellStyle name="標準 25 21 8" xfId="44087"/>
    <cellStyle name="標準 25 22" xfId="733"/>
    <cellStyle name="標準 25 22 2" xfId="2292"/>
    <cellStyle name="標準 25 22 2 2" xfId="7535"/>
    <cellStyle name="標準 25 22 2 2 2" xfId="18987"/>
    <cellStyle name="標準 25 22 2 2 3" xfId="29541"/>
    <cellStyle name="標準 25 22 2 2 4" xfId="40101"/>
    <cellStyle name="標準 25 22 2 2 5" xfId="50656"/>
    <cellStyle name="標準 25 22 2 3" xfId="13721"/>
    <cellStyle name="標準 25 22 2 4" xfId="24276"/>
    <cellStyle name="標準 25 22 2 5" xfId="34836"/>
    <cellStyle name="標準 25 22 2 6" xfId="45390"/>
    <cellStyle name="標準 25 22 3" xfId="4701"/>
    <cellStyle name="標準 25 22 3 2" xfId="9943"/>
    <cellStyle name="標準 25 22 3 2 2" xfId="18988"/>
    <cellStyle name="標準 25 22 3 2 3" xfId="29542"/>
    <cellStyle name="標準 25 22 3 2 4" xfId="40102"/>
    <cellStyle name="標準 25 22 3 2 5" xfId="50657"/>
    <cellStyle name="標準 25 22 3 3" xfId="13722"/>
    <cellStyle name="標準 25 22 3 4" xfId="24277"/>
    <cellStyle name="標準 25 22 3 5" xfId="34837"/>
    <cellStyle name="標準 25 22 3 6" xfId="45391"/>
    <cellStyle name="標準 25 22 4" xfId="5976"/>
    <cellStyle name="標準 25 22 4 2" xfId="17707"/>
    <cellStyle name="標準 25 22 4 3" xfId="28261"/>
    <cellStyle name="標準 25 22 4 4" xfId="38821"/>
    <cellStyle name="標準 25 22 4 5" xfId="49376"/>
    <cellStyle name="標準 25 22 5" xfId="12441"/>
    <cellStyle name="標準 25 22 6" xfId="22995"/>
    <cellStyle name="標準 25 22 7" xfId="33555"/>
    <cellStyle name="標準 25 22 8" xfId="44109"/>
    <cellStyle name="標準 25 23" xfId="755"/>
    <cellStyle name="標準 25 23 2" xfId="2318"/>
    <cellStyle name="標準 25 23 2 2" xfId="7561"/>
    <cellStyle name="標準 25 23 2 2 2" xfId="18989"/>
    <cellStyle name="標準 25 23 2 2 3" xfId="29543"/>
    <cellStyle name="標準 25 23 2 2 4" xfId="40103"/>
    <cellStyle name="標準 25 23 2 2 5" xfId="50658"/>
    <cellStyle name="標準 25 23 2 3" xfId="13723"/>
    <cellStyle name="標準 25 23 2 4" xfId="24278"/>
    <cellStyle name="標準 25 23 2 5" xfId="34838"/>
    <cellStyle name="標準 25 23 2 6" xfId="45392"/>
    <cellStyle name="標準 25 23 3" xfId="4727"/>
    <cellStyle name="標準 25 23 3 2" xfId="9969"/>
    <cellStyle name="標準 25 23 3 2 2" xfId="18990"/>
    <cellStyle name="標準 25 23 3 2 3" xfId="29544"/>
    <cellStyle name="標準 25 23 3 2 4" xfId="40104"/>
    <cellStyle name="標準 25 23 3 2 5" xfId="50659"/>
    <cellStyle name="標準 25 23 3 3" xfId="13724"/>
    <cellStyle name="標準 25 23 3 4" xfId="24279"/>
    <cellStyle name="標準 25 23 3 5" xfId="34839"/>
    <cellStyle name="標準 25 23 3 6" xfId="45393"/>
    <cellStyle name="標準 25 23 4" xfId="5998"/>
    <cellStyle name="標準 25 23 4 2" xfId="17733"/>
    <cellStyle name="標準 25 23 4 3" xfId="28287"/>
    <cellStyle name="標準 25 23 4 4" xfId="38847"/>
    <cellStyle name="標準 25 23 4 5" xfId="49402"/>
    <cellStyle name="標準 25 23 5" xfId="12467"/>
    <cellStyle name="標準 25 23 6" xfId="23021"/>
    <cellStyle name="標準 25 23 7" xfId="33581"/>
    <cellStyle name="標準 25 23 8" xfId="44135"/>
    <cellStyle name="標準 25 24" xfId="775"/>
    <cellStyle name="標準 25 24 2" xfId="1845"/>
    <cellStyle name="標準 25 24 2 2" xfId="7088"/>
    <cellStyle name="標準 25 24 2 2 2" xfId="18991"/>
    <cellStyle name="標準 25 24 2 2 3" xfId="29545"/>
    <cellStyle name="標準 25 24 2 2 4" xfId="40105"/>
    <cellStyle name="標準 25 24 2 2 5" xfId="50660"/>
    <cellStyle name="標準 25 24 2 3" xfId="13725"/>
    <cellStyle name="標準 25 24 2 4" xfId="24280"/>
    <cellStyle name="標準 25 24 2 5" xfId="34840"/>
    <cellStyle name="標準 25 24 2 6" xfId="45394"/>
    <cellStyle name="標準 25 24 3" xfId="4254"/>
    <cellStyle name="標準 25 24 3 2" xfId="9496"/>
    <cellStyle name="標準 25 24 3 2 2" xfId="18992"/>
    <cellStyle name="標準 25 24 3 2 3" xfId="29546"/>
    <cellStyle name="標準 25 24 3 2 4" xfId="40106"/>
    <cellStyle name="標準 25 24 3 2 5" xfId="50661"/>
    <cellStyle name="標準 25 24 3 3" xfId="13726"/>
    <cellStyle name="標準 25 24 3 4" xfId="24281"/>
    <cellStyle name="標準 25 24 3 5" xfId="34841"/>
    <cellStyle name="標準 25 24 3 6" xfId="45395"/>
    <cellStyle name="標準 25 24 4" xfId="6018"/>
    <cellStyle name="標準 25 24 4 2" xfId="17260"/>
    <cellStyle name="標準 25 24 4 3" xfId="27814"/>
    <cellStyle name="標準 25 24 4 4" xfId="38374"/>
    <cellStyle name="標準 25 24 4 5" xfId="48929"/>
    <cellStyle name="標準 25 24 5" xfId="11994"/>
    <cellStyle name="標準 25 24 6" xfId="22548"/>
    <cellStyle name="標準 25 24 7" xfId="33108"/>
    <cellStyle name="標準 25 24 8" xfId="43662"/>
    <cellStyle name="標準 25 25" xfId="1310"/>
    <cellStyle name="標準 25 25 2" xfId="3719"/>
    <cellStyle name="標準 25 25 2 2" xfId="8961"/>
    <cellStyle name="標準 25 25 2 2 2" xfId="18993"/>
    <cellStyle name="標準 25 25 2 2 3" xfId="29547"/>
    <cellStyle name="標準 25 25 2 2 4" xfId="40107"/>
    <cellStyle name="標準 25 25 2 2 5" xfId="50662"/>
    <cellStyle name="標準 25 25 2 3" xfId="13727"/>
    <cellStyle name="標準 25 25 2 4" xfId="24282"/>
    <cellStyle name="標準 25 25 2 5" xfId="34842"/>
    <cellStyle name="標準 25 25 2 6" xfId="45396"/>
    <cellStyle name="標準 25 25 3" xfId="6553"/>
    <cellStyle name="標準 25 25 3 2" xfId="16725"/>
    <cellStyle name="標準 25 25 3 3" xfId="27279"/>
    <cellStyle name="標準 25 25 3 4" xfId="37839"/>
    <cellStyle name="標準 25 25 3 5" xfId="48394"/>
    <cellStyle name="標準 25 25 4" xfId="11459"/>
    <cellStyle name="標準 25 25 5" xfId="22013"/>
    <cellStyle name="標準 25 25 6" xfId="32573"/>
    <cellStyle name="標準 25 25 7" xfId="43127"/>
    <cellStyle name="標準 25 26" xfId="2841"/>
    <cellStyle name="標準 25 26 2" xfId="8084"/>
    <cellStyle name="標準 25 26 2 2" xfId="18260"/>
    <cellStyle name="標準 25 26 2 3" xfId="28814"/>
    <cellStyle name="標準 25 26 2 4" xfId="39374"/>
    <cellStyle name="標準 25 26 2 5" xfId="49929"/>
    <cellStyle name="標準 25 26 3" xfId="12994"/>
    <cellStyle name="標準 25 26 4" xfId="23548"/>
    <cellStyle name="標準 25 26 5" xfId="34108"/>
    <cellStyle name="標準 25 26 6" xfId="44662"/>
    <cellStyle name="標準 25 27" xfId="5253"/>
    <cellStyle name="標準 25 27 2" xfId="10495"/>
    <cellStyle name="標準 25 27 2 2" xfId="18282"/>
    <cellStyle name="標準 25 27 2 3" xfId="28836"/>
    <cellStyle name="標準 25 27 2 4" xfId="39396"/>
    <cellStyle name="標準 25 27 2 5" xfId="49951"/>
    <cellStyle name="標準 25 27 3" xfId="13016"/>
    <cellStyle name="標準 25 27 4" xfId="23570"/>
    <cellStyle name="標準 25 27 5" xfId="34130"/>
    <cellStyle name="標準 25 27 6" xfId="44684"/>
    <cellStyle name="標準 25 28" xfId="5275"/>
    <cellStyle name="標準 25 28 2" xfId="10517"/>
    <cellStyle name="標準 25 28 2 2" xfId="18304"/>
    <cellStyle name="標準 25 28 2 3" xfId="28858"/>
    <cellStyle name="標準 25 28 2 4" xfId="39418"/>
    <cellStyle name="標準 25 28 2 5" xfId="49973"/>
    <cellStyle name="標準 25 28 3" xfId="13038"/>
    <cellStyle name="標準 25 28 4" xfId="23592"/>
    <cellStyle name="標準 25 28 5" xfId="34152"/>
    <cellStyle name="標準 25 28 6" xfId="44706"/>
    <cellStyle name="標準 25 29" xfId="5297"/>
    <cellStyle name="標準 25 29 2" xfId="10539"/>
    <cellStyle name="標準 25 29 2 2" xfId="18994"/>
    <cellStyle name="標準 25 29 2 3" xfId="29548"/>
    <cellStyle name="標準 25 29 2 4" xfId="40108"/>
    <cellStyle name="標準 25 29 2 5" xfId="50663"/>
    <cellStyle name="標準 25 29 3" xfId="13728"/>
    <cellStyle name="標準 25 29 4" xfId="24283"/>
    <cellStyle name="標準 25 29 5" xfId="34843"/>
    <cellStyle name="標準 25 29 6" xfId="45397"/>
    <cellStyle name="標準 25 3" xfId="97"/>
    <cellStyle name="標準 25 3 10" xfId="467"/>
    <cellStyle name="標準 25 3 10 10" xfId="42560"/>
    <cellStyle name="標準 25 3 10 2" xfId="960"/>
    <cellStyle name="標準 25 3 10 2 2" xfId="2497"/>
    <cellStyle name="標準 25 3 10 2 2 2" xfId="4906"/>
    <cellStyle name="標準 25 3 10 2 2 2 2" xfId="10148"/>
    <cellStyle name="標準 25 3 10 2 2 2 2 2" xfId="18995"/>
    <cellStyle name="標準 25 3 10 2 2 2 2 3" xfId="29549"/>
    <cellStyle name="標準 25 3 10 2 2 2 2 4" xfId="40109"/>
    <cellStyle name="標準 25 3 10 2 2 2 2 5" xfId="50664"/>
    <cellStyle name="標準 25 3 10 2 2 2 3" xfId="13729"/>
    <cellStyle name="標準 25 3 10 2 2 2 4" xfId="24284"/>
    <cellStyle name="標準 25 3 10 2 2 2 5" xfId="34844"/>
    <cellStyle name="標準 25 3 10 2 2 2 6" xfId="45398"/>
    <cellStyle name="標準 25 3 10 2 2 3" xfId="7740"/>
    <cellStyle name="標準 25 3 10 2 2 3 2" xfId="17912"/>
    <cellStyle name="標準 25 3 10 2 2 3 3" xfId="28466"/>
    <cellStyle name="標準 25 3 10 2 2 3 4" xfId="39026"/>
    <cellStyle name="標準 25 3 10 2 2 3 5" xfId="49581"/>
    <cellStyle name="標準 25 3 10 2 2 4" xfId="12646"/>
    <cellStyle name="標準 25 3 10 2 2 5" xfId="23200"/>
    <cellStyle name="標準 25 3 10 2 2 6" xfId="33760"/>
    <cellStyle name="標準 25 3 10 2 2 7" xfId="44314"/>
    <cellStyle name="標準 25 3 10 2 3" xfId="3369"/>
    <cellStyle name="標準 25 3 10 2 3 2" xfId="8611"/>
    <cellStyle name="標準 25 3 10 2 3 2 2" xfId="18996"/>
    <cellStyle name="標準 25 3 10 2 3 2 3" xfId="29550"/>
    <cellStyle name="標準 25 3 10 2 3 2 4" xfId="40110"/>
    <cellStyle name="標準 25 3 10 2 3 2 5" xfId="50665"/>
    <cellStyle name="標準 25 3 10 2 3 3" xfId="13730"/>
    <cellStyle name="標準 25 3 10 2 3 4" xfId="24285"/>
    <cellStyle name="標準 25 3 10 2 3 5" xfId="34845"/>
    <cellStyle name="標準 25 3 10 2 3 6" xfId="45399"/>
    <cellStyle name="標準 25 3 10 2 4" xfId="6203"/>
    <cellStyle name="標準 25 3 10 2 4 2" xfId="16375"/>
    <cellStyle name="標準 25 3 10 2 4 3" xfId="26929"/>
    <cellStyle name="標準 25 3 10 2 4 4" xfId="37489"/>
    <cellStyle name="標準 25 3 10 2 4 5" xfId="48044"/>
    <cellStyle name="標準 25 3 10 2 5" xfId="11109"/>
    <cellStyle name="標準 25 3 10 2 6" xfId="21663"/>
    <cellStyle name="標準 25 3 10 2 7" xfId="32223"/>
    <cellStyle name="標準 25 3 10 2 8" xfId="42777"/>
    <cellStyle name="標準 25 3 10 3" xfId="2004"/>
    <cellStyle name="標準 25 3 10 3 2" xfId="4413"/>
    <cellStyle name="標準 25 3 10 3 2 2" xfId="9655"/>
    <cellStyle name="標準 25 3 10 3 2 2 2" xfId="18997"/>
    <cellStyle name="標準 25 3 10 3 2 2 3" xfId="29551"/>
    <cellStyle name="標準 25 3 10 3 2 2 4" xfId="40111"/>
    <cellStyle name="標準 25 3 10 3 2 2 5" xfId="50666"/>
    <cellStyle name="標準 25 3 10 3 2 3" xfId="13731"/>
    <cellStyle name="標準 25 3 10 3 2 4" xfId="24286"/>
    <cellStyle name="標準 25 3 10 3 2 5" xfId="34846"/>
    <cellStyle name="標準 25 3 10 3 2 6" xfId="45400"/>
    <cellStyle name="標準 25 3 10 3 3" xfId="7247"/>
    <cellStyle name="標準 25 3 10 3 3 2" xfId="17419"/>
    <cellStyle name="標準 25 3 10 3 3 3" xfId="27973"/>
    <cellStyle name="標準 25 3 10 3 3 4" xfId="38533"/>
    <cellStyle name="標準 25 3 10 3 3 5" xfId="49088"/>
    <cellStyle name="標準 25 3 10 3 4" xfId="12153"/>
    <cellStyle name="標準 25 3 10 3 5" xfId="22707"/>
    <cellStyle name="標準 25 3 10 3 6" xfId="33267"/>
    <cellStyle name="標準 25 3 10 3 7" xfId="43821"/>
    <cellStyle name="標準 25 3 10 4" xfId="1495"/>
    <cellStyle name="標準 25 3 10 4 2" xfId="3904"/>
    <cellStyle name="標準 25 3 10 4 2 2" xfId="9146"/>
    <cellStyle name="標準 25 3 10 4 2 2 2" xfId="18998"/>
    <cellStyle name="標準 25 3 10 4 2 2 3" xfId="29552"/>
    <cellStyle name="標準 25 3 10 4 2 2 4" xfId="40112"/>
    <cellStyle name="標準 25 3 10 4 2 2 5" xfId="50667"/>
    <cellStyle name="標準 25 3 10 4 2 3" xfId="13732"/>
    <cellStyle name="標準 25 3 10 4 2 4" xfId="24287"/>
    <cellStyle name="標準 25 3 10 4 2 5" xfId="34847"/>
    <cellStyle name="標準 25 3 10 4 2 6" xfId="45401"/>
    <cellStyle name="標準 25 3 10 4 3" xfId="6738"/>
    <cellStyle name="標準 25 3 10 4 3 2" xfId="16910"/>
    <cellStyle name="標準 25 3 10 4 3 3" xfId="27464"/>
    <cellStyle name="標準 25 3 10 4 3 4" xfId="38024"/>
    <cellStyle name="標準 25 3 10 4 3 5" xfId="48579"/>
    <cellStyle name="標準 25 3 10 4 4" xfId="11644"/>
    <cellStyle name="標準 25 3 10 4 5" xfId="22198"/>
    <cellStyle name="標準 25 3 10 4 6" xfId="32758"/>
    <cellStyle name="標準 25 3 10 4 7" xfId="43312"/>
    <cellStyle name="標準 25 3 10 5" xfId="3152"/>
    <cellStyle name="標準 25 3 10 5 2" xfId="8394"/>
    <cellStyle name="標準 25 3 10 5 2 2" xfId="18999"/>
    <cellStyle name="標準 25 3 10 5 2 3" xfId="29553"/>
    <cellStyle name="標準 25 3 10 5 2 4" xfId="40113"/>
    <cellStyle name="標準 25 3 10 5 2 5" xfId="50668"/>
    <cellStyle name="標準 25 3 10 5 3" xfId="13733"/>
    <cellStyle name="標準 25 3 10 5 4" xfId="24288"/>
    <cellStyle name="標準 25 3 10 5 5" xfId="34848"/>
    <cellStyle name="標準 25 3 10 5 6" xfId="45402"/>
    <cellStyle name="標準 25 3 10 6" xfId="5710"/>
    <cellStyle name="標準 25 3 10 6 2" xfId="16158"/>
    <cellStyle name="標準 25 3 10 6 3" xfId="26712"/>
    <cellStyle name="標準 25 3 10 6 4" xfId="37272"/>
    <cellStyle name="標準 25 3 10 6 5" xfId="47827"/>
    <cellStyle name="標準 25 3 10 7" xfId="10892"/>
    <cellStyle name="標準 25 3 10 8" xfId="21446"/>
    <cellStyle name="標準 25 3 10 9" xfId="32006"/>
    <cellStyle name="標準 25 3 11" xfId="484"/>
    <cellStyle name="標準 25 3 11 10" xfId="42582"/>
    <cellStyle name="標準 25 3 11 2" xfId="1256"/>
    <cellStyle name="標準 25 3 11 2 2" xfId="2793"/>
    <cellStyle name="標準 25 3 11 2 2 2" xfId="5202"/>
    <cellStyle name="標準 25 3 11 2 2 2 2" xfId="10444"/>
    <cellStyle name="標準 25 3 11 2 2 2 2 2" xfId="19000"/>
    <cellStyle name="標準 25 3 11 2 2 2 2 3" xfId="29554"/>
    <cellStyle name="標準 25 3 11 2 2 2 2 4" xfId="40114"/>
    <cellStyle name="標準 25 3 11 2 2 2 2 5" xfId="50669"/>
    <cellStyle name="標準 25 3 11 2 2 2 3" xfId="13734"/>
    <cellStyle name="標準 25 3 11 2 2 2 4" xfId="24289"/>
    <cellStyle name="標準 25 3 11 2 2 2 5" xfId="34849"/>
    <cellStyle name="標準 25 3 11 2 2 2 6" xfId="45403"/>
    <cellStyle name="標準 25 3 11 2 2 3" xfId="8036"/>
    <cellStyle name="標準 25 3 11 2 2 3 2" xfId="18208"/>
    <cellStyle name="標準 25 3 11 2 2 3 3" xfId="28762"/>
    <cellStyle name="標準 25 3 11 2 2 3 4" xfId="39322"/>
    <cellStyle name="標準 25 3 11 2 2 3 5" xfId="49877"/>
    <cellStyle name="標準 25 3 11 2 2 4" xfId="12942"/>
    <cellStyle name="標準 25 3 11 2 2 5" xfId="23496"/>
    <cellStyle name="標準 25 3 11 2 2 6" xfId="34056"/>
    <cellStyle name="標準 25 3 11 2 2 7" xfId="44610"/>
    <cellStyle name="標準 25 3 11 2 3" xfId="3665"/>
    <cellStyle name="標準 25 3 11 2 3 2" xfId="8907"/>
    <cellStyle name="標準 25 3 11 2 3 2 2" xfId="19001"/>
    <cellStyle name="標準 25 3 11 2 3 2 3" xfId="29555"/>
    <cellStyle name="標準 25 3 11 2 3 2 4" xfId="40115"/>
    <cellStyle name="標準 25 3 11 2 3 2 5" xfId="50670"/>
    <cellStyle name="標準 25 3 11 2 3 3" xfId="13735"/>
    <cellStyle name="標準 25 3 11 2 3 4" xfId="24290"/>
    <cellStyle name="標準 25 3 11 2 3 5" xfId="34850"/>
    <cellStyle name="標準 25 3 11 2 3 6" xfId="45404"/>
    <cellStyle name="標準 25 3 11 2 4" xfId="6499"/>
    <cellStyle name="標準 25 3 11 2 4 2" xfId="16671"/>
    <cellStyle name="標準 25 3 11 2 4 3" xfId="27225"/>
    <cellStyle name="標準 25 3 11 2 4 4" xfId="37785"/>
    <cellStyle name="標準 25 3 11 2 4 5" xfId="48340"/>
    <cellStyle name="標準 25 3 11 2 5" xfId="11405"/>
    <cellStyle name="標準 25 3 11 2 6" xfId="21959"/>
    <cellStyle name="標準 25 3 11 2 7" xfId="32519"/>
    <cellStyle name="標準 25 3 11 2 8" xfId="43073"/>
    <cellStyle name="標準 25 3 11 3" xfId="2021"/>
    <cellStyle name="標準 25 3 11 3 2" xfId="4430"/>
    <cellStyle name="標準 25 3 11 3 2 2" xfId="9672"/>
    <cellStyle name="標準 25 3 11 3 2 2 2" xfId="19002"/>
    <cellStyle name="標準 25 3 11 3 2 2 3" xfId="29556"/>
    <cellStyle name="標準 25 3 11 3 2 2 4" xfId="40116"/>
    <cellStyle name="標準 25 3 11 3 2 2 5" xfId="50671"/>
    <cellStyle name="標準 25 3 11 3 2 3" xfId="13736"/>
    <cellStyle name="標準 25 3 11 3 2 4" xfId="24291"/>
    <cellStyle name="標準 25 3 11 3 2 5" xfId="34851"/>
    <cellStyle name="標準 25 3 11 3 2 6" xfId="45405"/>
    <cellStyle name="標準 25 3 11 3 3" xfId="7264"/>
    <cellStyle name="標準 25 3 11 3 3 2" xfId="17436"/>
    <cellStyle name="標準 25 3 11 3 3 3" xfId="27990"/>
    <cellStyle name="標準 25 3 11 3 3 4" xfId="38550"/>
    <cellStyle name="標準 25 3 11 3 3 5" xfId="49105"/>
    <cellStyle name="標準 25 3 11 3 4" xfId="12170"/>
    <cellStyle name="標準 25 3 11 3 5" xfId="22724"/>
    <cellStyle name="標準 25 3 11 3 6" xfId="33284"/>
    <cellStyle name="標準 25 3 11 3 7" xfId="43838"/>
    <cellStyle name="標準 25 3 11 4" xfId="1791"/>
    <cellStyle name="標準 25 3 11 4 2" xfId="4200"/>
    <cellStyle name="標準 25 3 11 4 2 2" xfId="9442"/>
    <cellStyle name="標準 25 3 11 4 2 2 2" xfId="19003"/>
    <cellStyle name="標準 25 3 11 4 2 2 3" xfId="29557"/>
    <cellStyle name="標準 25 3 11 4 2 2 4" xfId="40117"/>
    <cellStyle name="標準 25 3 11 4 2 2 5" xfId="50672"/>
    <cellStyle name="標準 25 3 11 4 2 3" xfId="13737"/>
    <cellStyle name="標準 25 3 11 4 2 4" xfId="24292"/>
    <cellStyle name="標準 25 3 11 4 2 5" xfId="34852"/>
    <cellStyle name="標準 25 3 11 4 2 6" xfId="45406"/>
    <cellStyle name="標準 25 3 11 4 3" xfId="7034"/>
    <cellStyle name="標準 25 3 11 4 3 2" xfId="17206"/>
    <cellStyle name="標準 25 3 11 4 3 3" xfId="27760"/>
    <cellStyle name="標準 25 3 11 4 3 4" xfId="38320"/>
    <cellStyle name="標準 25 3 11 4 3 5" xfId="48875"/>
    <cellStyle name="標準 25 3 11 4 4" xfId="11940"/>
    <cellStyle name="標準 25 3 11 4 5" xfId="22494"/>
    <cellStyle name="標準 25 3 11 4 6" xfId="33054"/>
    <cellStyle name="標準 25 3 11 4 7" xfId="43608"/>
    <cellStyle name="標準 25 3 11 5" xfId="3174"/>
    <cellStyle name="標準 25 3 11 5 2" xfId="8416"/>
    <cellStyle name="標準 25 3 11 5 2 2" xfId="19004"/>
    <cellStyle name="標準 25 3 11 5 2 3" xfId="29558"/>
    <cellStyle name="標準 25 3 11 5 2 4" xfId="40118"/>
    <cellStyle name="標準 25 3 11 5 2 5" xfId="50673"/>
    <cellStyle name="標準 25 3 11 5 3" xfId="13738"/>
    <cellStyle name="標準 25 3 11 5 4" xfId="24293"/>
    <cellStyle name="標準 25 3 11 5 5" xfId="34853"/>
    <cellStyle name="標準 25 3 11 5 6" xfId="45407"/>
    <cellStyle name="標準 25 3 11 6" xfId="5727"/>
    <cellStyle name="標準 25 3 11 6 2" xfId="16180"/>
    <cellStyle name="標準 25 3 11 6 3" xfId="26734"/>
    <cellStyle name="標準 25 3 11 6 4" xfId="37294"/>
    <cellStyle name="標準 25 3 11 6 5" xfId="47849"/>
    <cellStyle name="標準 25 3 11 7" xfId="10914"/>
    <cellStyle name="標準 25 3 11 8" xfId="21468"/>
    <cellStyle name="標準 25 3 11 9" xfId="32028"/>
    <cellStyle name="標準 25 3 12" xfId="506"/>
    <cellStyle name="標準 25 3 12 10" xfId="43095"/>
    <cellStyle name="標準 25 3 12 2" xfId="1278"/>
    <cellStyle name="標準 25 3 12 2 2" xfId="2813"/>
    <cellStyle name="標準 25 3 12 2 2 2" xfId="8056"/>
    <cellStyle name="標準 25 3 12 2 2 2 2" xfId="19005"/>
    <cellStyle name="標準 25 3 12 2 2 2 3" xfId="29559"/>
    <cellStyle name="標準 25 3 12 2 2 2 4" xfId="40119"/>
    <cellStyle name="標準 25 3 12 2 2 2 5" xfId="50674"/>
    <cellStyle name="標準 25 3 12 2 2 3" xfId="13739"/>
    <cellStyle name="標準 25 3 12 2 2 4" xfId="24294"/>
    <cellStyle name="標準 25 3 12 2 2 5" xfId="34854"/>
    <cellStyle name="標準 25 3 12 2 2 6" xfId="45408"/>
    <cellStyle name="標準 25 3 12 2 3" xfId="5222"/>
    <cellStyle name="標準 25 3 12 2 3 2" xfId="10464"/>
    <cellStyle name="標準 25 3 12 2 3 2 2" xfId="19006"/>
    <cellStyle name="標準 25 3 12 2 3 2 3" xfId="29560"/>
    <cellStyle name="標準 25 3 12 2 3 2 4" xfId="40120"/>
    <cellStyle name="標準 25 3 12 2 3 2 5" xfId="50675"/>
    <cellStyle name="標準 25 3 12 2 3 3" xfId="13740"/>
    <cellStyle name="標準 25 3 12 2 3 4" xfId="24295"/>
    <cellStyle name="標準 25 3 12 2 3 5" xfId="34855"/>
    <cellStyle name="標準 25 3 12 2 3 6" xfId="45409"/>
    <cellStyle name="標準 25 3 12 2 4" xfId="6521"/>
    <cellStyle name="標準 25 3 12 2 4 2" xfId="18228"/>
    <cellStyle name="標準 25 3 12 2 4 3" xfId="28782"/>
    <cellStyle name="標準 25 3 12 2 4 4" xfId="39342"/>
    <cellStyle name="標準 25 3 12 2 4 5" xfId="49897"/>
    <cellStyle name="標準 25 3 12 2 5" xfId="12962"/>
    <cellStyle name="標準 25 3 12 2 6" xfId="23516"/>
    <cellStyle name="標準 25 3 12 2 7" xfId="34076"/>
    <cellStyle name="標準 25 3 12 2 8" xfId="44630"/>
    <cellStyle name="標準 25 3 12 3" xfId="2043"/>
    <cellStyle name="標準 25 3 12 3 2" xfId="4452"/>
    <cellStyle name="標準 25 3 12 3 2 2" xfId="9694"/>
    <cellStyle name="標準 25 3 12 3 2 2 2" xfId="19007"/>
    <cellStyle name="標準 25 3 12 3 2 2 3" xfId="29561"/>
    <cellStyle name="標準 25 3 12 3 2 2 4" xfId="40121"/>
    <cellStyle name="標準 25 3 12 3 2 2 5" xfId="50676"/>
    <cellStyle name="標準 25 3 12 3 2 3" xfId="13741"/>
    <cellStyle name="標準 25 3 12 3 2 4" xfId="24296"/>
    <cellStyle name="標準 25 3 12 3 2 5" xfId="34856"/>
    <cellStyle name="標準 25 3 12 3 2 6" xfId="45410"/>
    <cellStyle name="標準 25 3 12 3 3" xfId="7286"/>
    <cellStyle name="標準 25 3 12 3 3 2" xfId="17458"/>
    <cellStyle name="標準 25 3 12 3 3 3" xfId="28012"/>
    <cellStyle name="標準 25 3 12 3 3 4" xfId="38572"/>
    <cellStyle name="標準 25 3 12 3 3 5" xfId="49127"/>
    <cellStyle name="標準 25 3 12 3 4" xfId="12192"/>
    <cellStyle name="標準 25 3 12 3 5" xfId="22746"/>
    <cellStyle name="標準 25 3 12 3 6" xfId="33306"/>
    <cellStyle name="標準 25 3 12 3 7" xfId="43860"/>
    <cellStyle name="標準 25 3 12 4" xfId="1813"/>
    <cellStyle name="標準 25 3 12 4 2" xfId="4222"/>
    <cellStyle name="標準 25 3 12 4 2 2" xfId="9464"/>
    <cellStyle name="標準 25 3 12 4 2 2 2" xfId="19008"/>
    <cellStyle name="標準 25 3 12 4 2 2 3" xfId="29562"/>
    <cellStyle name="標準 25 3 12 4 2 2 4" xfId="40122"/>
    <cellStyle name="標準 25 3 12 4 2 2 5" xfId="50677"/>
    <cellStyle name="標準 25 3 12 4 2 3" xfId="13742"/>
    <cellStyle name="標準 25 3 12 4 2 4" xfId="24297"/>
    <cellStyle name="標準 25 3 12 4 2 5" xfId="34857"/>
    <cellStyle name="標準 25 3 12 4 2 6" xfId="45411"/>
    <cellStyle name="標準 25 3 12 4 3" xfId="7056"/>
    <cellStyle name="標準 25 3 12 4 3 2" xfId="17228"/>
    <cellStyle name="標準 25 3 12 4 3 3" xfId="27782"/>
    <cellStyle name="標準 25 3 12 4 3 4" xfId="38342"/>
    <cellStyle name="標準 25 3 12 4 3 5" xfId="48897"/>
    <cellStyle name="標準 25 3 12 4 4" xfId="11962"/>
    <cellStyle name="標準 25 3 12 4 5" xfId="22516"/>
    <cellStyle name="標準 25 3 12 4 6" xfId="33076"/>
    <cellStyle name="標準 25 3 12 4 7" xfId="43630"/>
    <cellStyle name="標準 25 3 12 5" xfId="3687"/>
    <cellStyle name="標準 25 3 12 5 2" xfId="8929"/>
    <cellStyle name="標準 25 3 12 5 2 2" xfId="19009"/>
    <cellStyle name="標準 25 3 12 5 2 3" xfId="29563"/>
    <cellStyle name="標準 25 3 12 5 2 4" xfId="40123"/>
    <cellStyle name="標準 25 3 12 5 2 5" xfId="50678"/>
    <cellStyle name="標準 25 3 12 5 3" xfId="13743"/>
    <cellStyle name="標準 25 3 12 5 4" xfId="24298"/>
    <cellStyle name="標準 25 3 12 5 5" xfId="34858"/>
    <cellStyle name="標準 25 3 12 5 6" xfId="45412"/>
    <cellStyle name="標準 25 3 12 6" xfId="5749"/>
    <cellStyle name="標準 25 3 12 6 2" xfId="16693"/>
    <cellStyle name="標準 25 3 12 6 3" xfId="27247"/>
    <cellStyle name="標準 25 3 12 6 4" xfId="37807"/>
    <cellStyle name="標準 25 3 12 6 5" xfId="48362"/>
    <cellStyle name="標準 25 3 12 7" xfId="11427"/>
    <cellStyle name="標準 25 3 12 8" xfId="21981"/>
    <cellStyle name="標準 25 3 12 9" xfId="32541"/>
    <cellStyle name="標準 25 3 13" xfId="528"/>
    <cellStyle name="標準 25 3 13 10" xfId="43117"/>
    <cellStyle name="標準 25 3 13 2" xfId="1300"/>
    <cellStyle name="標準 25 3 13 2 2" xfId="2832"/>
    <cellStyle name="標準 25 3 13 2 2 2" xfId="8075"/>
    <cellStyle name="標準 25 3 13 2 2 2 2" xfId="19010"/>
    <cellStyle name="標準 25 3 13 2 2 2 3" xfId="29564"/>
    <cellStyle name="標準 25 3 13 2 2 2 4" xfId="40124"/>
    <cellStyle name="標準 25 3 13 2 2 2 5" xfId="50679"/>
    <cellStyle name="標準 25 3 13 2 2 3" xfId="13744"/>
    <cellStyle name="標準 25 3 13 2 2 4" xfId="24299"/>
    <cellStyle name="標準 25 3 13 2 2 5" xfId="34859"/>
    <cellStyle name="標準 25 3 13 2 2 6" xfId="45413"/>
    <cellStyle name="標準 25 3 13 2 3" xfId="5241"/>
    <cellStyle name="標準 25 3 13 2 3 2" xfId="10483"/>
    <cellStyle name="標準 25 3 13 2 3 2 2" xfId="19011"/>
    <cellStyle name="標準 25 3 13 2 3 2 3" xfId="29565"/>
    <cellStyle name="標準 25 3 13 2 3 2 4" xfId="40125"/>
    <cellStyle name="標準 25 3 13 2 3 2 5" xfId="50680"/>
    <cellStyle name="標準 25 3 13 2 3 3" xfId="13745"/>
    <cellStyle name="標準 25 3 13 2 3 4" xfId="24300"/>
    <cellStyle name="標準 25 3 13 2 3 5" xfId="34860"/>
    <cellStyle name="標準 25 3 13 2 3 6" xfId="45414"/>
    <cellStyle name="標準 25 3 13 2 4" xfId="6543"/>
    <cellStyle name="標準 25 3 13 2 4 2" xfId="18247"/>
    <cellStyle name="標準 25 3 13 2 4 3" xfId="28801"/>
    <cellStyle name="標準 25 3 13 2 4 4" xfId="39361"/>
    <cellStyle name="標準 25 3 13 2 4 5" xfId="49916"/>
    <cellStyle name="標準 25 3 13 2 5" xfId="12981"/>
    <cellStyle name="標準 25 3 13 2 6" xfId="23535"/>
    <cellStyle name="標準 25 3 13 2 7" xfId="34095"/>
    <cellStyle name="標準 25 3 13 2 8" xfId="44649"/>
    <cellStyle name="標準 25 3 13 3" xfId="2065"/>
    <cellStyle name="標準 25 3 13 3 2" xfId="4474"/>
    <cellStyle name="標準 25 3 13 3 2 2" xfId="9716"/>
    <cellStyle name="標準 25 3 13 3 2 2 2" xfId="19012"/>
    <cellStyle name="標準 25 3 13 3 2 2 3" xfId="29566"/>
    <cellStyle name="標準 25 3 13 3 2 2 4" xfId="40126"/>
    <cellStyle name="標準 25 3 13 3 2 2 5" xfId="50681"/>
    <cellStyle name="標準 25 3 13 3 2 3" xfId="13746"/>
    <cellStyle name="標準 25 3 13 3 2 4" xfId="24301"/>
    <cellStyle name="標準 25 3 13 3 2 5" xfId="34861"/>
    <cellStyle name="標準 25 3 13 3 2 6" xfId="45415"/>
    <cellStyle name="標準 25 3 13 3 3" xfId="7308"/>
    <cellStyle name="標準 25 3 13 3 3 2" xfId="17480"/>
    <cellStyle name="標準 25 3 13 3 3 3" xfId="28034"/>
    <cellStyle name="標準 25 3 13 3 3 4" xfId="38594"/>
    <cellStyle name="標準 25 3 13 3 3 5" xfId="49149"/>
    <cellStyle name="標準 25 3 13 3 4" xfId="12214"/>
    <cellStyle name="標準 25 3 13 3 5" xfId="22768"/>
    <cellStyle name="標準 25 3 13 3 6" xfId="33328"/>
    <cellStyle name="標準 25 3 13 3 7" xfId="43882"/>
    <cellStyle name="標準 25 3 13 4" xfId="1835"/>
    <cellStyle name="標準 25 3 13 4 2" xfId="4244"/>
    <cellStyle name="標準 25 3 13 4 2 2" xfId="9486"/>
    <cellStyle name="標準 25 3 13 4 2 2 2" xfId="19013"/>
    <cellStyle name="標準 25 3 13 4 2 2 3" xfId="29567"/>
    <cellStyle name="標準 25 3 13 4 2 2 4" xfId="40127"/>
    <cellStyle name="標準 25 3 13 4 2 2 5" xfId="50682"/>
    <cellStyle name="標準 25 3 13 4 2 3" xfId="13747"/>
    <cellStyle name="標準 25 3 13 4 2 4" xfId="24302"/>
    <cellStyle name="標準 25 3 13 4 2 5" xfId="34862"/>
    <cellStyle name="標準 25 3 13 4 2 6" xfId="45416"/>
    <cellStyle name="標準 25 3 13 4 3" xfId="7078"/>
    <cellStyle name="標準 25 3 13 4 3 2" xfId="17250"/>
    <cellStyle name="標準 25 3 13 4 3 3" xfId="27804"/>
    <cellStyle name="標準 25 3 13 4 3 4" xfId="38364"/>
    <cellStyle name="標準 25 3 13 4 3 5" xfId="48919"/>
    <cellStyle name="標準 25 3 13 4 4" xfId="11984"/>
    <cellStyle name="標準 25 3 13 4 5" xfId="22538"/>
    <cellStyle name="標準 25 3 13 4 6" xfId="33098"/>
    <cellStyle name="標準 25 3 13 4 7" xfId="43652"/>
    <cellStyle name="標準 25 3 13 5" xfId="3709"/>
    <cellStyle name="標準 25 3 13 5 2" xfId="8951"/>
    <cellStyle name="標準 25 3 13 5 2 2" xfId="19014"/>
    <cellStyle name="標準 25 3 13 5 2 3" xfId="29568"/>
    <cellStyle name="標準 25 3 13 5 2 4" xfId="40128"/>
    <cellStyle name="標準 25 3 13 5 2 5" xfId="50683"/>
    <cellStyle name="標準 25 3 13 5 3" xfId="13748"/>
    <cellStyle name="標準 25 3 13 5 4" xfId="24303"/>
    <cellStyle name="標準 25 3 13 5 5" xfId="34863"/>
    <cellStyle name="標準 25 3 13 5 6" xfId="45417"/>
    <cellStyle name="標準 25 3 13 6" xfId="5771"/>
    <cellStyle name="標準 25 3 13 6 2" xfId="16715"/>
    <cellStyle name="標準 25 3 13 6 3" xfId="27269"/>
    <cellStyle name="標準 25 3 13 6 4" xfId="37829"/>
    <cellStyle name="標準 25 3 13 6 5" xfId="48384"/>
    <cellStyle name="標準 25 3 13 7" xfId="11449"/>
    <cellStyle name="標準 25 3 13 8" xfId="22003"/>
    <cellStyle name="標準 25 3 13 9" xfId="32563"/>
    <cellStyle name="標準 25 3 14" xfId="550"/>
    <cellStyle name="標準 25 3 14 2" xfId="2087"/>
    <cellStyle name="標準 25 3 14 2 2" xfId="4496"/>
    <cellStyle name="標準 25 3 14 2 2 2" xfId="9738"/>
    <cellStyle name="標準 25 3 14 2 2 2 2" xfId="19015"/>
    <cellStyle name="標準 25 3 14 2 2 2 3" xfId="29569"/>
    <cellStyle name="標準 25 3 14 2 2 2 4" xfId="40129"/>
    <cellStyle name="標準 25 3 14 2 2 2 5" xfId="50684"/>
    <cellStyle name="標準 25 3 14 2 2 3" xfId="13749"/>
    <cellStyle name="標準 25 3 14 2 2 4" xfId="24304"/>
    <cellStyle name="標準 25 3 14 2 2 5" xfId="34864"/>
    <cellStyle name="標準 25 3 14 2 2 6" xfId="45418"/>
    <cellStyle name="標準 25 3 14 2 3" xfId="7330"/>
    <cellStyle name="標準 25 3 14 2 3 2" xfId="17502"/>
    <cellStyle name="標準 25 3 14 2 3 3" xfId="28056"/>
    <cellStyle name="標準 25 3 14 2 3 4" xfId="38616"/>
    <cellStyle name="標準 25 3 14 2 3 5" xfId="49171"/>
    <cellStyle name="標準 25 3 14 2 4" xfId="12236"/>
    <cellStyle name="標準 25 3 14 2 5" xfId="22790"/>
    <cellStyle name="標準 25 3 14 2 6" xfId="33350"/>
    <cellStyle name="標準 25 3 14 2 7" xfId="43904"/>
    <cellStyle name="標準 25 3 14 3" xfId="3191"/>
    <cellStyle name="標準 25 3 14 3 2" xfId="8433"/>
    <cellStyle name="標準 25 3 14 3 2 2" xfId="19016"/>
    <cellStyle name="標準 25 3 14 3 2 3" xfId="29570"/>
    <cellStyle name="標準 25 3 14 3 2 4" xfId="40130"/>
    <cellStyle name="標準 25 3 14 3 2 5" xfId="50685"/>
    <cellStyle name="標準 25 3 14 3 3" xfId="13750"/>
    <cellStyle name="標準 25 3 14 3 4" xfId="24305"/>
    <cellStyle name="標準 25 3 14 3 5" xfId="34865"/>
    <cellStyle name="標準 25 3 14 3 6" xfId="45419"/>
    <cellStyle name="標準 25 3 14 4" xfId="5793"/>
    <cellStyle name="標準 25 3 14 4 2" xfId="16197"/>
    <cellStyle name="標準 25 3 14 4 3" xfId="26751"/>
    <cellStyle name="標準 25 3 14 4 4" xfId="37311"/>
    <cellStyle name="標準 25 3 14 4 5" xfId="47866"/>
    <cellStyle name="標準 25 3 14 5" xfId="10931"/>
    <cellStyle name="標準 25 3 14 6" xfId="21485"/>
    <cellStyle name="標準 25 3 14 7" xfId="32045"/>
    <cellStyle name="標準 25 3 14 8" xfId="42599"/>
    <cellStyle name="標準 25 3 15" xfId="567"/>
    <cellStyle name="標準 25 3 15 2" xfId="2104"/>
    <cellStyle name="標準 25 3 15 2 2" xfId="7347"/>
    <cellStyle name="標準 25 3 15 2 2 2" xfId="19017"/>
    <cellStyle name="標準 25 3 15 2 2 3" xfId="29571"/>
    <cellStyle name="標準 25 3 15 2 2 4" xfId="40131"/>
    <cellStyle name="標準 25 3 15 2 2 5" xfId="50686"/>
    <cellStyle name="標準 25 3 15 2 3" xfId="13751"/>
    <cellStyle name="標準 25 3 15 2 4" xfId="24306"/>
    <cellStyle name="標準 25 3 15 2 5" xfId="34866"/>
    <cellStyle name="標準 25 3 15 2 6" xfId="45420"/>
    <cellStyle name="標準 25 3 15 3" xfId="4513"/>
    <cellStyle name="標準 25 3 15 3 2" xfId="9755"/>
    <cellStyle name="標準 25 3 15 3 2 2" xfId="19018"/>
    <cellStyle name="標準 25 3 15 3 2 3" xfId="29572"/>
    <cellStyle name="標準 25 3 15 3 2 4" xfId="40132"/>
    <cellStyle name="標準 25 3 15 3 2 5" xfId="50687"/>
    <cellStyle name="標準 25 3 15 3 3" xfId="13752"/>
    <cellStyle name="標準 25 3 15 3 4" xfId="24307"/>
    <cellStyle name="標準 25 3 15 3 5" xfId="34867"/>
    <cellStyle name="標準 25 3 15 3 6" xfId="45421"/>
    <cellStyle name="標準 25 3 15 4" xfId="5810"/>
    <cellStyle name="標準 25 3 15 4 2" xfId="17519"/>
    <cellStyle name="標準 25 3 15 4 3" xfId="28073"/>
    <cellStyle name="標準 25 3 15 4 4" xfId="38633"/>
    <cellStyle name="標準 25 3 15 4 5" xfId="49188"/>
    <cellStyle name="標準 25 3 15 5" xfId="12253"/>
    <cellStyle name="標準 25 3 15 6" xfId="22807"/>
    <cellStyle name="標準 25 3 15 7" xfId="33367"/>
    <cellStyle name="標準 25 3 15 8" xfId="43921"/>
    <cellStyle name="標準 25 3 16" xfId="699"/>
    <cellStyle name="標準 25 3 16 2" xfId="2236"/>
    <cellStyle name="標準 25 3 16 2 2" xfId="7479"/>
    <cellStyle name="標準 25 3 16 2 2 2" xfId="19019"/>
    <cellStyle name="標準 25 3 16 2 2 3" xfId="29573"/>
    <cellStyle name="標準 25 3 16 2 2 4" xfId="40133"/>
    <cellStyle name="標準 25 3 16 2 2 5" xfId="50688"/>
    <cellStyle name="標準 25 3 16 2 3" xfId="13753"/>
    <cellStyle name="標準 25 3 16 2 4" xfId="24308"/>
    <cellStyle name="標準 25 3 16 2 5" xfId="34868"/>
    <cellStyle name="標準 25 3 16 2 6" xfId="45422"/>
    <cellStyle name="標準 25 3 16 3" xfId="4645"/>
    <cellStyle name="標準 25 3 16 3 2" xfId="9887"/>
    <cellStyle name="標準 25 3 16 3 2 2" xfId="19020"/>
    <cellStyle name="標準 25 3 16 3 2 3" xfId="29574"/>
    <cellStyle name="標準 25 3 16 3 2 4" xfId="40134"/>
    <cellStyle name="標準 25 3 16 3 2 5" xfId="50689"/>
    <cellStyle name="標準 25 3 16 3 3" xfId="13754"/>
    <cellStyle name="標準 25 3 16 3 4" xfId="24309"/>
    <cellStyle name="標準 25 3 16 3 5" xfId="34869"/>
    <cellStyle name="標準 25 3 16 3 6" xfId="45423"/>
    <cellStyle name="標準 25 3 16 4" xfId="5942"/>
    <cellStyle name="標準 25 3 16 4 2" xfId="17651"/>
    <cellStyle name="標準 25 3 16 4 3" xfId="28205"/>
    <cellStyle name="標準 25 3 16 4 4" xfId="38765"/>
    <cellStyle name="標準 25 3 16 4 5" xfId="49320"/>
    <cellStyle name="標準 25 3 16 5" xfId="12385"/>
    <cellStyle name="標準 25 3 16 6" xfId="22939"/>
    <cellStyle name="標準 25 3 16 7" xfId="33499"/>
    <cellStyle name="標準 25 3 16 8" xfId="44053"/>
    <cellStyle name="標準 25 3 17" xfId="311"/>
    <cellStyle name="標準 25 3 17 2" xfId="2258"/>
    <cellStyle name="標準 25 3 17 2 2" xfId="7501"/>
    <cellStyle name="標準 25 3 17 2 2 2" xfId="19021"/>
    <cellStyle name="標準 25 3 17 2 2 3" xfId="29575"/>
    <cellStyle name="標準 25 3 17 2 2 4" xfId="40135"/>
    <cellStyle name="標準 25 3 17 2 2 5" xfId="50690"/>
    <cellStyle name="標準 25 3 17 2 3" xfId="13755"/>
    <cellStyle name="標準 25 3 17 2 4" xfId="24310"/>
    <cellStyle name="標準 25 3 17 2 5" xfId="34870"/>
    <cellStyle name="標準 25 3 17 2 6" xfId="45424"/>
    <cellStyle name="標準 25 3 17 3" xfId="4667"/>
    <cellStyle name="標準 25 3 17 3 2" xfId="9909"/>
    <cellStyle name="標準 25 3 17 3 2 2" xfId="19022"/>
    <cellStyle name="標準 25 3 17 3 2 3" xfId="29576"/>
    <cellStyle name="標準 25 3 17 3 2 4" xfId="40136"/>
    <cellStyle name="標準 25 3 17 3 2 5" xfId="50691"/>
    <cellStyle name="標準 25 3 17 3 3" xfId="13756"/>
    <cellStyle name="標準 25 3 17 3 4" xfId="24311"/>
    <cellStyle name="標準 25 3 17 3 5" xfId="34871"/>
    <cellStyle name="標準 25 3 17 3 6" xfId="45425"/>
    <cellStyle name="標準 25 3 17 4" xfId="5554"/>
    <cellStyle name="標準 25 3 17 4 2" xfId="17673"/>
    <cellStyle name="標準 25 3 17 4 3" xfId="28227"/>
    <cellStyle name="標準 25 3 17 4 4" xfId="38787"/>
    <cellStyle name="標準 25 3 17 4 5" xfId="49342"/>
    <cellStyle name="標準 25 3 17 5" xfId="12407"/>
    <cellStyle name="標準 25 3 17 6" xfId="22961"/>
    <cellStyle name="標準 25 3 17 7" xfId="33521"/>
    <cellStyle name="標準 25 3 17 8" xfId="44075"/>
    <cellStyle name="標準 25 3 18" xfId="721"/>
    <cellStyle name="標準 25 3 18 2" xfId="2280"/>
    <cellStyle name="標準 25 3 18 2 2" xfId="7523"/>
    <cellStyle name="標準 25 3 18 2 2 2" xfId="19023"/>
    <cellStyle name="標準 25 3 18 2 2 3" xfId="29577"/>
    <cellStyle name="標準 25 3 18 2 2 4" xfId="40137"/>
    <cellStyle name="標準 25 3 18 2 2 5" xfId="50692"/>
    <cellStyle name="標準 25 3 18 2 3" xfId="13757"/>
    <cellStyle name="標準 25 3 18 2 4" xfId="24312"/>
    <cellStyle name="標準 25 3 18 2 5" xfId="34872"/>
    <cellStyle name="標準 25 3 18 2 6" xfId="45426"/>
    <cellStyle name="標準 25 3 18 3" xfId="4689"/>
    <cellStyle name="標準 25 3 18 3 2" xfId="9931"/>
    <cellStyle name="標準 25 3 18 3 2 2" xfId="19024"/>
    <cellStyle name="標準 25 3 18 3 2 3" xfId="29578"/>
    <cellStyle name="標準 25 3 18 3 2 4" xfId="40138"/>
    <cellStyle name="標準 25 3 18 3 2 5" xfId="50693"/>
    <cellStyle name="標準 25 3 18 3 3" xfId="13758"/>
    <cellStyle name="標準 25 3 18 3 4" xfId="24313"/>
    <cellStyle name="標準 25 3 18 3 5" xfId="34873"/>
    <cellStyle name="標準 25 3 18 3 6" xfId="45427"/>
    <cellStyle name="標準 25 3 18 4" xfId="5964"/>
    <cellStyle name="標準 25 3 18 4 2" xfId="17695"/>
    <cellStyle name="標準 25 3 18 4 3" xfId="28249"/>
    <cellStyle name="標準 25 3 18 4 4" xfId="38809"/>
    <cellStyle name="標準 25 3 18 4 5" xfId="49364"/>
    <cellStyle name="標準 25 3 18 5" xfId="12429"/>
    <cellStyle name="標準 25 3 18 6" xfId="22983"/>
    <cellStyle name="標準 25 3 18 7" xfId="33543"/>
    <cellStyle name="標準 25 3 18 8" xfId="44097"/>
    <cellStyle name="標準 25 3 19" xfId="743"/>
    <cellStyle name="標準 25 3 19 2" xfId="2302"/>
    <cellStyle name="標準 25 3 19 2 2" xfId="7545"/>
    <cellStyle name="標準 25 3 19 2 2 2" xfId="19025"/>
    <cellStyle name="標準 25 3 19 2 2 3" xfId="29579"/>
    <cellStyle name="標準 25 3 19 2 2 4" xfId="40139"/>
    <cellStyle name="標準 25 3 19 2 2 5" xfId="50694"/>
    <cellStyle name="標準 25 3 19 2 3" xfId="13759"/>
    <cellStyle name="標準 25 3 19 2 4" xfId="24314"/>
    <cellStyle name="標準 25 3 19 2 5" xfId="34874"/>
    <cellStyle name="標準 25 3 19 2 6" xfId="45428"/>
    <cellStyle name="標準 25 3 19 3" xfId="4711"/>
    <cellStyle name="標準 25 3 19 3 2" xfId="9953"/>
    <cellStyle name="標準 25 3 19 3 2 2" xfId="19026"/>
    <cellStyle name="標準 25 3 19 3 2 3" xfId="29580"/>
    <cellStyle name="標準 25 3 19 3 2 4" xfId="40140"/>
    <cellStyle name="標準 25 3 19 3 2 5" xfId="50695"/>
    <cellStyle name="標準 25 3 19 3 3" xfId="13760"/>
    <cellStyle name="標準 25 3 19 3 4" xfId="24315"/>
    <cellStyle name="標準 25 3 19 3 5" xfId="34875"/>
    <cellStyle name="標準 25 3 19 3 6" xfId="45429"/>
    <cellStyle name="標準 25 3 19 4" xfId="5986"/>
    <cellStyle name="標準 25 3 19 4 2" xfId="17717"/>
    <cellStyle name="標準 25 3 19 4 3" xfId="28271"/>
    <cellStyle name="標準 25 3 19 4 4" xfId="38831"/>
    <cellStyle name="標準 25 3 19 4 5" xfId="49386"/>
    <cellStyle name="標準 25 3 19 5" xfId="12451"/>
    <cellStyle name="標準 25 3 19 6" xfId="23005"/>
    <cellStyle name="標準 25 3 19 7" xfId="33565"/>
    <cellStyle name="標準 25 3 19 8" xfId="44119"/>
    <cellStyle name="標準 25 3 2" xfId="122"/>
    <cellStyle name="標準 25 3 2 10" xfId="21187"/>
    <cellStyle name="標準 25 3 2 11" xfId="31747"/>
    <cellStyle name="標準 25 3 2 12" xfId="42301"/>
    <cellStyle name="標準 25 3 2 2" xfId="231"/>
    <cellStyle name="標準 25 3 2 2 10" xfId="42406"/>
    <cellStyle name="標準 25 3 2 2 2" xfId="450"/>
    <cellStyle name="標準 25 3 2 2 2 2" xfId="2639"/>
    <cellStyle name="標準 25 3 2 2 2 2 2" xfId="5048"/>
    <cellStyle name="標準 25 3 2 2 2 2 2 2" xfId="10290"/>
    <cellStyle name="標準 25 3 2 2 2 2 2 2 2" xfId="19027"/>
    <cellStyle name="標準 25 3 2 2 2 2 2 2 3" xfId="29581"/>
    <cellStyle name="標準 25 3 2 2 2 2 2 2 4" xfId="40141"/>
    <cellStyle name="標準 25 3 2 2 2 2 2 2 5" xfId="50696"/>
    <cellStyle name="標準 25 3 2 2 2 2 2 3" xfId="13761"/>
    <cellStyle name="標準 25 3 2 2 2 2 2 4" xfId="24316"/>
    <cellStyle name="標準 25 3 2 2 2 2 2 5" xfId="34876"/>
    <cellStyle name="標準 25 3 2 2 2 2 2 6" xfId="45430"/>
    <cellStyle name="標準 25 3 2 2 2 2 3" xfId="7882"/>
    <cellStyle name="標準 25 3 2 2 2 2 3 2" xfId="18054"/>
    <cellStyle name="標準 25 3 2 2 2 2 3 3" xfId="28608"/>
    <cellStyle name="標準 25 3 2 2 2 2 3 4" xfId="39168"/>
    <cellStyle name="標準 25 3 2 2 2 2 3 5" xfId="49723"/>
    <cellStyle name="標準 25 3 2 2 2 2 4" xfId="12788"/>
    <cellStyle name="標準 25 3 2 2 2 2 5" xfId="23342"/>
    <cellStyle name="標準 25 3 2 2 2 2 6" xfId="33902"/>
    <cellStyle name="標準 25 3 2 2 2 2 7" xfId="44456"/>
    <cellStyle name="標準 25 3 2 2 2 3" xfId="3511"/>
    <cellStyle name="標準 25 3 2 2 2 3 2" xfId="8753"/>
    <cellStyle name="標準 25 3 2 2 2 3 2 2" xfId="19028"/>
    <cellStyle name="標準 25 3 2 2 2 3 2 3" xfId="29582"/>
    <cellStyle name="標準 25 3 2 2 2 3 2 4" xfId="40142"/>
    <cellStyle name="標準 25 3 2 2 2 3 2 5" xfId="50697"/>
    <cellStyle name="標準 25 3 2 2 2 3 3" xfId="13762"/>
    <cellStyle name="標準 25 3 2 2 2 3 4" xfId="24317"/>
    <cellStyle name="標準 25 3 2 2 2 3 5" xfId="34877"/>
    <cellStyle name="標準 25 3 2 2 2 3 6" xfId="45431"/>
    <cellStyle name="標準 25 3 2 2 2 4" xfId="5693"/>
    <cellStyle name="標準 25 3 2 2 2 4 2" xfId="16517"/>
    <cellStyle name="標準 25 3 2 2 2 4 3" xfId="27071"/>
    <cellStyle name="標準 25 3 2 2 2 4 4" xfId="37631"/>
    <cellStyle name="標準 25 3 2 2 2 4 5" xfId="48186"/>
    <cellStyle name="標準 25 3 2 2 2 5" xfId="11251"/>
    <cellStyle name="標準 25 3 2 2 2 6" xfId="21805"/>
    <cellStyle name="標準 25 3 2 2 2 7" xfId="32365"/>
    <cellStyle name="標準 25 3 2 2 2 8" xfId="42919"/>
    <cellStyle name="標準 25 3 2 2 3" xfId="1102"/>
    <cellStyle name="標準 25 3 2 2 3 2" xfId="1987"/>
    <cellStyle name="標準 25 3 2 2 3 2 2" xfId="7230"/>
    <cellStyle name="標準 25 3 2 2 3 2 2 2" xfId="19029"/>
    <cellStyle name="標準 25 3 2 2 3 2 2 3" xfId="29583"/>
    <cellStyle name="標準 25 3 2 2 3 2 2 4" xfId="40143"/>
    <cellStyle name="標準 25 3 2 2 3 2 2 5" xfId="50698"/>
    <cellStyle name="標準 25 3 2 2 3 2 3" xfId="13763"/>
    <cellStyle name="標準 25 3 2 2 3 2 4" xfId="24318"/>
    <cellStyle name="標準 25 3 2 2 3 2 5" xfId="34878"/>
    <cellStyle name="標準 25 3 2 2 3 2 6" xfId="45432"/>
    <cellStyle name="標準 25 3 2 2 3 3" xfId="4396"/>
    <cellStyle name="標準 25 3 2 2 3 3 2" xfId="9638"/>
    <cellStyle name="標準 25 3 2 2 3 3 2 2" xfId="19030"/>
    <cellStyle name="標準 25 3 2 2 3 3 2 3" xfId="29584"/>
    <cellStyle name="標準 25 3 2 2 3 3 2 4" xfId="40144"/>
    <cellStyle name="標準 25 3 2 2 3 3 2 5" xfId="50699"/>
    <cellStyle name="標準 25 3 2 2 3 3 3" xfId="13764"/>
    <cellStyle name="標準 25 3 2 2 3 3 4" xfId="24319"/>
    <cellStyle name="標準 25 3 2 2 3 3 5" xfId="34879"/>
    <cellStyle name="標準 25 3 2 2 3 3 6" xfId="45433"/>
    <cellStyle name="標準 25 3 2 2 3 4" xfId="6345"/>
    <cellStyle name="標準 25 3 2 2 3 4 2" xfId="17402"/>
    <cellStyle name="標準 25 3 2 2 3 4 3" xfId="27956"/>
    <cellStyle name="標準 25 3 2 2 3 4 4" xfId="38516"/>
    <cellStyle name="標準 25 3 2 2 3 4 5" xfId="49071"/>
    <cellStyle name="標準 25 3 2 2 3 5" xfId="12136"/>
    <cellStyle name="標準 25 3 2 2 3 6" xfId="22690"/>
    <cellStyle name="標準 25 3 2 2 3 7" xfId="33250"/>
    <cellStyle name="標準 25 3 2 2 3 8" xfId="43804"/>
    <cellStyle name="標準 25 3 2 2 4" xfId="1637"/>
    <cellStyle name="標準 25 3 2 2 4 2" xfId="4046"/>
    <cellStyle name="標準 25 3 2 2 4 2 2" xfId="9288"/>
    <cellStyle name="標準 25 3 2 2 4 2 2 2" xfId="19031"/>
    <cellStyle name="標準 25 3 2 2 4 2 2 3" xfId="29585"/>
    <cellStyle name="標準 25 3 2 2 4 2 2 4" xfId="40145"/>
    <cellStyle name="標準 25 3 2 2 4 2 2 5" xfId="50700"/>
    <cellStyle name="標準 25 3 2 2 4 2 3" xfId="13765"/>
    <cellStyle name="標準 25 3 2 2 4 2 4" xfId="24320"/>
    <cellStyle name="標準 25 3 2 2 4 2 5" xfId="34880"/>
    <cellStyle name="標準 25 3 2 2 4 2 6" xfId="45434"/>
    <cellStyle name="標準 25 3 2 2 4 3" xfId="6880"/>
    <cellStyle name="標準 25 3 2 2 4 3 2" xfId="17052"/>
    <cellStyle name="標準 25 3 2 2 4 3 3" xfId="27606"/>
    <cellStyle name="標準 25 3 2 2 4 3 4" xfId="38166"/>
    <cellStyle name="標準 25 3 2 2 4 3 5" xfId="48721"/>
    <cellStyle name="標準 25 3 2 2 4 4" xfId="11786"/>
    <cellStyle name="標準 25 3 2 2 4 5" xfId="22340"/>
    <cellStyle name="標準 25 3 2 2 4 6" xfId="32900"/>
    <cellStyle name="標準 25 3 2 2 4 7" xfId="43454"/>
    <cellStyle name="標準 25 3 2 2 5" xfId="2998"/>
    <cellStyle name="標準 25 3 2 2 5 2" xfId="8240"/>
    <cellStyle name="標準 25 3 2 2 5 2 2" xfId="19032"/>
    <cellStyle name="標準 25 3 2 2 5 2 3" xfId="29586"/>
    <cellStyle name="標準 25 3 2 2 5 2 4" xfId="40146"/>
    <cellStyle name="標準 25 3 2 2 5 2 5" xfId="50701"/>
    <cellStyle name="標準 25 3 2 2 5 3" xfId="13766"/>
    <cellStyle name="標準 25 3 2 2 5 4" xfId="24321"/>
    <cellStyle name="標準 25 3 2 2 5 5" xfId="34881"/>
    <cellStyle name="標準 25 3 2 2 5 6" xfId="45435"/>
    <cellStyle name="標準 25 3 2 2 6" xfId="5475"/>
    <cellStyle name="標準 25 3 2 2 6 2" xfId="16004"/>
    <cellStyle name="標準 25 3 2 2 6 3" xfId="26558"/>
    <cellStyle name="標準 25 3 2 2 6 4" xfId="37118"/>
    <cellStyle name="標準 25 3 2 2 6 5" xfId="47673"/>
    <cellStyle name="標準 25 3 2 2 7" xfId="10738"/>
    <cellStyle name="標準 25 3 2 2 8" xfId="21292"/>
    <cellStyle name="標準 25 3 2 2 9" xfId="31852"/>
    <cellStyle name="標準 25 3 2 3" xfId="589"/>
    <cellStyle name="標準 25 3 2 3 10" xfId="42814"/>
    <cellStyle name="標準 25 3 2 3 2" xfId="997"/>
    <cellStyle name="標準 25 3 2 3 2 2" xfId="2534"/>
    <cellStyle name="標準 25 3 2 3 2 2 2" xfId="7777"/>
    <cellStyle name="標準 25 3 2 3 2 2 2 2" xfId="19033"/>
    <cellStyle name="標準 25 3 2 3 2 2 2 3" xfId="29587"/>
    <cellStyle name="標準 25 3 2 3 2 2 2 4" xfId="40147"/>
    <cellStyle name="標準 25 3 2 3 2 2 2 5" xfId="50702"/>
    <cellStyle name="標準 25 3 2 3 2 2 3" xfId="13767"/>
    <cellStyle name="標準 25 3 2 3 2 2 4" xfId="24322"/>
    <cellStyle name="標準 25 3 2 3 2 2 5" xfId="34882"/>
    <cellStyle name="標準 25 3 2 3 2 2 6" xfId="45436"/>
    <cellStyle name="標準 25 3 2 3 2 3" xfId="4943"/>
    <cellStyle name="標準 25 3 2 3 2 3 2" xfId="10185"/>
    <cellStyle name="標準 25 3 2 3 2 3 2 2" xfId="19034"/>
    <cellStyle name="標準 25 3 2 3 2 3 2 3" xfId="29588"/>
    <cellStyle name="標準 25 3 2 3 2 3 2 4" xfId="40148"/>
    <cellStyle name="標準 25 3 2 3 2 3 2 5" xfId="50703"/>
    <cellStyle name="標準 25 3 2 3 2 3 3" xfId="13768"/>
    <cellStyle name="標準 25 3 2 3 2 3 4" xfId="24323"/>
    <cellStyle name="標準 25 3 2 3 2 3 5" xfId="34883"/>
    <cellStyle name="標準 25 3 2 3 2 3 6" xfId="45437"/>
    <cellStyle name="標準 25 3 2 3 2 4" xfId="6240"/>
    <cellStyle name="標準 25 3 2 3 2 4 2" xfId="17949"/>
    <cellStyle name="標準 25 3 2 3 2 4 3" xfId="28503"/>
    <cellStyle name="標準 25 3 2 3 2 4 4" xfId="39063"/>
    <cellStyle name="標準 25 3 2 3 2 4 5" xfId="49618"/>
    <cellStyle name="標準 25 3 2 3 2 5" xfId="12683"/>
    <cellStyle name="標準 25 3 2 3 2 6" xfId="23237"/>
    <cellStyle name="標準 25 3 2 3 2 7" xfId="33797"/>
    <cellStyle name="標準 25 3 2 3 2 8" xfId="44351"/>
    <cellStyle name="標準 25 3 2 3 3" xfId="2126"/>
    <cellStyle name="標準 25 3 2 3 3 2" xfId="4535"/>
    <cellStyle name="標準 25 3 2 3 3 2 2" xfId="9777"/>
    <cellStyle name="標準 25 3 2 3 3 2 2 2" xfId="19035"/>
    <cellStyle name="標準 25 3 2 3 3 2 2 3" xfId="29589"/>
    <cellStyle name="標準 25 3 2 3 3 2 2 4" xfId="40149"/>
    <cellStyle name="標準 25 3 2 3 3 2 2 5" xfId="50704"/>
    <cellStyle name="標準 25 3 2 3 3 2 3" xfId="13769"/>
    <cellStyle name="標準 25 3 2 3 3 2 4" xfId="24324"/>
    <cellStyle name="標準 25 3 2 3 3 2 5" xfId="34884"/>
    <cellStyle name="標準 25 3 2 3 3 2 6" xfId="45438"/>
    <cellStyle name="標準 25 3 2 3 3 3" xfId="7369"/>
    <cellStyle name="標準 25 3 2 3 3 3 2" xfId="17541"/>
    <cellStyle name="標準 25 3 2 3 3 3 3" xfId="28095"/>
    <cellStyle name="標準 25 3 2 3 3 3 4" xfId="38655"/>
    <cellStyle name="標準 25 3 2 3 3 3 5" xfId="49210"/>
    <cellStyle name="標準 25 3 2 3 3 4" xfId="12275"/>
    <cellStyle name="標準 25 3 2 3 3 5" xfId="22829"/>
    <cellStyle name="標準 25 3 2 3 3 6" xfId="33389"/>
    <cellStyle name="標準 25 3 2 3 3 7" xfId="43943"/>
    <cellStyle name="標準 25 3 2 3 4" xfId="1532"/>
    <cellStyle name="標準 25 3 2 3 4 2" xfId="3941"/>
    <cellStyle name="標準 25 3 2 3 4 2 2" xfId="9183"/>
    <cellStyle name="標準 25 3 2 3 4 2 2 2" xfId="19036"/>
    <cellStyle name="標準 25 3 2 3 4 2 2 3" xfId="29590"/>
    <cellStyle name="標準 25 3 2 3 4 2 2 4" xfId="40150"/>
    <cellStyle name="標準 25 3 2 3 4 2 2 5" xfId="50705"/>
    <cellStyle name="標準 25 3 2 3 4 2 3" xfId="13770"/>
    <cellStyle name="標準 25 3 2 3 4 2 4" xfId="24325"/>
    <cellStyle name="標準 25 3 2 3 4 2 5" xfId="34885"/>
    <cellStyle name="標準 25 3 2 3 4 2 6" xfId="45439"/>
    <cellStyle name="標準 25 3 2 3 4 3" xfId="6775"/>
    <cellStyle name="標準 25 3 2 3 4 3 2" xfId="16947"/>
    <cellStyle name="標準 25 3 2 3 4 3 3" xfId="27501"/>
    <cellStyle name="標準 25 3 2 3 4 3 4" xfId="38061"/>
    <cellStyle name="標準 25 3 2 3 4 3 5" xfId="48616"/>
    <cellStyle name="標準 25 3 2 3 4 4" xfId="11681"/>
    <cellStyle name="標準 25 3 2 3 4 5" xfId="22235"/>
    <cellStyle name="標準 25 3 2 3 4 6" xfId="32795"/>
    <cellStyle name="標準 25 3 2 3 4 7" xfId="43349"/>
    <cellStyle name="標準 25 3 2 3 5" xfId="3406"/>
    <cellStyle name="標準 25 3 2 3 5 2" xfId="8648"/>
    <cellStyle name="標準 25 3 2 3 5 2 2" xfId="19037"/>
    <cellStyle name="標準 25 3 2 3 5 2 3" xfId="29591"/>
    <cellStyle name="標準 25 3 2 3 5 2 4" xfId="40151"/>
    <cellStyle name="標準 25 3 2 3 5 2 5" xfId="50706"/>
    <cellStyle name="標準 25 3 2 3 5 3" xfId="13771"/>
    <cellStyle name="標準 25 3 2 3 5 4" xfId="24326"/>
    <cellStyle name="標準 25 3 2 3 5 5" xfId="34886"/>
    <cellStyle name="標準 25 3 2 3 5 6" xfId="45440"/>
    <cellStyle name="標準 25 3 2 3 6" xfId="5832"/>
    <cellStyle name="標準 25 3 2 3 6 2" xfId="16412"/>
    <cellStyle name="標準 25 3 2 3 6 3" xfId="26966"/>
    <cellStyle name="標準 25 3 2 3 6 4" xfId="37526"/>
    <cellStyle name="標準 25 3 2 3 6 5" xfId="48081"/>
    <cellStyle name="標準 25 3 2 3 7" xfId="11146"/>
    <cellStyle name="標準 25 3 2 3 8" xfId="21700"/>
    <cellStyle name="標準 25 3 2 3 9" xfId="32260"/>
    <cellStyle name="標準 25 3 2 4" xfId="321"/>
    <cellStyle name="標準 25 3 2 4 2" xfId="2348"/>
    <cellStyle name="標準 25 3 2 4 2 2" xfId="4757"/>
    <cellStyle name="標準 25 3 2 4 2 2 2" xfId="9999"/>
    <cellStyle name="標準 25 3 2 4 2 2 2 2" xfId="19038"/>
    <cellStyle name="標準 25 3 2 4 2 2 2 3" xfId="29592"/>
    <cellStyle name="標準 25 3 2 4 2 2 2 4" xfId="40152"/>
    <cellStyle name="標準 25 3 2 4 2 2 2 5" xfId="50707"/>
    <cellStyle name="標準 25 3 2 4 2 2 3" xfId="13772"/>
    <cellStyle name="標準 25 3 2 4 2 2 4" xfId="24327"/>
    <cellStyle name="標準 25 3 2 4 2 2 5" xfId="34887"/>
    <cellStyle name="標準 25 3 2 4 2 2 6" xfId="45441"/>
    <cellStyle name="標準 25 3 2 4 2 3" xfId="7591"/>
    <cellStyle name="標準 25 3 2 4 2 3 2" xfId="17763"/>
    <cellStyle name="標準 25 3 2 4 2 3 3" xfId="28317"/>
    <cellStyle name="標準 25 3 2 4 2 3 4" xfId="38877"/>
    <cellStyle name="標準 25 3 2 4 2 3 5" xfId="49432"/>
    <cellStyle name="標準 25 3 2 4 2 4" xfId="12497"/>
    <cellStyle name="標準 25 3 2 4 2 5" xfId="23051"/>
    <cellStyle name="標準 25 3 2 4 2 6" xfId="33611"/>
    <cellStyle name="標準 25 3 2 4 2 7" xfId="44165"/>
    <cellStyle name="標準 25 3 2 4 3" xfId="3213"/>
    <cellStyle name="標準 25 3 2 4 3 2" xfId="8455"/>
    <cellStyle name="標準 25 3 2 4 3 2 2" xfId="19039"/>
    <cellStyle name="標準 25 3 2 4 3 2 3" xfId="29593"/>
    <cellStyle name="標準 25 3 2 4 3 2 4" xfId="40153"/>
    <cellStyle name="標準 25 3 2 4 3 2 5" xfId="50708"/>
    <cellStyle name="標準 25 3 2 4 3 3" xfId="13773"/>
    <cellStyle name="標準 25 3 2 4 3 4" xfId="24328"/>
    <cellStyle name="標準 25 3 2 4 3 5" xfId="34888"/>
    <cellStyle name="標準 25 3 2 4 3 6" xfId="45442"/>
    <cellStyle name="標準 25 3 2 4 4" xfId="5564"/>
    <cellStyle name="標準 25 3 2 4 4 2" xfId="16219"/>
    <cellStyle name="標準 25 3 2 4 4 3" xfId="26773"/>
    <cellStyle name="標準 25 3 2 4 4 4" xfId="37333"/>
    <cellStyle name="標準 25 3 2 4 4 5" xfId="47888"/>
    <cellStyle name="標準 25 3 2 4 5" xfId="10953"/>
    <cellStyle name="標準 25 3 2 4 6" xfId="21507"/>
    <cellStyle name="標準 25 3 2 4 7" xfId="32067"/>
    <cellStyle name="標準 25 3 2 4 8" xfId="42621"/>
    <cellStyle name="標準 25 3 2 5" xfId="804"/>
    <cellStyle name="標準 25 3 2 5 2" xfId="1858"/>
    <cellStyle name="標準 25 3 2 5 2 2" xfId="7101"/>
    <cellStyle name="標準 25 3 2 5 2 2 2" xfId="19040"/>
    <cellStyle name="標準 25 3 2 5 2 2 3" xfId="29594"/>
    <cellStyle name="標準 25 3 2 5 2 2 4" xfId="40154"/>
    <cellStyle name="標準 25 3 2 5 2 2 5" xfId="50709"/>
    <cellStyle name="標準 25 3 2 5 2 3" xfId="13774"/>
    <cellStyle name="標準 25 3 2 5 2 4" xfId="24329"/>
    <cellStyle name="標準 25 3 2 5 2 5" xfId="34889"/>
    <cellStyle name="標準 25 3 2 5 2 6" xfId="45443"/>
    <cellStyle name="標準 25 3 2 5 3" xfId="4267"/>
    <cellStyle name="標準 25 3 2 5 3 2" xfId="9509"/>
    <cellStyle name="標準 25 3 2 5 3 2 2" xfId="19041"/>
    <cellStyle name="標準 25 3 2 5 3 2 3" xfId="29595"/>
    <cellStyle name="標準 25 3 2 5 3 2 4" xfId="40155"/>
    <cellStyle name="標準 25 3 2 5 3 2 5" xfId="50710"/>
    <cellStyle name="標準 25 3 2 5 3 3" xfId="13775"/>
    <cellStyle name="標準 25 3 2 5 3 4" xfId="24330"/>
    <cellStyle name="標準 25 3 2 5 3 5" xfId="34890"/>
    <cellStyle name="標準 25 3 2 5 3 6" xfId="45444"/>
    <cellStyle name="標準 25 3 2 5 4" xfId="6047"/>
    <cellStyle name="標準 25 3 2 5 4 2" xfId="17273"/>
    <cellStyle name="標準 25 3 2 5 4 3" xfId="27827"/>
    <cellStyle name="標準 25 3 2 5 4 4" xfId="38387"/>
    <cellStyle name="標準 25 3 2 5 4 5" xfId="48942"/>
    <cellStyle name="標準 25 3 2 5 5" xfId="12007"/>
    <cellStyle name="標準 25 3 2 5 6" xfId="22561"/>
    <cellStyle name="標準 25 3 2 5 7" xfId="33121"/>
    <cellStyle name="標準 25 3 2 5 8" xfId="43675"/>
    <cellStyle name="標準 25 3 2 6" xfId="1339"/>
    <cellStyle name="標準 25 3 2 6 2" xfId="3748"/>
    <cellStyle name="標準 25 3 2 6 2 2" xfId="8990"/>
    <cellStyle name="標準 25 3 2 6 2 2 2" xfId="19042"/>
    <cellStyle name="標準 25 3 2 6 2 2 3" xfId="29596"/>
    <cellStyle name="標準 25 3 2 6 2 2 4" xfId="40156"/>
    <cellStyle name="標準 25 3 2 6 2 2 5" xfId="50711"/>
    <cellStyle name="標準 25 3 2 6 2 3" xfId="13776"/>
    <cellStyle name="標準 25 3 2 6 2 4" xfId="24331"/>
    <cellStyle name="標準 25 3 2 6 2 5" xfId="34891"/>
    <cellStyle name="標準 25 3 2 6 2 6" xfId="45445"/>
    <cellStyle name="標準 25 3 2 6 3" xfId="6582"/>
    <cellStyle name="標準 25 3 2 6 3 2" xfId="16754"/>
    <cellStyle name="標準 25 3 2 6 3 3" xfId="27308"/>
    <cellStyle name="標準 25 3 2 6 3 4" xfId="37868"/>
    <cellStyle name="標準 25 3 2 6 3 5" xfId="48423"/>
    <cellStyle name="標準 25 3 2 6 4" xfId="11488"/>
    <cellStyle name="標準 25 3 2 6 5" xfId="22042"/>
    <cellStyle name="標準 25 3 2 6 6" xfId="32602"/>
    <cellStyle name="標準 25 3 2 6 7" xfId="43156"/>
    <cellStyle name="標準 25 3 2 7" xfId="2893"/>
    <cellStyle name="標準 25 3 2 7 2" xfId="8135"/>
    <cellStyle name="標準 25 3 2 7 2 2" xfId="19043"/>
    <cellStyle name="標準 25 3 2 7 2 3" xfId="29597"/>
    <cellStyle name="標準 25 3 2 7 2 4" xfId="40157"/>
    <cellStyle name="標準 25 3 2 7 2 5" xfId="50712"/>
    <cellStyle name="標準 25 3 2 7 3" xfId="13777"/>
    <cellStyle name="標準 25 3 2 7 4" xfId="24332"/>
    <cellStyle name="標準 25 3 2 7 5" xfId="34892"/>
    <cellStyle name="標準 25 3 2 7 6" xfId="45446"/>
    <cellStyle name="標準 25 3 2 8" xfId="5370"/>
    <cellStyle name="標準 25 3 2 8 2" xfId="15899"/>
    <cellStyle name="標準 25 3 2 8 3" xfId="26453"/>
    <cellStyle name="標準 25 3 2 8 4" xfId="37013"/>
    <cellStyle name="標準 25 3 2 8 5" xfId="47568"/>
    <cellStyle name="標準 25 3 2 9" xfId="10633"/>
    <cellStyle name="標準 25 3 20" xfId="765"/>
    <cellStyle name="標準 25 3 20 2" xfId="2329"/>
    <cellStyle name="標準 25 3 20 2 2" xfId="7572"/>
    <cellStyle name="標準 25 3 20 2 2 2" xfId="19044"/>
    <cellStyle name="標準 25 3 20 2 2 3" xfId="29598"/>
    <cellStyle name="標準 25 3 20 2 2 4" xfId="40158"/>
    <cellStyle name="標準 25 3 20 2 2 5" xfId="50713"/>
    <cellStyle name="標準 25 3 20 2 3" xfId="13778"/>
    <cellStyle name="標準 25 3 20 2 4" xfId="24333"/>
    <cellStyle name="標準 25 3 20 2 5" xfId="34893"/>
    <cellStyle name="標準 25 3 20 2 6" xfId="45447"/>
    <cellStyle name="標準 25 3 20 3" xfId="4738"/>
    <cellStyle name="標準 25 3 20 3 2" xfId="9980"/>
    <cellStyle name="標準 25 3 20 3 2 2" xfId="19045"/>
    <cellStyle name="標準 25 3 20 3 2 3" xfId="29599"/>
    <cellStyle name="標準 25 3 20 3 2 4" xfId="40159"/>
    <cellStyle name="標準 25 3 20 3 2 5" xfId="50714"/>
    <cellStyle name="標準 25 3 20 3 3" xfId="13779"/>
    <cellStyle name="標準 25 3 20 3 4" xfId="24334"/>
    <cellStyle name="標準 25 3 20 3 5" xfId="34894"/>
    <cellStyle name="標準 25 3 20 3 6" xfId="45448"/>
    <cellStyle name="標準 25 3 20 4" xfId="6008"/>
    <cellStyle name="標準 25 3 20 4 2" xfId="17744"/>
    <cellStyle name="標準 25 3 20 4 3" xfId="28298"/>
    <cellStyle name="標準 25 3 20 4 4" xfId="38858"/>
    <cellStyle name="標準 25 3 20 4 5" xfId="49413"/>
    <cellStyle name="標準 25 3 20 5" xfId="12478"/>
    <cellStyle name="標準 25 3 20 6" xfId="23032"/>
    <cellStyle name="標準 25 3 20 7" xfId="33592"/>
    <cellStyle name="標準 25 3 20 8" xfId="44146"/>
    <cellStyle name="標準 25 3 21" xfId="782"/>
    <cellStyle name="標準 25 3 21 2" xfId="1848"/>
    <cellStyle name="標準 25 3 21 2 2" xfId="7091"/>
    <cellStyle name="標準 25 3 21 2 2 2" xfId="19046"/>
    <cellStyle name="標準 25 3 21 2 2 3" xfId="29600"/>
    <cellStyle name="標準 25 3 21 2 2 4" xfId="40160"/>
    <cellStyle name="標準 25 3 21 2 2 5" xfId="50715"/>
    <cellStyle name="標準 25 3 21 2 3" xfId="13780"/>
    <cellStyle name="標準 25 3 21 2 4" xfId="24335"/>
    <cellStyle name="標準 25 3 21 2 5" xfId="34895"/>
    <cellStyle name="標準 25 3 21 2 6" xfId="45449"/>
    <cellStyle name="標準 25 3 21 3" xfId="4257"/>
    <cellStyle name="標準 25 3 21 3 2" xfId="9499"/>
    <cellStyle name="標準 25 3 21 3 2 2" xfId="19047"/>
    <cellStyle name="標準 25 3 21 3 2 3" xfId="29601"/>
    <cellStyle name="標準 25 3 21 3 2 4" xfId="40161"/>
    <cellStyle name="標準 25 3 21 3 2 5" xfId="50716"/>
    <cellStyle name="標準 25 3 21 3 3" xfId="13781"/>
    <cellStyle name="標準 25 3 21 3 4" xfId="24336"/>
    <cellStyle name="標準 25 3 21 3 5" xfId="34896"/>
    <cellStyle name="標準 25 3 21 3 6" xfId="45450"/>
    <cellStyle name="標準 25 3 21 4" xfId="6025"/>
    <cellStyle name="標準 25 3 21 4 2" xfId="17263"/>
    <cellStyle name="標準 25 3 21 4 3" xfId="27817"/>
    <cellStyle name="標準 25 3 21 4 4" xfId="38377"/>
    <cellStyle name="標準 25 3 21 4 5" xfId="48932"/>
    <cellStyle name="標準 25 3 21 5" xfId="11997"/>
    <cellStyle name="標準 25 3 21 6" xfId="22551"/>
    <cellStyle name="標準 25 3 21 7" xfId="33111"/>
    <cellStyle name="標準 25 3 21 8" xfId="43665"/>
    <cellStyle name="標準 25 3 22" xfId="1317"/>
    <cellStyle name="標準 25 3 22 2" xfId="3726"/>
    <cellStyle name="標準 25 3 22 2 2" xfId="8968"/>
    <cellStyle name="標準 25 3 22 2 2 2" xfId="19048"/>
    <cellStyle name="標準 25 3 22 2 2 3" xfId="29602"/>
    <cellStyle name="標準 25 3 22 2 2 4" xfId="40162"/>
    <cellStyle name="標準 25 3 22 2 2 5" xfId="50717"/>
    <cellStyle name="標準 25 3 22 2 3" xfId="13782"/>
    <cellStyle name="標準 25 3 22 2 4" xfId="24337"/>
    <cellStyle name="標準 25 3 22 2 5" xfId="34897"/>
    <cellStyle name="標準 25 3 22 2 6" xfId="45451"/>
    <cellStyle name="標準 25 3 22 3" xfId="6560"/>
    <cellStyle name="標準 25 3 22 3 2" xfId="16732"/>
    <cellStyle name="標準 25 3 22 3 3" xfId="27286"/>
    <cellStyle name="標準 25 3 22 3 4" xfId="37846"/>
    <cellStyle name="標準 25 3 22 3 5" xfId="48401"/>
    <cellStyle name="標準 25 3 22 4" xfId="11466"/>
    <cellStyle name="標準 25 3 22 5" xfId="22020"/>
    <cellStyle name="標準 25 3 22 6" xfId="32580"/>
    <cellStyle name="標準 25 3 22 7" xfId="43134"/>
    <cellStyle name="標準 25 3 23" xfId="2855"/>
    <cellStyle name="標準 25 3 23 2" xfId="8098"/>
    <cellStyle name="標準 25 3 23 2 2" xfId="18270"/>
    <cellStyle name="標準 25 3 23 2 3" xfId="28824"/>
    <cellStyle name="標準 25 3 23 2 4" xfId="39384"/>
    <cellStyle name="標準 25 3 23 2 5" xfId="49939"/>
    <cellStyle name="標準 25 3 23 3" xfId="13004"/>
    <cellStyle name="標準 25 3 23 4" xfId="23558"/>
    <cellStyle name="標準 25 3 23 5" xfId="34118"/>
    <cellStyle name="標準 25 3 23 6" xfId="44672"/>
    <cellStyle name="標準 25 3 24" xfId="5263"/>
    <cellStyle name="標準 25 3 24 2" xfId="10505"/>
    <cellStyle name="標準 25 3 24 2 2" xfId="18292"/>
    <cellStyle name="標準 25 3 24 2 3" xfId="28846"/>
    <cellStyle name="標準 25 3 24 2 4" xfId="39406"/>
    <cellStyle name="標準 25 3 24 2 5" xfId="49961"/>
    <cellStyle name="標準 25 3 24 3" xfId="13026"/>
    <cellStyle name="標準 25 3 24 4" xfId="23580"/>
    <cellStyle name="標準 25 3 24 5" xfId="34140"/>
    <cellStyle name="標準 25 3 24 6" xfId="44694"/>
    <cellStyle name="標準 25 3 25" xfId="5285"/>
    <cellStyle name="標準 25 3 25 2" xfId="10527"/>
    <cellStyle name="標準 25 3 25 2 2" xfId="18314"/>
    <cellStyle name="標準 25 3 25 2 3" xfId="28868"/>
    <cellStyle name="標準 25 3 25 2 4" xfId="39428"/>
    <cellStyle name="標準 25 3 25 2 5" xfId="49983"/>
    <cellStyle name="標準 25 3 25 3" xfId="13048"/>
    <cellStyle name="標準 25 3 25 4" xfId="23602"/>
    <cellStyle name="標準 25 3 25 5" xfId="34162"/>
    <cellStyle name="標準 25 3 25 6" xfId="44716"/>
    <cellStyle name="標準 25 3 26" xfId="5307"/>
    <cellStyle name="標準 25 3 26 2" xfId="10549"/>
    <cellStyle name="標準 25 3 26 2 2" xfId="19049"/>
    <cellStyle name="標準 25 3 26 2 3" xfId="29603"/>
    <cellStyle name="標準 25 3 26 2 4" xfId="40163"/>
    <cellStyle name="標準 25 3 26 2 5" xfId="50718"/>
    <cellStyle name="標準 25 3 26 3" xfId="13783"/>
    <cellStyle name="標準 25 3 26 4" xfId="24338"/>
    <cellStyle name="標準 25 3 26 5" xfId="34898"/>
    <cellStyle name="標準 25 3 26 6" xfId="45452"/>
    <cellStyle name="標準 25 3 27" xfId="5329"/>
    <cellStyle name="標準 25 3 27 2" xfId="21081"/>
    <cellStyle name="標準 25 3 27 2 2" xfId="31635"/>
    <cellStyle name="標準 25 3 27 2 3" xfId="42195"/>
    <cellStyle name="標準 25 3 27 2 4" xfId="52750"/>
    <cellStyle name="標準 25 3 27 3" xfId="15815"/>
    <cellStyle name="標準 25 3 27 4" xfId="26370"/>
    <cellStyle name="標準 25 3 27 5" xfId="36930"/>
    <cellStyle name="標準 25 3 27 6" xfId="47484"/>
    <cellStyle name="標準 25 3 28" xfId="5349"/>
    <cellStyle name="標準 25 3 28 2" xfId="21103"/>
    <cellStyle name="標準 25 3 28 2 2" xfId="31657"/>
    <cellStyle name="標準 25 3 28 2 3" xfId="42217"/>
    <cellStyle name="標準 25 3 28 2 4" xfId="52772"/>
    <cellStyle name="標準 25 3 28 3" xfId="15837"/>
    <cellStyle name="標準 25 3 28 4" xfId="26392"/>
    <cellStyle name="標準 25 3 28 5" xfId="36952"/>
    <cellStyle name="標準 25 3 28 6" xfId="47506"/>
    <cellStyle name="標準 25 3 29" xfId="10571"/>
    <cellStyle name="標準 25 3 29 2" xfId="21125"/>
    <cellStyle name="標準 25 3 29 3" xfId="31679"/>
    <cellStyle name="標準 25 3 29 4" xfId="42239"/>
    <cellStyle name="標準 25 3 29 5" xfId="52794"/>
    <cellStyle name="標準 25 3 3" xfId="144"/>
    <cellStyle name="標準 25 3 3 10" xfId="21165"/>
    <cellStyle name="標準 25 3 3 11" xfId="31725"/>
    <cellStyle name="標準 25 3 3 12" xfId="42279"/>
    <cellStyle name="標準 25 3 3 2" xfId="208"/>
    <cellStyle name="標準 25 3 3 2 10" xfId="42428"/>
    <cellStyle name="標準 25 3 3 2 2" xfId="611"/>
    <cellStyle name="標準 25 3 3 2 2 2" xfId="2661"/>
    <cellStyle name="標準 25 3 3 2 2 2 2" xfId="5070"/>
    <cellStyle name="標準 25 3 3 2 2 2 2 2" xfId="10312"/>
    <cellStyle name="標準 25 3 3 2 2 2 2 2 2" xfId="19050"/>
    <cellStyle name="標準 25 3 3 2 2 2 2 2 3" xfId="29604"/>
    <cellStyle name="標準 25 3 3 2 2 2 2 2 4" xfId="40164"/>
    <cellStyle name="標準 25 3 3 2 2 2 2 2 5" xfId="50719"/>
    <cellStyle name="標準 25 3 3 2 2 2 2 3" xfId="13784"/>
    <cellStyle name="標準 25 3 3 2 2 2 2 4" xfId="24339"/>
    <cellStyle name="標準 25 3 3 2 2 2 2 5" xfId="34899"/>
    <cellStyle name="標準 25 3 3 2 2 2 2 6" xfId="45453"/>
    <cellStyle name="標準 25 3 3 2 2 2 3" xfId="7904"/>
    <cellStyle name="標準 25 3 3 2 2 2 3 2" xfId="18076"/>
    <cellStyle name="標準 25 3 3 2 2 2 3 3" xfId="28630"/>
    <cellStyle name="標準 25 3 3 2 2 2 3 4" xfId="39190"/>
    <cellStyle name="標準 25 3 3 2 2 2 3 5" xfId="49745"/>
    <cellStyle name="標準 25 3 3 2 2 2 4" xfId="12810"/>
    <cellStyle name="標準 25 3 3 2 2 2 5" xfId="23364"/>
    <cellStyle name="標準 25 3 3 2 2 2 6" xfId="33924"/>
    <cellStyle name="標準 25 3 3 2 2 2 7" xfId="44478"/>
    <cellStyle name="標準 25 3 3 2 2 3" xfId="3533"/>
    <cellStyle name="標準 25 3 3 2 2 3 2" xfId="8775"/>
    <cellStyle name="標準 25 3 3 2 2 3 2 2" xfId="19051"/>
    <cellStyle name="標準 25 3 3 2 2 3 2 3" xfId="29605"/>
    <cellStyle name="標準 25 3 3 2 2 3 2 4" xfId="40165"/>
    <cellStyle name="標準 25 3 3 2 2 3 2 5" xfId="50720"/>
    <cellStyle name="標準 25 3 3 2 2 3 3" xfId="13785"/>
    <cellStyle name="標準 25 3 3 2 2 3 4" xfId="24340"/>
    <cellStyle name="標準 25 3 3 2 2 3 5" xfId="34900"/>
    <cellStyle name="標準 25 3 3 2 2 3 6" xfId="45454"/>
    <cellStyle name="標準 25 3 3 2 2 4" xfId="5854"/>
    <cellStyle name="標準 25 3 3 2 2 4 2" xfId="16539"/>
    <cellStyle name="標準 25 3 3 2 2 4 3" xfId="27093"/>
    <cellStyle name="標準 25 3 3 2 2 4 4" xfId="37653"/>
    <cellStyle name="標準 25 3 3 2 2 4 5" xfId="48208"/>
    <cellStyle name="標準 25 3 3 2 2 5" xfId="11273"/>
    <cellStyle name="標準 25 3 3 2 2 6" xfId="21827"/>
    <cellStyle name="標準 25 3 3 2 2 7" xfId="32387"/>
    <cellStyle name="標準 25 3 3 2 2 8" xfId="42941"/>
    <cellStyle name="標準 25 3 3 2 3" xfId="1124"/>
    <cellStyle name="標準 25 3 3 2 3 2" xfId="2148"/>
    <cellStyle name="標準 25 3 3 2 3 2 2" xfId="7391"/>
    <cellStyle name="標準 25 3 3 2 3 2 2 2" xfId="19052"/>
    <cellStyle name="標準 25 3 3 2 3 2 2 3" xfId="29606"/>
    <cellStyle name="標準 25 3 3 2 3 2 2 4" xfId="40166"/>
    <cellStyle name="標準 25 3 3 2 3 2 2 5" xfId="50721"/>
    <cellStyle name="標準 25 3 3 2 3 2 3" xfId="13786"/>
    <cellStyle name="標準 25 3 3 2 3 2 4" xfId="24341"/>
    <cellStyle name="標準 25 3 3 2 3 2 5" xfId="34901"/>
    <cellStyle name="標準 25 3 3 2 3 2 6" xfId="45455"/>
    <cellStyle name="標準 25 3 3 2 3 3" xfId="4557"/>
    <cellStyle name="標準 25 3 3 2 3 3 2" xfId="9799"/>
    <cellStyle name="標準 25 3 3 2 3 3 2 2" xfId="19053"/>
    <cellStyle name="標準 25 3 3 2 3 3 2 3" xfId="29607"/>
    <cellStyle name="標準 25 3 3 2 3 3 2 4" xfId="40167"/>
    <cellStyle name="標準 25 3 3 2 3 3 2 5" xfId="50722"/>
    <cellStyle name="標準 25 3 3 2 3 3 3" xfId="13787"/>
    <cellStyle name="標準 25 3 3 2 3 3 4" xfId="24342"/>
    <cellStyle name="標準 25 3 3 2 3 3 5" xfId="34902"/>
    <cellStyle name="標準 25 3 3 2 3 3 6" xfId="45456"/>
    <cellStyle name="標準 25 3 3 2 3 4" xfId="6367"/>
    <cellStyle name="標準 25 3 3 2 3 4 2" xfId="17563"/>
    <cellStyle name="標準 25 3 3 2 3 4 3" xfId="28117"/>
    <cellStyle name="標準 25 3 3 2 3 4 4" xfId="38677"/>
    <cellStyle name="標準 25 3 3 2 3 4 5" xfId="49232"/>
    <cellStyle name="標準 25 3 3 2 3 5" xfId="12297"/>
    <cellStyle name="標準 25 3 3 2 3 6" xfId="22851"/>
    <cellStyle name="標準 25 3 3 2 3 7" xfId="33411"/>
    <cellStyle name="標準 25 3 3 2 3 8" xfId="43965"/>
    <cellStyle name="標準 25 3 3 2 4" xfId="1659"/>
    <cellStyle name="標準 25 3 3 2 4 2" xfId="4068"/>
    <cellStyle name="標準 25 3 3 2 4 2 2" xfId="9310"/>
    <cellStyle name="標準 25 3 3 2 4 2 2 2" xfId="19054"/>
    <cellStyle name="標準 25 3 3 2 4 2 2 3" xfId="29608"/>
    <cellStyle name="標準 25 3 3 2 4 2 2 4" xfId="40168"/>
    <cellStyle name="標準 25 3 3 2 4 2 2 5" xfId="50723"/>
    <cellStyle name="標準 25 3 3 2 4 2 3" xfId="13788"/>
    <cellStyle name="標準 25 3 3 2 4 2 4" xfId="24343"/>
    <cellStyle name="標準 25 3 3 2 4 2 5" xfId="34903"/>
    <cellStyle name="標準 25 3 3 2 4 2 6" xfId="45457"/>
    <cellStyle name="標準 25 3 3 2 4 3" xfId="6902"/>
    <cellStyle name="標準 25 3 3 2 4 3 2" xfId="17074"/>
    <cellStyle name="標準 25 3 3 2 4 3 3" xfId="27628"/>
    <cellStyle name="標準 25 3 3 2 4 3 4" xfId="38188"/>
    <cellStyle name="標準 25 3 3 2 4 3 5" xfId="48743"/>
    <cellStyle name="標準 25 3 3 2 4 4" xfId="11808"/>
    <cellStyle name="標準 25 3 3 2 4 5" xfId="22362"/>
    <cellStyle name="標準 25 3 3 2 4 6" xfId="32922"/>
    <cellStyle name="標準 25 3 3 2 4 7" xfId="43476"/>
    <cellStyle name="標準 25 3 3 2 5" xfId="3020"/>
    <cellStyle name="標準 25 3 3 2 5 2" xfId="8262"/>
    <cellStyle name="標準 25 3 3 2 5 2 2" xfId="19055"/>
    <cellStyle name="標準 25 3 3 2 5 2 3" xfId="29609"/>
    <cellStyle name="標準 25 3 3 2 5 2 4" xfId="40169"/>
    <cellStyle name="標準 25 3 3 2 5 2 5" xfId="50724"/>
    <cellStyle name="標準 25 3 3 2 5 3" xfId="13789"/>
    <cellStyle name="標準 25 3 3 2 5 4" xfId="24344"/>
    <cellStyle name="標準 25 3 3 2 5 5" xfId="34904"/>
    <cellStyle name="標準 25 3 3 2 5 6" xfId="45458"/>
    <cellStyle name="標準 25 3 3 2 6" xfId="5453"/>
    <cellStyle name="標準 25 3 3 2 6 2" xfId="16026"/>
    <cellStyle name="標準 25 3 3 2 6 3" xfId="26580"/>
    <cellStyle name="標準 25 3 3 2 6 4" xfId="37140"/>
    <cellStyle name="標準 25 3 3 2 6 5" xfId="47695"/>
    <cellStyle name="標準 25 3 3 2 7" xfId="10760"/>
    <cellStyle name="標準 25 3 3 2 8" xfId="21314"/>
    <cellStyle name="標準 25 3 3 2 9" xfId="31874"/>
    <cellStyle name="標準 25 3 3 3" xfId="341"/>
    <cellStyle name="標準 25 3 3 3 2" xfId="975"/>
    <cellStyle name="標準 25 3 3 3 2 2" xfId="2512"/>
    <cellStyle name="標準 25 3 3 3 2 2 2" xfId="7755"/>
    <cellStyle name="標準 25 3 3 3 2 2 2 2" xfId="19056"/>
    <cellStyle name="標準 25 3 3 3 2 2 2 3" xfId="29610"/>
    <cellStyle name="標準 25 3 3 3 2 2 2 4" xfId="40170"/>
    <cellStyle name="標準 25 3 3 3 2 2 2 5" xfId="50725"/>
    <cellStyle name="標準 25 3 3 3 2 2 3" xfId="13790"/>
    <cellStyle name="標準 25 3 3 3 2 2 4" xfId="24345"/>
    <cellStyle name="標準 25 3 3 3 2 2 5" xfId="34905"/>
    <cellStyle name="標準 25 3 3 3 2 2 6" xfId="45459"/>
    <cellStyle name="標準 25 3 3 3 2 3" xfId="4921"/>
    <cellStyle name="標準 25 3 3 3 2 3 2" xfId="10163"/>
    <cellStyle name="標準 25 3 3 3 2 3 2 2" xfId="19057"/>
    <cellStyle name="標準 25 3 3 3 2 3 2 3" xfId="29611"/>
    <cellStyle name="標準 25 3 3 3 2 3 2 4" xfId="40171"/>
    <cellStyle name="標準 25 3 3 3 2 3 2 5" xfId="50726"/>
    <cellStyle name="標準 25 3 3 3 2 3 3" xfId="13791"/>
    <cellStyle name="標準 25 3 3 3 2 3 4" xfId="24346"/>
    <cellStyle name="標準 25 3 3 3 2 3 5" xfId="34906"/>
    <cellStyle name="標準 25 3 3 3 2 3 6" xfId="45460"/>
    <cellStyle name="標準 25 3 3 3 2 4" xfId="6218"/>
    <cellStyle name="標準 25 3 3 3 2 4 2" xfId="17927"/>
    <cellStyle name="標準 25 3 3 3 2 4 3" xfId="28481"/>
    <cellStyle name="標準 25 3 3 3 2 4 4" xfId="39041"/>
    <cellStyle name="標準 25 3 3 3 2 4 5" xfId="49596"/>
    <cellStyle name="標準 25 3 3 3 2 5" xfId="12661"/>
    <cellStyle name="標準 25 3 3 3 2 6" xfId="23215"/>
    <cellStyle name="標準 25 3 3 3 2 7" xfId="33775"/>
    <cellStyle name="標準 25 3 3 3 2 8" xfId="44329"/>
    <cellStyle name="標準 25 3 3 3 3" xfId="1510"/>
    <cellStyle name="標準 25 3 3 3 3 2" xfId="3919"/>
    <cellStyle name="標準 25 3 3 3 3 2 2" xfId="9161"/>
    <cellStyle name="標準 25 3 3 3 3 2 2 2" xfId="19058"/>
    <cellStyle name="標準 25 3 3 3 3 2 2 3" xfId="29612"/>
    <cellStyle name="標準 25 3 3 3 3 2 2 4" xfId="40172"/>
    <cellStyle name="標準 25 3 3 3 3 2 2 5" xfId="50727"/>
    <cellStyle name="標準 25 3 3 3 3 2 3" xfId="13792"/>
    <cellStyle name="標準 25 3 3 3 3 2 4" xfId="24347"/>
    <cellStyle name="標準 25 3 3 3 3 2 5" xfId="34907"/>
    <cellStyle name="標準 25 3 3 3 3 2 6" xfId="45461"/>
    <cellStyle name="標準 25 3 3 3 3 3" xfId="6753"/>
    <cellStyle name="標準 25 3 3 3 3 3 2" xfId="16925"/>
    <cellStyle name="標準 25 3 3 3 3 3 3" xfId="27479"/>
    <cellStyle name="標準 25 3 3 3 3 3 4" xfId="38039"/>
    <cellStyle name="標準 25 3 3 3 3 3 5" xfId="48594"/>
    <cellStyle name="標準 25 3 3 3 3 4" xfId="11659"/>
    <cellStyle name="標準 25 3 3 3 3 5" xfId="22213"/>
    <cellStyle name="標準 25 3 3 3 3 6" xfId="32773"/>
    <cellStyle name="標準 25 3 3 3 3 7" xfId="43327"/>
    <cellStyle name="標準 25 3 3 3 4" xfId="3384"/>
    <cellStyle name="標準 25 3 3 3 4 2" xfId="8626"/>
    <cellStyle name="標準 25 3 3 3 4 2 2" xfId="19059"/>
    <cellStyle name="標準 25 3 3 3 4 2 3" xfId="29613"/>
    <cellStyle name="標準 25 3 3 3 4 2 4" xfId="40173"/>
    <cellStyle name="標準 25 3 3 3 4 2 5" xfId="50728"/>
    <cellStyle name="標準 25 3 3 3 4 3" xfId="13793"/>
    <cellStyle name="標準 25 3 3 3 4 4" xfId="24348"/>
    <cellStyle name="標準 25 3 3 3 4 5" xfId="34908"/>
    <cellStyle name="標準 25 3 3 3 4 6" xfId="45462"/>
    <cellStyle name="標準 25 3 3 3 5" xfId="5584"/>
    <cellStyle name="標準 25 3 3 3 5 2" xfId="16390"/>
    <cellStyle name="標準 25 3 3 3 5 3" xfId="26944"/>
    <cellStyle name="標準 25 3 3 3 5 4" xfId="37504"/>
    <cellStyle name="標準 25 3 3 3 5 5" xfId="48059"/>
    <cellStyle name="標準 25 3 3 3 6" xfId="11124"/>
    <cellStyle name="標準 25 3 3 3 7" xfId="21678"/>
    <cellStyle name="標準 25 3 3 3 8" xfId="32238"/>
    <cellStyle name="標準 25 3 3 3 9" xfId="42792"/>
    <cellStyle name="標準 25 3 3 4" xfId="826"/>
    <cellStyle name="標準 25 3 3 4 2" xfId="2365"/>
    <cellStyle name="標準 25 3 3 4 2 2" xfId="4774"/>
    <cellStyle name="標準 25 3 3 4 2 2 2" xfId="10016"/>
    <cellStyle name="標準 25 3 3 4 2 2 2 2" xfId="19060"/>
    <cellStyle name="標準 25 3 3 4 2 2 2 3" xfId="29614"/>
    <cellStyle name="標準 25 3 3 4 2 2 2 4" xfId="40174"/>
    <cellStyle name="標準 25 3 3 4 2 2 2 5" xfId="50729"/>
    <cellStyle name="標準 25 3 3 4 2 2 3" xfId="13794"/>
    <cellStyle name="標準 25 3 3 4 2 2 4" xfId="24349"/>
    <cellStyle name="標準 25 3 3 4 2 2 5" xfId="34909"/>
    <cellStyle name="標準 25 3 3 4 2 2 6" xfId="45463"/>
    <cellStyle name="標準 25 3 3 4 2 3" xfId="7608"/>
    <cellStyle name="標準 25 3 3 4 2 3 2" xfId="17780"/>
    <cellStyle name="標準 25 3 3 4 2 3 3" xfId="28334"/>
    <cellStyle name="標準 25 3 3 4 2 3 4" xfId="38894"/>
    <cellStyle name="標準 25 3 3 4 2 3 5" xfId="49449"/>
    <cellStyle name="標準 25 3 3 4 2 4" xfId="12514"/>
    <cellStyle name="標準 25 3 3 4 2 5" xfId="23068"/>
    <cellStyle name="標準 25 3 3 4 2 6" xfId="33628"/>
    <cellStyle name="標準 25 3 3 4 2 7" xfId="44182"/>
    <cellStyle name="標準 25 3 3 4 3" xfId="3235"/>
    <cellStyle name="標準 25 3 3 4 3 2" xfId="8477"/>
    <cellStyle name="標準 25 3 3 4 3 2 2" xfId="19061"/>
    <cellStyle name="標準 25 3 3 4 3 2 3" xfId="29615"/>
    <cellStyle name="標準 25 3 3 4 3 2 4" xfId="40175"/>
    <cellStyle name="標準 25 3 3 4 3 2 5" xfId="50730"/>
    <cellStyle name="標準 25 3 3 4 3 3" xfId="13795"/>
    <cellStyle name="標準 25 3 3 4 3 4" xfId="24350"/>
    <cellStyle name="標準 25 3 3 4 3 5" xfId="34910"/>
    <cellStyle name="標準 25 3 3 4 3 6" xfId="45464"/>
    <cellStyle name="標準 25 3 3 4 4" xfId="6069"/>
    <cellStyle name="標準 25 3 3 4 4 2" xfId="16241"/>
    <cellStyle name="標準 25 3 3 4 4 3" xfId="26795"/>
    <cellStyle name="標準 25 3 3 4 4 4" xfId="37355"/>
    <cellStyle name="標準 25 3 3 4 4 5" xfId="47910"/>
    <cellStyle name="標準 25 3 3 4 5" xfId="10975"/>
    <cellStyle name="標準 25 3 3 4 6" xfId="21529"/>
    <cellStyle name="標準 25 3 3 4 7" xfId="32089"/>
    <cellStyle name="標準 25 3 3 4 8" xfId="42643"/>
    <cellStyle name="標準 25 3 3 5" xfId="1878"/>
    <cellStyle name="標準 25 3 3 5 2" xfId="4287"/>
    <cellStyle name="標準 25 3 3 5 2 2" xfId="9529"/>
    <cellStyle name="標準 25 3 3 5 2 2 2" xfId="19062"/>
    <cellStyle name="標準 25 3 3 5 2 2 3" xfId="29616"/>
    <cellStyle name="標準 25 3 3 5 2 2 4" xfId="40176"/>
    <cellStyle name="標準 25 3 3 5 2 2 5" xfId="50731"/>
    <cellStyle name="標準 25 3 3 5 2 3" xfId="13796"/>
    <cellStyle name="標準 25 3 3 5 2 4" xfId="24351"/>
    <cellStyle name="標準 25 3 3 5 2 5" xfId="34911"/>
    <cellStyle name="標準 25 3 3 5 2 6" xfId="45465"/>
    <cellStyle name="標準 25 3 3 5 3" xfId="7121"/>
    <cellStyle name="標準 25 3 3 5 3 2" xfId="17293"/>
    <cellStyle name="標準 25 3 3 5 3 3" xfId="27847"/>
    <cellStyle name="標準 25 3 3 5 3 4" xfId="38407"/>
    <cellStyle name="標準 25 3 3 5 3 5" xfId="48962"/>
    <cellStyle name="標準 25 3 3 5 4" xfId="12027"/>
    <cellStyle name="標準 25 3 3 5 5" xfId="22581"/>
    <cellStyle name="標準 25 3 3 5 6" xfId="33141"/>
    <cellStyle name="標準 25 3 3 5 7" xfId="43695"/>
    <cellStyle name="標準 25 3 3 6" xfId="1361"/>
    <cellStyle name="標準 25 3 3 6 2" xfId="3770"/>
    <cellStyle name="標準 25 3 3 6 2 2" xfId="9012"/>
    <cellStyle name="標準 25 3 3 6 2 2 2" xfId="19063"/>
    <cellStyle name="標準 25 3 3 6 2 2 3" xfId="29617"/>
    <cellStyle name="標準 25 3 3 6 2 2 4" xfId="40177"/>
    <cellStyle name="標準 25 3 3 6 2 2 5" xfId="50732"/>
    <cellStyle name="標準 25 3 3 6 2 3" xfId="13797"/>
    <cellStyle name="標準 25 3 3 6 2 4" xfId="24352"/>
    <cellStyle name="標準 25 3 3 6 2 5" xfId="34912"/>
    <cellStyle name="標準 25 3 3 6 2 6" xfId="45466"/>
    <cellStyle name="標準 25 3 3 6 3" xfId="6604"/>
    <cellStyle name="標準 25 3 3 6 3 2" xfId="16776"/>
    <cellStyle name="標準 25 3 3 6 3 3" xfId="27330"/>
    <cellStyle name="標準 25 3 3 6 3 4" xfId="37890"/>
    <cellStyle name="標準 25 3 3 6 3 5" xfId="48445"/>
    <cellStyle name="標準 25 3 3 6 4" xfId="11510"/>
    <cellStyle name="標準 25 3 3 6 5" xfId="22064"/>
    <cellStyle name="標準 25 3 3 6 6" xfId="32624"/>
    <cellStyle name="標準 25 3 3 6 7" xfId="43178"/>
    <cellStyle name="標準 25 3 3 7" xfId="2871"/>
    <cellStyle name="標準 25 3 3 7 2" xfId="8113"/>
    <cellStyle name="標準 25 3 3 7 2 2" xfId="19064"/>
    <cellStyle name="標準 25 3 3 7 2 3" xfId="29618"/>
    <cellStyle name="標準 25 3 3 7 2 4" xfId="40178"/>
    <cellStyle name="標準 25 3 3 7 2 5" xfId="50733"/>
    <cellStyle name="標準 25 3 3 7 3" xfId="13798"/>
    <cellStyle name="標準 25 3 3 7 4" xfId="24353"/>
    <cellStyle name="標準 25 3 3 7 5" xfId="34913"/>
    <cellStyle name="標準 25 3 3 7 6" xfId="45467"/>
    <cellStyle name="標準 25 3 3 8" xfId="5392"/>
    <cellStyle name="標準 25 3 3 8 2" xfId="15877"/>
    <cellStyle name="標準 25 3 3 8 3" xfId="26431"/>
    <cellStyle name="標準 25 3 3 8 4" xfId="36991"/>
    <cellStyle name="標準 25 3 3 8 5" xfId="47546"/>
    <cellStyle name="標準 25 3 3 9" xfId="10611"/>
    <cellStyle name="標準 25 3 30" xfId="15861"/>
    <cellStyle name="標準 25 3 30 2" xfId="26416"/>
    <cellStyle name="標準 25 3 30 3" xfId="36976"/>
    <cellStyle name="標準 25 3 30 4" xfId="47530"/>
    <cellStyle name="標準 25 3 31" xfId="10595"/>
    <cellStyle name="標準 25 3 32" xfId="21149"/>
    <cellStyle name="標準 25 3 33" xfId="31709"/>
    <cellStyle name="標準 25 3 34" xfId="42263"/>
    <cellStyle name="標準 25 3 4" xfId="166"/>
    <cellStyle name="標準 25 3 4 10" xfId="21209"/>
    <cellStyle name="標準 25 3 4 11" xfId="31769"/>
    <cellStyle name="標準 25 3 4 12" xfId="42323"/>
    <cellStyle name="標準 25 3 4 2" xfId="254"/>
    <cellStyle name="標準 25 3 4 2 10" xfId="42450"/>
    <cellStyle name="標準 25 3 4 2 2" xfId="633"/>
    <cellStyle name="標準 25 3 4 2 2 2" xfId="2683"/>
    <cellStyle name="標準 25 3 4 2 2 2 2" xfId="5092"/>
    <cellStyle name="標準 25 3 4 2 2 2 2 2" xfId="10334"/>
    <cellStyle name="標準 25 3 4 2 2 2 2 2 2" xfId="19065"/>
    <cellStyle name="標準 25 3 4 2 2 2 2 2 3" xfId="29619"/>
    <cellStyle name="標準 25 3 4 2 2 2 2 2 4" xfId="40179"/>
    <cellStyle name="標準 25 3 4 2 2 2 2 2 5" xfId="50734"/>
    <cellStyle name="標準 25 3 4 2 2 2 2 3" xfId="13799"/>
    <cellStyle name="標準 25 3 4 2 2 2 2 4" xfId="24354"/>
    <cellStyle name="標準 25 3 4 2 2 2 2 5" xfId="34914"/>
    <cellStyle name="標準 25 3 4 2 2 2 2 6" xfId="45468"/>
    <cellStyle name="標準 25 3 4 2 2 2 3" xfId="7926"/>
    <cellStyle name="標準 25 3 4 2 2 2 3 2" xfId="18098"/>
    <cellStyle name="標準 25 3 4 2 2 2 3 3" xfId="28652"/>
    <cellStyle name="標準 25 3 4 2 2 2 3 4" xfId="39212"/>
    <cellStyle name="標準 25 3 4 2 2 2 3 5" xfId="49767"/>
    <cellStyle name="標準 25 3 4 2 2 2 4" xfId="12832"/>
    <cellStyle name="標準 25 3 4 2 2 2 5" xfId="23386"/>
    <cellStyle name="標準 25 3 4 2 2 2 6" xfId="33946"/>
    <cellStyle name="標準 25 3 4 2 2 2 7" xfId="44500"/>
    <cellStyle name="標準 25 3 4 2 2 3" xfId="3555"/>
    <cellStyle name="標準 25 3 4 2 2 3 2" xfId="8797"/>
    <cellStyle name="標準 25 3 4 2 2 3 2 2" xfId="19066"/>
    <cellStyle name="標準 25 3 4 2 2 3 2 3" xfId="29620"/>
    <cellStyle name="標準 25 3 4 2 2 3 2 4" xfId="40180"/>
    <cellStyle name="標準 25 3 4 2 2 3 2 5" xfId="50735"/>
    <cellStyle name="標準 25 3 4 2 2 3 3" xfId="13800"/>
    <cellStyle name="標準 25 3 4 2 2 3 4" xfId="24355"/>
    <cellStyle name="標準 25 3 4 2 2 3 5" xfId="34915"/>
    <cellStyle name="標準 25 3 4 2 2 3 6" xfId="45469"/>
    <cellStyle name="標準 25 3 4 2 2 4" xfId="5876"/>
    <cellStyle name="標準 25 3 4 2 2 4 2" xfId="16561"/>
    <cellStyle name="標準 25 3 4 2 2 4 3" xfId="27115"/>
    <cellStyle name="標準 25 3 4 2 2 4 4" xfId="37675"/>
    <cellStyle name="標準 25 3 4 2 2 4 5" xfId="48230"/>
    <cellStyle name="標準 25 3 4 2 2 5" xfId="11295"/>
    <cellStyle name="標準 25 3 4 2 2 6" xfId="21849"/>
    <cellStyle name="標準 25 3 4 2 2 7" xfId="32409"/>
    <cellStyle name="標準 25 3 4 2 2 8" xfId="42963"/>
    <cellStyle name="標準 25 3 4 2 3" xfId="1146"/>
    <cellStyle name="標準 25 3 4 2 3 2" xfId="2170"/>
    <cellStyle name="標準 25 3 4 2 3 2 2" xfId="7413"/>
    <cellStyle name="標準 25 3 4 2 3 2 2 2" xfId="19067"/>
    <cellStyle name="標準 25 3 4 2 3 2 2 3" xfId="29621"/>
    <cellStyle name="標準 25 3 4 2 3 2 2 4" xfId="40181"/>
    <cellStyle name="標準 25 3 4 2 3 2 2 5" xfId="50736"/>
    <cellStyle name="標準 25 3 4 2 3 2 3" xfId="13801"/>
    <cellStyle name="標準 25 3 4 2 3 2 4" xfId="24356"/>
    <cellStyle name="標準 25 3 4 2 3 2 5" xfId="34916"/>
    <cellStyle name="標準 25 3 4 2 3 2 6" xfId="45470"/>
    <cellStyle name="標準 25 3 4 2 3 3" xfId="4579"/>
    <cellStyle name="標準 25 3 4 2 3 3 2" xfId="9821"/>
    <cellStyle name="標準 25 3 4 2 3 3 2 2" xfId="19068"/>
    <cellStyle name="標準 25 3 4 2 3 3 2 3" xfId="29622"/>
    <cellStyle name="標準 25 3 4 2 3 3 2 4" xfId="40182"/>
    <cellStyle name="標準 25 3 4 2 3 3 2 5" xfId="50737"/>
    <cellStyle name="標準 25 3 4 2 3 3 3" xfId="13802"/>
    <cellStyle name="標準 25 3 4 2 3 3 4" xfId="24357"/>
    <cellStyle name="標準 25 3 4 2 3 3 5" xfId="34917"/>
    <cellStyle name="標準 25 3 4 2 3 3 6" xfId="45471"/>
    <cellStyle name="標準 25 3 4 2 3 4" xfId="6389"/>
    <cellStyle name="標準 25 3 4 2 3 4 2" xfId="17585"/>
    <cellStyle name="標準 25 3 4 2 3 4 3" xfId="28139"/>
    <cellStyle name="標準 25 3 4 2 3 4 4" xfId="38699"/>
    <cellStyle name="標準 25 3 4 2 3 4 5" xfId="49254"/>
    <cellStyle name="標準 25 3 4 2 3 5" xfId="12319"/>
    <cellStyle name="標準 25 3 4 2 3 6" xfId="22873"/>
    <cellStyle name="標準 25 3 4 2 3 7" xfId="33433"/>
    <cellStyle name="標準 25 3 4 2 3 8" xfId="43987"/>
    <cellStyle name="標準 25 3 4 2 4" xfId="1681"/>
    <cellStyle name="標準 25 3 4 2 4 2" xfId="4090"/>
    <cellStyle name="標準 25 3 4 2 4 2 2" xfId="9332"/>
    <cellStyle name="標準 25 3 4 2 4 2 2 2" xfId="19069"/>
    <cellStyle name="標準 25 3 4 2 4 2 2 3" xfId="29623"/>
    <cellStyle name="標準 25 3 4 2 4 2 2 4" xfId="40183"/>
    <cellStyle name="標準 25 3 4 2 4 2 2 5" xfId="50738"/>
    <cellStyle name="標準 25 3 4 2 4 2 3" xfId="13803"/>
    <cellStyle name="標準 25 3 4 2 4 2 4" xfId="24358"/>
    <cellStyle name="標準 25 3 4 2 4 2 5" xfId="34918"/>
    <cellStyle name="標準 25 3 4 2 4 2 6" xfId="45472"/>
    <cellStyle name="標準 25 3 4 2 4 3" xfId="6924"/>
    <cellStyle name="標準 25 3 4 2 4 3 2" xfId="17096"/>
    <cellStyle name="標準 25 3 4 2 4 3 3" xfId="27650"/>
    <cellStyle name="標準 25 3 4 2 4 3 4" xfId="38210"/>
    <cellStyle name="標準 25 3 4 2 4 3 5" xfId="48765"/>
    <cellStyle name="標準 25 3 4 2 4 4" xfId="11830"/>
    <cellStyle name="標準 25 3 4 2 4 5" xfId="22384"/>
    <cellStyle name="標準 25 3 4 2 4 6" xfId="32944"/>
    <cellStyle name="標準 25 3 4 2 4 7" xfId="43498"/>
    <cellStyle name="標準 25 3 4 2 5" xfId="3042"/>
    <cellStyle name="標準 25 3 4 2 5 2" xfId="8284"/>
    <cellStyle name="標準 25 3 4 2 5 2 2" xfId="19070"/>
    <cellStyle name="標準 25 3 4 2 5 2 3" xfId="29624"/>
    <cellStyle name="標準 25 3 4 2 5 2 4" xfId="40184"/>
    <cellStyle name="標準 25 3 4 2 5 2 5" xfId="50739"/>
    <cellStyle name="標準 25 3 4 2 5 3" xfId="13804"/>
    <cellStyle name="標準 25 3 4 2 5 4" xfId="24359"/>
    <cellStyle name="標準 25 3 4 2 5 5" xfId="34919"/>
    <cellStyle name="標準 25 3 4 2 5 6" xfId="45473"/>
    <cellStyle name="標準 25 3 4 2 6" xfId="5497"/>
    <cellStyle name="標準 25 3 4 2 6 2" xfId="16048"/>
    <cellStyle name="標準 25 3 4 2 6 3" xfId="26602"/>
    <cellStyle name="標準 25 3 4 2 6 4" xfId="37162"/>
    <cellStyle name="標準 25 3 4 2 6 5" xfId="47717"/>
    <cellStyle name="標準 25 3 4 2 7" xfId="10782"/>
    <cellStyle name="標準 25 3 4 2 8" xfId="21336"/>
    <cellStyle name="標準 25 3 4 2 9" xfId="31896"/>
    <cellStyle name="標準 25 3 4 3" xfId="355"/>
    <cellStyle name="標準 25 3 4 3 2" xfId="1019"/>
    <cellStyle name="標準 25 3 4 3 2 2" xfId="2556"/>
    <cellStyle name="標準 25 3 4 3 2 2 2" xfId="7799"/>
    <cellStyle name="標準 25 3 4 3 2 2 2 2" xfId="19071"/>
    <cellStyle name="標準 25 3 4 3 2 2 2 3" xfId="29625"/>
    <cellStyle name="標準 25 3 4 3 2 2 2 4" xfId="40185"/>
    <cellStyle name="標準 25 3 4 3 2 2 2 5" xfId="50740"/>
    <cellStyle name="標準 25 3 4 3 2 2 3" xfId="13805"/>
    <cellStyle name="標準 25 3 4 3 2 2 4" xfId="24360"/>
    <cellStyle name="標準 25 3 4 3 2 2 5" xfId="34920"/>
    <cellStyle name="標準 25 3 4 3 2 2 6" xfId="45474"/>
    <cellStyle name="標準 25 3 4 3 2 3" xfId="4965"/>
    <cellStyle name="標準 25 3 4 3 2 3 2" xfId="10207"/>
    <cellStyle name="標準 25 3 4 3 2 3 2 2" xfId="19072"/>
    <cellStyle name="標準 25 3 4 3 2 3 2 3" xfId="29626"/>
    <cellStyle name="標準 25 3 4 3 2 3 2 4" xfId="40186"/>
    <cellStyle name="標準 25 3 4 3 2 3 2 5" xfId="50741"/>
    <cellStyle name="標準 25 3 4 3 2 3 3" xfId="13806"/>
    <cellStyle name="標準 25 3 4 3 2 3 4" xfId="24361"/>
    <cellStyle name="標準 25 3 4 3 2 3 5" xfId="34921"/>
    <cellStyle name="標準 25 3 4 3 2 3 6" xfId="45475"/>
    <cellStyle name="標準 25 3 4 3 2 4" xfId="6262"/>
    <cellStyle name="標準 25 3 4 3 2 4 2" xfId="17971"/>
    <cellStyle name="標準 25 3 4 3 2 4 3" xfId="28525"/>
    <cellStyle name="標準 25 3 4 3 2 4 4" xfId="39085"/>
    <cellStyle name="標準 25 3 4 3 2 4 5" xfId="49640"/>
    <cellStyle name="標準 25 3 4 3 2 5" xfId="12705"/>
    <cellStyle name="標準 25 3 4 3 2 6" xfId="23259"/>
    <cellStyle name="標準 25 3 4 3 2 7" xfId="33819"/>
    <cellStyle name="標準 25 3 4 3 2 8" xfId="44373"/>
    <cellStyle name="標準 25 3 4 3 3" xfId="1554"/>
    <cellStyle name="標準 25 3 4 3 3 2" xfId="3963"/>
    <cellStyle name="標準 25 3 4 3 3 2 2" xfId="9205"/>
    <cellStyle name="標準 25 3 4 3 3 2 2 2" xfId="19073"/>
    <cellStyle name="標準 25 3 4 3 3 2 2 3" xfId="29627"/>
    <cellStyle name="標準 25 3 4 3 3 2 2 4" xfId="40187"/>
    <cellStyle name="標準 25 3 4 3 3 2 2 5" xfId="50742"/>
    <cellStyle name="標準 25 3 4 3 3 2 3" xfId="13807"/>
    <cellStyle name="標準 25 3 4 3 3 2 4" xfId="24362"/>
    <cellStyle name="標準 25 3 4 3 3 2 5" xfId="34922"/>
    <cellStyle name="標準 25 3 4 3 3 2 6" xfId="45476"/>
    <cellStyle name="標準 25 3 4 3 3 3" xfId="6797"/>
    <cellStyle name="標準 25 3 4 3 3 3 2" xfId="16969"/>
    <cellStyle name="標準 25 3 4 3 3 3 3" xfId="27523"/>
    <cellStyle name="標準 25 3 4 3 3 3 4" xfId="38083"/>
    <cellStyle name="標準 25 3 4 3 3 3 5" xfId="48638"/>
    <cellStyle name="標準 25 3 4 3 3 4" xfId="11703"/>
    <cellStyle name="標準 25 3 4 3 3 5" xfId="22257"/>
    <cellStyle name="標準 25 3 4 3 3 6" xfId="32817"/>
    <cellStyle name="標準 25 3 4 3 3 7" xfId="43371"/>
    <cellStyle name="標準 25 3 4 3 4" xfId="3428"/>
    <cellStyle name="標準 25 3 4 3 4 2" xfId="8670"/>
    <cellStyle name="標準 25 3 4 3 4 2 2" xfId="19074"/>
    <cellStyle name="標準 25 3 4 3 4 2 3" xfId="29628"/>
    <cellStyle name="標準 25 3 4 3 4 2 4" xfId="40188"/>
    <cellStyle name="標準 25 3 4 3 4 2 5" xfId="50743"/>
    <cellStyle name="標準 25 3 4 3 4 3" xfId="13808"/>
    <cellStyle name="標準 25 3 4 3 4 4" xfId="24363"/>
    <cellStyle name="標準 25 3 4 3 4 5" xfId="34923"/>
    <cellStyle name="標準 25 3 4 3 4 6" xfId="45477"/>
    <cellStyle name="標準 25 3 4 3 5" xfId="5598"/>
    <cellStyle name="標準 25 3 4 3 5 2" xfId="16434"/>
    <cellStyle name="標準 25 3 4 3 5 3" xfId="26988"/>
    <cellStyle name="標準 25 3 4 3 5 4" xfId="37548"/>
    <cellStyle name="標準 25 3 4 3 5 5" xfId="48103"/>
    <cellStyle name="標準 25 3 4 3 6" xfId="11168"/>
    <cellStyle name="標準 25 3 4 3 7" xfId="21722"/>
    <cellStyle name="標準 25 3 4 3 8" xfId="32282"/>
    <cellStyle name="標準 25 3 4 3 9" xfId="42836"/>
    <cellStyle name="標準 25 3 4 4" xfId="848"/>
    <cellStyle name="標準 25 3 4 4 2" xfId="2385"/>
    <cellStyle name="標準 25 3 4 4 2 2" xfId="4794"/>
    <cellStyle name="標準 25 3 4 4 2 2 2" xfId="10036"/>
    <cellStyle name="標準 25 3 4 4 2 2 2 2" xfId="19075"/>
    <cellStyle name="標準 25 3 4 4 2 2 2 3" xfId="29629"/>
    <cellStyle name="標準 25 3 4 4 2 2 2 4" xfId="40189"/>
    <cellStyle name="標準 25 3 4 4 2 2 2 5" xfId="50744"/>
    <cellStyle name="標準 25 3 4 4 2 2 3" xfId="13809"/>
    <cellStyle name="標準 25 3 4 4 2 2 4" xfId="24364"/>
    <cellStyle name="標準 25 3 4 4 2 2 5" xfId="34924"/>
    <cellStyle name="標準 25 3 4 4 2 2 6" xfId="45478"/>
    <cellStyle name="標準 25 3 4 4 2 3" xfId="7628"/>
    <cellStyle name="標準 25 3 4 4 2 3 2" xfId="17800"/>
    <cellStyle name="標準 25 3 4 4 2 3 3" xfId="28354"/>
    <cellStyle name="標準 25 3 4 4 2 3 4" xfId="38914"/>
    <cellStyle name="標準 25 3 4 4 2 3 5" xfId="49469"/>
    <cellStyle name="標準 25 3 4 4 2 4" xfId="12534"/>
    <cellStyle name="標準 25 3 4 4 2 5" xfId="23088"/>
    <cellStyle name="標準 25 3 4 4 2 6" xfId="33648"/>
    <cellStyle name="標準 25 3 4 4 2 7" xfId="44202"/>
    <cellStyle name="標準 25 3 4 4 3" xfId="3257"/>
    <cellStyle name="標準 25 3 4 4 3 2" xfId="8499"/>
    <cellStyle name="標準 25 3 4 4 3 2 2" xfId="19076"/>
    <cellStyle name="標準 25 3 4 4 3 2 3" xfId="29630"/>
    <cellStyle name="標準 25 3 4 4 3 2 4" xfId="40190"/>
    <cellStyle name="標準 25 3 4 4 3 2 5" xfId="50745"/>
    <cellStyle name="標準 25 3 4 4 3 3" xfId="13810"/>
    <cellStyle name="標準 25 3 4 4 3 4" xfId="24365"/>
    <cellStyle name="標準 25 3 4 4 3 5" xfId="34925"/>
    <cellStyle name="標準 25 3 4 4 3 6" xfId="45479"/>
    <cellStyle name="標準 25 3 4 4 4" xfId="6091"/>
    <cellStyle name="標準 25 3 4 4 4 2" xfId="16263"/>
    <cellStyle name="標準 25 3 4 4 4 3" xfId="26817"/>
    <cellStyle name="標準 25 3 4 4 4 4" xfId="37377"/>
    <cellStyle name="標準 25 3 4 4 4 5" xfId="47932"/>
    <cellStyle name="標準 25 3 4 4 5" xfId="10997"/>
    <cellStyle name="標準 25 3 4 4 6" xfId="21551"/>
    <cellStyle name="標準 25 3 4 4 7" xfId="32111"/>
    <cellStyle name="標準 25 3 4 4 8" xfId="42665"/>
    <cellStyle name="標準 25 3 4 5" xfId="1892"/>
    <cellStyle name="標準 25 3 4 5 2" xfId="4301"/>
    <cellStyle name="標準 25 3 4 5 2 2" xfId="9543"/>
    <cellStyle name="標準 25 3 4 5 2 2 2" xfId="19077"/>
    <cellStyle name="標準 25 3 4 5 2 2 3" xfId="29631"/>
    <cellStyle name="標準 25 3 4 5 2 2 4" xfId="40191"/>
    <cellStyle name="標準 25 3 4 5 2 2 5" xfId="50746"/>
    <cellStyle name="標準 25 3 4 5 2 3" xfId="13811"/>
    <cellStyle name="標準 25 3 4 5 2 4" xfId="24366"/>
    <cellStyle name="標準 25 3 4 5 2 5" xfId="34926"/>
    <cellStyle name="標準 25 3 4 5 2 6" xfId="45480"/>
    <cellStyle name="標準 25 3 4 5 3" xfId="7135"/>
    <cellStyle name="標準 25 3 4 5 3 2" xfId="17307"/>
    <cellStyle name="標準 25 3 4 5 3 3" xfId="27861"/>
    <cellStyle name="標準 25 3 4 5 3 4" xfId="38421"/>
    <cellStyle name="標準 25 3 4 5 3 5" xfId="48976"/>
    <cellStyle name="標準 25 3 4 5 4" xfId="12041"/>
    <cellStyle name="標準 25 3 4 5 5" xfId="22595"/>
    <cellStyle name="標準 25 3 4 5 6" xfId="33155"/>
    <cellStyle name="標準 25 3 4 5 7" xfId="43709"/>
    <cellStyle name="標準 25 3 4 6" xfId="1383"/>
    <cellStyle name="標準 25 3 4 6 2" xfId="3792"/>
    <cellStyle name="標準 25 3 4 6 2 2" xfId="9034"/>
    <cellStyle name="標準 25 3 4 6 2 2 2" xfId="19078"/>
    <cellStyle name="標準 25 3 4 6 2 2 3" xfId="29632"/>
    <cellStyle name="標準 25 3 4 6 2 2 4" xfId="40192"/>
    <cellStyle name="標準 25 3 4 6 2 2 5" xfId="50747"/>
    <cellStyle name="標準 25 3 4 6 2 3" xfId="13812"/>
    <cellStyle name="標準 25 3 4 6 2 4" xfId="24367"/>
    <cellStyle name="標準 25 3 4 6 2 5" xfId="34927"/>
    <cellStyle name="標準 25 3 4 6 2 6" xfId="45481"/>
    <cellStyle name="標準 25 3 4 6 3" xfId="6626"/>
    <cellStyle name="標準 25 3 4 6 3 2" xfId="16798"/>
    <cellStyle name="標準 25 3 4 6 3 3" xfId="27352"/>
    <cellStyle name="標準 25 3 4 6 3 4" xfId="37912"/>
    <cellStyle name="標準 25 3 4 6 3 5" xfId="48467"/>
    <cellStyle name="標準 25 3 4 6 4" xfId="11532"/>
    <cellStyle name="標準 25 3 4 6 5" xfId="22086"/>
    <cellStyle name="標準 25 3 4 6 6" xfId="32646"/>
    <cellStyle name="標準 25 3 4 6 7" xfId="43200"/>
    <cellStyle name="標準 25 3 4 7" xfId="2915"/>
    <cellStyle name="標準 25 3 4 7 2" xfId="8157"/>
    <cellStyle name="標準 25 3 4 7 2 2" xfId="19079"/>
    <cellStyle name="標準 25 3 4 7 2 3" xfId="29633"/>
    <cellStyle name="標準 25 3 4 7 2 4" xfId="40193"/>
    <cellStyle name="標準 25 3 4 7 2 5" xfId="50748"/>
    <cellStyle name="標準 25 3 4 7 3" xfId="13813"/>
    <cellStyle name="標準 25 3 4 7 4" xfId="24368"/>
    <cellStyle name="標準 25 3 4 7 5" xfId="34928"/>
    <cellStyle name="標準 25 3 4 7 6" xfId="45482"/>
    <cellStyle name="標準 25 3 4 8" xfId="5414"/>
    <cellStyle name="標準 25 3 4 8 2" xfId="15921"/>
    <cellStyle name="標準 25 3 4 8 3" xfId="26475"/>
    <cellStyle name="標準 25 3 4 8 4" xfId="37035"/>
    <cellStyle name="標準 25 3 4 8 5" xfId="47590"/>
    <cellStyle name="標準 25 3 4 9" xfId="10655"/>
    <cellStyle name="標準 25 3 5" xfId="276"/>
    <cellStyle name="標準 25 3 5 10" xfId="21231"/>
    <cellStyle name="標準 25 3 5 11" xfId="31791"/>
    <cellStyle name="標準 25 3 5 12" xfId="42345"/>
    <cellStyle name="標準 25 3 5 2" xfId="655"/>
    <cellStyle name="標準 25 3 5 2 10" xfId="42472"/>
    <cellStyle name="標準 25 3 5 2 2" xfId="1168"/>
    <cellStyle name="標準 25 3 5 2 2 2" xfId="2705"/>
    <cellStyle name="標準 25 3 5 2 2 2 2" xfId="5114"/>
    <cellStyle name="標準 25 3 5 2 2 2 2 2" xfId="10356"/>
    <cellStyle name="標準 25 3 5 2 2 2 2 2 2" xfId="19080"/>
    <cellStyle name="標準 25 3 5 2 2 2 2 2 3" xfId="29634"/>
    <cellStyle name="標準 25 3 5 2 2 2 2 2 4" xfId="40194"/>
    <cellStyle name="標準 25 3 5 2 2 2 2 2 5" xfId="50749"/>
    <cellStyle name="標準 25 3 5 2 2 2 2 3" xfId="13814"/>
    <cellStyle name="標準 25 3 5 2 2 2 2 4" xfId="24369"/>
    <cellStyle name="標準 25 3 5 2 2 2 2 5" xfId="34929"/>
    <cellStyle name="標準 25 3 5 2 2 2 2 6" xfId="45483"/>
    <cellStyle name="標準 25 3 5 2 2 2 3" xfId="7948"/>
    <cellStyle name="標準 25 3 5 2 2 2 3 2" xfId="18120"/>
    <cellStyle name="標準 25 3 5 2 2 2 3 3" xfId="28674"/>
    <cellStyle name="標準 25 3 5 2 2 2 3 4" xfId="39234"/>
    <cellStyle name="標準 25 3 5 2 2 2 3 5" xfId="49789"/>
    <cellStyle name="標準 25 3 5 2 2 2 4" xfId="12854"/>
    <cellStyle name="標準 25 3 5 2 2 2 5" xfId="23408"/>
    <cellStyle name="標準 25 3 5 2 2 2 6" xfId="33968"/>
    <cellStyle name="標準 25 3 5 2 2 2 7" xfId="44522"/>
    <cellStyle name="標準 25 3 5 2 2 3" xfId="3577"/>
    <cellStyle name="標準 25 3 5 2 2 3 2" xfId="8819"/>
    <cellStyle name="標準 25 3 5 2 2 3 2 2" xfId="19081"/>
    <cellStyle name="標準 25 3 5 2 2 3 2 3" xfId="29635"/>
    <cellStyle name="標準 25 3 5 2 2 3 2 4" xfId="40195"/>
    <cellStyle name="標準 25 3 5 2 2 3 2 5" xfId="50750"/>
    <cellStyle name="標準 25 3 5 2 2 3 3" xfId="13815"/>
    <cellStyle name="標準 25 3 5 2 2 3 4" xfId="24370"/>
    <cellStyle name="標準 25 3 5 2 2 3 5" xfId="34930"/>
    <cellStyle name="標準 25 3 5 2 2 3 6" xfId="45484"/>
    <cellStyle name="標準 25 3 5 2 2 4" xfId="6411"/>
    <cellStyle name="標準 25 3 5 2 2 4 2" xfId="16583"/>
    <cellStyle name="標準 25 3 5 2 2 4 3" xfId="27137"/>
    <cellStyle name="標準 25 3 5 2 2 4 4" xfId="37697"/>
    <cellStyle name="標準 25 3 5 2 2 4 5" xfId="48252"/>
    <cellStyle name="標準 25 3 5 2 2 5" xfId="11317"/>
    <cellStyle name="標準 25 3 5 2 2 6" xfId="21871"/>
    <cellStyle name="標準 25 3 5 2 2 7" xfId="32431"/>
    <cellStyle name="標準 25 3 5 2 2 8" xfId="42985"/>
    <cellStyle name="標準 25 3 5 2 3" xfId="2192"/>
    <cellStyle name="標準 25 3 5 2 3 2" xfId="4601"/>
    <cellStyle name="標準 25 3 5 2 3 2 2" xfId="9843"/>
    <cellStyle name="標準 25 3 5 2 3 2 2 2" xfId="19082"/>
    <cellStyle name="標準 25 3 5 2 3 2 2 3" xfId="29636"/>
    <cellStyle name="標準 25 3 5 2 3 2 2 4" xfId="40196"/>
    <cellStyle name="標準 25 3 5 2 3 2 2 5" xfId="50751"/>
    <cellStyle name="標準 25 3 5 2 3 2 3" xfId="13816"/>
    <cellStyle name="標準 25 3 5 2 3 2 4" xfId="24371"/>
    <cellStyle name="標準 25 3 5 2 3 2 5" xfId="34931"/>
    <cellStyle name="標準 25 3 5 2 3 2 6" xfId="45485"/>
    <cellStyle name="標準 25 3 5 2 3 3" xfId="7435"/>
    <cellStyle name="標準 25 3 5 2 3 3 2" xfId="17607"/>
    <cellStyle name="標準 25 3 5 2 3 3 3" xfId="28161"/>
    <cellStyle name="標準 25 3 5 2 3 3 4" xfId="38721"/>
    <cellStyle name="標準 25 3 5 2 3 3 5" xfId="49276"/>
    <cellStyle name="標準 25 3 5 2 3 4" xfId="12341"/>
    <cellStyle name="標準 25 3 5 2 3 5" xfId="22895"/>
    <cellStyle name="標準 25 3 5 2 3 6" xfId="33455"/>
    <cellStyle name="標準 25 3 5 2 3 7" xfId="44009"/>
    <cellStyle name="標準 25 3 5 2 4" xfId="1703"/>
    <cellStyle name="標準 25 3 5 2 4 2" xfId="4112"/>
    <cellStyle name="標準 25 3 5 2 4 2 2" xfId="9354"/>
    <cellStyle name="標準 25 3 5 2 4 2 2 2" xfId="19083"/>
    <cellStyle name="標準 25 3 5 2 4 2 2 3" xfId="29637"/>
    <cellStyle name="標準 25 3 5 2 4 2 2 4" xfId="40197"/>
    <cellStyle name="標準 25 3 5 2 4 2 2 5" xfId="50752"/>
    <cellStyle name="標準 25 3 5 2 4 2 3" xfId="13817"/>
    <cellStyle name="標準 25 3 5 2 4 2 4" xfId="24372"/>
    <cellStyle name="標準 25 3 5 2 4 2 5" xfId="34932"/>
    <cellStyle name="標準 25 3 5 2 4 2 6" xfId="45486"/>
    <cellStyle name="標準 25 3 5 2 4 3" xfId="6946"/>
    <cellStyle name="標準 25 3 5 2 4 3 2" xfId="17118"/>
    <cellStyle name="標準 25 3 5 2 4 3 3" xfId="27672"/>
    <cellStyle name="標準 25 3 5 2 4 3 4" xfId="38232"/>
    <cellStyle name="標準 25 3 5 2 4 3 5" xfId="48787"/>
    <cellStyle name="標準 25 3 5 2 4 4" xfId="11852"/>
    <cellStyle name="標準 25 3 5 2 4 5" xfId="22406"/>
    <cellStyle name="標準 25 3 5 2 4 6" xfId="32966"/>
    <cellStyle name="標準 25 3 5 2 4 7" xfId="43520"/>
    <cellStyle name="標準 25 3 5 2 5" xfId="3064"/>
    <cellStyle name="標準 25 3 5 2 5 2" xfId="8306"/>
    <cellStyle name="標準 25 3 5 2 5 2 2" xfId="19084"/>
    <cellStyle name="標準 25 3 5 2 5 2 3" xfId="29638"/>
    <cellStyle name="標準 25 3 5 2 5 2 4" xfId="40198"/>
    <cellStyle name="標準 25 3 5 2 5 2 5" xfId="50753"/>
    <cellStyle name="標準 25 3 5 2 5 3" xfId="13818"/>
    <cellStyle name="標準 25 3 5 2 5 4" xfId="24373"/>
    <cellStyle name="標準 25 3 5 2 5 5" xfId="34933"/>
    <cellStyle name="標準 25 3 5 2 5 6" xfId="45487"/>
    <cellStyle name="標準 25 3 5 2 6" xfId="5898"/>
    <cellStyle name="標準 25 3 5 2 6 2" xfId="16070"/>
    <cellStyle name="標準 25 3 5 2 6 3" xfId="26624"/>
    <cellStyle name="標準 25 3 5 2 6 4" xfId="37184"/>
    <cellStyle name="標準 25 3 5 2 6 5" xfId="47739"/>
    <cellStyle name="標準 25 3 5 2 7" xfId="10804"/>
    <cellStyle name="標準 25 3 5 2 8" xfId="21358"/>
    <cellStyle name="標準 25 3 5 2 9" xfId="31918"/>
    <cellStyle name="標準 25 3 5 3" xfId="369"/>
    <cellStyle name="標準 25 3 5 3 2" xfId="1041"/>
    <cellStyle name="標準 25 3 5 3 2 2" xfId="2578"/>
    <cellStyle name="標準 25 3 5 3 2 2 2" xfId="7821"/>
    <cellStyle name="標準 25 3 5 3 2 2 2 2" xfId="19085"/>
    <cellStyle name="標準 25 3 5 3 2 2 2 3" xfId="29639"/>
    <cellStyle name="標準 25 3 5 3 2 2 2 4" xfId="40199"/>
    <cellStyle name="標準 25 3 5 3 2 2 2 5" xfId="50754"/>
    <cellStyle name="標準 25 3 5 3 2 2 3" xfId="13819"/>
    <cellStyle name="標準 25 3 5 3 2 2 4" xfId="24374"/>
    <cellStyle name="標準 25 3 5 3 2 2 5" xfId="34934"/>
    <cellStyle name="標準 25 3 5 3 2 2 6" xfId="45488"/>
    <cellStyle name="標準 25 3 5 3 2 3" xfId="4987"/>
    <cellStyle name="標準 25 3 5 3 2 3 2" xfId="10229"/>
    <cellStyle name="標準 25 3 5 3 2 3 2 2" xfId="19086"/>
    <cellStyle name="標準 25 3 5 3 2 3 2 3" xfId="29640"/>
    <cellStyle name="標準 25 3 5 3 2 3 2 4" xfId="40200"/>
    <cellStyle name="標準 25 3 5 3 2 3 2 5" xfId="50755"/>
    <cellStyle name="標準 25 3 5 3 2 3 3" xfId="13820"/>
    <cellStyle name="標準 25 3 5 3 2 3 4" xfId="24375"/>
    <cellStyle name="標準 25 3 5 3 2 3 5" xfId="34935"/>
    <cellStyle name="標準 25 3 5 3 2 3 6" xfId="45489"/>
    <cellStyle name="標準 25 3 5 3 2 4" xfId="6284"/>
    <cellStyle name="標準 25 3 5 3 2 4 2" xfId="17993"/>
    <cellStyle name="標準 25 3 5 3 2 4 3" xfId="28547"/>
    <cellStyle name="標準 25 3 5 3 2 4 4" xfId="39107"/>
    <cellStyle name="標準 25 3 5 3 2 4 5" xfId="49662"/>
    <cellStyle name="標準 25 3 5 3 2 5" xfId="12727"/>
    <cellStyle name="標準 25 3 5 3 2 6" xfId="23281"/>
    <cellStyle name="標準 25 3 5 3 2 7" xfId="33841"/>
    <cellStyle name="標準 25 3 5 3 2 8" xfId="44395"/>
    <cellStyle name="標準 25 3 5 3 3" xfId="1576"/>
    <cellStyle name="標準 25 3 5 3 3 2" xfId="3985"/>
    <cellStyle name="標準 25 3 5 3 3 2 2" xfId="9227"/>
    <cellStyle name="標準 25 3 5 3 3 2 2 2" xfId="19087"/>
    <cellStyle name="標準 25 3 5 3 3 2 2 3" xfId="29641"/>
    <cellStyle name="標準 25 3 5 3 3 2 2 4" xfId="40201"/>
    <cellStyle name="標準 25 3 5 3 3 2 2 5" xfId="50756"/>
    <cellStyle name="標準 25 3 5 3 3 2 3" xfId="13821"/>
    <cellStyle name="標準 25 3 5 3 3 2 4" xfId="24376"/>
    <cellStyle name="標準 25 3 5 3 3 2 5" xfId="34936"/>
    <cellStyle name="標準 25 3 5 3 3 2 6" xfId="45490"/>
    <cellStyle name="標準 25 3 5 3 3 3" xfId="6819"/>
    <cellStyle name="標準 25 3 5 3 3 3 2" xfId="16991"/>
    <cellStyle name="標準 25 3 5 3 3 3 3" xfId="27545"/>
    <cellStyle name="標準 25 3 5 3 3 3 4" xfId="38105"/>
    <cellStyle name="標準 25 3 5 3 3 3 5" xfId="48660"/>
    <cellStyle name="標準 25 3 5 3 3 4" xfId="11725"/>
    <cellStyle name="標準 25 3 5 3 3 5" xfId="22279"/>
    <cellStyle name="標準 25 3 5 3 3 6" xfId="32839"/>
    <cellStyle name="標準 25 3 5 3 3 7" xfId="43393"/>
    <cellStyle name="標準 25 3 5 3 4" xfId="3450"/>
    <cellStyle name="標準 25 3 5 3 4 2" xfId="8692"/>
    <cellStyle name="標準 25 3 5 3 4 2 2" xfId="19088"/>
    <cellStyle name="標準 25 3 5 3 4 2 3" xfId="29642"/>
    <cellStyle name="標準 25 3 5 3 4 2 4" xfId="40202"/>
    <cellStyle name="標準 25 3 5 3 4 2 5" xfId="50757"/>
    <cellStyle name="標準 25 3 5 3 4 3" xfId="13822"/>
    <cellStyle name="標準 25 3 5 3 4 4" xfId="24377"/>
    <cellStyle name="標準 25 3 5 3 4 5" xfId="34937"/>
    <cellStyle name="標準 25 3 5 3 4 6" xfId="45491"/>
    <cellStyle name="標準 25 3 5 3 5" xfId="5612"/>
    <cellStyle name="標準 25 3 5 3 5 2" xfId="16456"/>
    <cellStyle name="標準 25 3 5 3 5 3" xfId="27010"/>
    <cellStyle name="標準 25 3 5 3 5 4" xfId="37570"/>
    <cellStyle name="標準 25 3 5 3 5 5" xfId="48125"/>
    <cellStyle name="標準 25 3 5 3 6" xfId="11190"/>
    <cellStyle name="標準 25 3 5 3 7" xfId="21744"/>
    <cellStyle name="標準 25 3 5 3 8" xfId="32304"/>
    <cellStyle name="標準 25 3 5 3 9" xfId="42858"/>
    <cellStyle name="標準 25 3 5 4" xfId="870"/>
    <cellStyle name="標準 25 3 5 4 2" xfId="2407"/>
    <cellStyle name="標準 25 3 5 4 2 2" xfId="4816"/>
    <cellStyle name="標準 25 3 5 4 2 2 2" xfId="10058"/>
    <cellStyle name="標準 25 3 5 4 2 2 2 2" xfId="19089"/>
    <cellStyle name="標準 25 3 5 4 2 2 2 3" xfId="29643"/>
    <cellStyle name="標準 25 3 5 4 2 2 2 4" xfId="40203"/>
    <cellStyle name="標準 25 3 5 4 2 2 2 5" xfId="50758"/>
    <cellStyle name="標準 25 3 5 4 2 2 3" xfId="13823"/>
    <cellStyle name="標準 25 3 5 4 2 2 4" xfId="24378"/>
    <cellStyle name="標準 25 3 5 4 2 2 5" xfId="34938"/>
    <cellStyle name="標準 25 3 5 4 2 2 6" xfId="45492"/>
    <cellStyle name="標準 25 3 5 4 2 3" xfId="7650"/>
    <cellStyle name="標準 25 3 5 4 2 3 2" xfId="17822"/>
    <cellStyle name="標準 25 3 5 4 2 3 3" xfId="28376"/>
    <cellStyle name="標準 25 3 5 4 2 3 4" xfId="38936"/>
    <cellStyle name="標準 25 3 5 4 2 3 5" xfId="49491"/>
    <cellStyle name="標準 25 3 5 4 2 4" xfId="12556"/>
    <cellStyle name="標準 25 3 5 4 2 5" xfId="23110"/>
    <cellStyle name="標準 25 3 5 4 2 6" xfId="33670"/>
    <cellStyle name="標準 25 3 5 4 2 7" xfId="44224"/>
    <cellStyle name="標準 25 3 5 4 3" xfId="3279"/>
    <cellStyle name="標準 25 3 5 4 3 2" xfId="8521"/>
    <cellStyle name="標準 25 3 5 4 3 2 2" xfId="19090"/>
    <cellStyle name="標準 25 3 5 4 3 2 3" xfId="29644"/>
    <cellStyle name="標準 25 3 5 4 3 2 4" xfId="40204"/>
    <cellStyle name="標準 25 3 5 4 3 2 5" xfId="50759"/>
    <cellStyle name="標準 25 3 5 4 3 3" xfId="13824"/>
    <cellStyle name="標準 25 3 5 4 3 4" xfId="24379"/>
    <cellStyle name="標準 25 3 5 4 3 5" xfId="34939"/>
    <cellStyle name="標準 25 3 5 4 3 6" xfId="45493"/>
    <cellStyle name="標準 25 3 5 4 4" xfId="6113"/>
    <cellStyle name="標準 25 3 5 4 4 2" xfId="16285"/>
    <cellStyle name="標準 25 3 5 4 4 3" xfId="26839"/>
    <cellStyle name="標準 25 3 5 4 4 4" xfId="37399"/>
    <cellStyle name="標準 25 3 5 4 4 5" xfId="47954"/>
    <cellStyle name="標準 25 3 5 4 5" xfId="11019"/>
    <cellStyle name="標準 25 3 5 4 6" xfId="21573"/>
    <cellStyle name="標準 25 3 5 4 7" xfId="32133"/>
    <cellStyle name="標準 25 3 5 4 8" xfId="42687"/>
    <cellStyle name="標準 25 3 5 5" xfId="1906"/>
    <cellStyle name="標準 25 3 5 5 2" xfId="4315"/>
    <cellStyle name="標準 25 3 5 5 2 2" xfId="9557"/>
    <cellStyle name="標準 25 3 5 5 2 2 2" xfId="19091"/>
    <cellStyle name="標準 25 3 5 5 2 2 3" xfId="29645"/>
    <cellStyle name="標準 25 3 5 5 2 2 4" xfId="40205"/>
    <cellStyle name="標準 25 3 5 5 2 2 5" xfId="50760"/>
    <cellStyle name="標準 25 3 5 5 2 3" xfId="13825"/>
    <cellStyle name="標準 25 3 5 5 2 4" xfId="24380"/>
    <cellStyle name="標準 25 3 5 5 2 5" xfId="34940"/>
    <cellStyle name="標準 25 3 5 5 2 6" xfId="45494"/>
    <cellStyle name="標準 25 3 5 5 3" xfId="7149"/>
    <cellStyle name="標準 25 3 5 5 3 2" xfId="17321"/>
    <cellStyle name="標準 25 3 5 5 3 3" xfId="27875"/>
    <cellStyle name="標準 25 3 5 5 3 4" xfId="38435"/>
    <cellStyle name="標準 25 3 5 5 3 5" xfId="48990"/>
    <cellStyle name="標準 25 3 5 5 4" xfId="12055"/>
    <cellStyle name="標準 25 3 5 5 5" xfId="22609"/>
    <cellStyle name="標準 25 3 5 5 6" xfId="33169"/>
    <cellStyle name="標準 25 3 5 5 7" xfId="43723"/>
    <cellStyle name="標準 25 3 5 6" xfId="1405"/>
    <cellStyle name="標準 25 3 5 6 2" xfId="3814"/>
    <cellStyle name="標準 25 3 5 6 2 2" xfId="9056"/>
    <cellStyle name="標準 25 3 5 6 2 2 2" xfId="19092"/>
    <cellStyle name="標準 25 3 5 6 2 2 3" xfId="29646"/>
    <cellStyle name="標準 25 3 5 6 2 2 4" xfId="40206"/>
    <cellStyle name="標準 25 3 5 6 2 2 5" xfId="50761"/>
    <cellStyle name="標準 25 3 5 6 2 3" xfId="13826"/>
    <cellStyle name="標準 25 3 5 6 2 4" xfId="24381"/>
    <cellStyle name="標準 25 3 5 6 2 5" xfId="34941"/>
    <cellStyle name="標準 25 3 5 6 2 6" xfId="45495"/>
    <cellStyle name="標準 25 3 5 6 3" xfId="6648"/>
    <cellStyle name="標準 25 3 5 6 3 2" xfId="16820"/>
    <cellStyle name="標準 25 3 5 6 3 3" xfId="27374"/>
    <cellStyle name="標準 25 3 5 6 3 4" xfId="37934"/>
    <cellStyle name="標準 25 3 5 6 3 5" xfId="48489"/>
    <cellStyle name="標準 25 3 5 6 4" xfId="11554"/>
    <cellStyle name="標準 25 3 5 6 5" xfId="22108"/>
    <cellStyle name="標準 25 3 5 6 6" xfId="32668"/>
    <cellStyle name="標準 25 3 5 6 7" xfId="43222"/>
    <cellStyle name="標準 25 3 5 7" xfId="2937"/>
    <cellStyle name="標準 25 3 5 7 2" xfId="8179"/>
    <cellStyle name="標準 25 3 5 7 2 2" xfId="19093"/>
    <cellStyle name="標準 25 3 5 7 2 3" xfId="29647"/>
    <cellStyle name="標準 25 3 5 7 2 4" xfId="40207"/>
    <cellStyle name="標準 25 3 5 7 2 5" xfId="50762"/>
    <cellStyle name="標準 25 3 5 7 3" xfId="13827"/>
    <cellStyle name="標準 25 3 5 7 4" xfId="24382"/>
    <cellStyle name="標準 25 3 5 7 5" xfId="34942"/>
    <cellStyle name="標準 25 3 5 7 6" xfId="45496"/>
    <cellStyle name="標準 25 3 5 8" xfId="5519"/>
    <cellStyle name="標準 25 3 5 8 2" xfId="15943"/>
    <cellStyle name="標準 25 3 5 8 3" xfId="26497"/>
    <cellStyle name="標準 25 3 5 8 4" xfId="37057"/>
    <cellStyle name="標準 25 3 5 8 5" xfId="47612"/>
    <cellStyle name="標準 25 3 5 9" xfId="10677"/>
    <cellStyle name="標準 25 3 6" xfId="298"/>
    <cellStyle name="標準 25 3 6 10" xfId="21253"/>
    <cellStyle name="標準 25 3 6 11" xfId="31813"/>
    <cellStyle name="標準 25 3 6 12" xfId="42367"/>
    <cellStyle name="標準 25 3 6 2" xfId="677"/>
    <cellStyle name="標準 25 3 6 2 10" xfId="42494"/>
    <cellStyle name="標準 25 3 6 2 2" xfId="1190"/>
    <cellStyle name="標準 25 3 6 2 2 2" xfId="2727"/>
    <cellStyle name="標準 25 3 6 2 2 2 2" xfId="5136"/>
    <cellStyle name="標準 25 3 6 2 2 2 2 2" xfId="10378"/>
    <cellStyle name="標準 25 3 6 2 2 2 2 2 2" xfId="19094"/>
    <cellStyle name="標準 25 3 6 2 2 2 2 2 3" xfId="29648"/>
    <cellStyle name="標準 25 3 6 2 2 2 2 2 4" xfId="40208"/>
    <cellStyle name="標準 25 3 6 2 2 2 2 2 5" xfId="50763"/>
    <cellStyle name="標準 25 3 6 2 2 2 2 3" xfId="13828"/>
    <cellStyle name="標準 25 3 6 2 2 2 2 4" xfId="24383"/>
    <cellStyle name="標準 25 3 6 2 2 2 2 5" xfId="34943"/>
    <cellStyle name="標準 25 3 6 2 2 2 2 6" xfId="45497"/>
    <cellStyle name="標準 25 3 6 2 2 2 3" xfId="7970"/>
    <cellStyle name="標準 25 3 6 2 2 2 3 2" xfId="18142"/>
    <cellStyle name="標準 25 3 6 2 2 2 3 3" xfId="28696"/>
    <cellStyle name="標準 25 3 6 2 2 2 3 4" xfId="39256"/>
    <cellStyle name="標準 25 3 6 2 2 2 3 5" xfId="49811"/>
    <cellStyle name="標準 25 3 6 2 2 2 4" xfId="12876"/>
    <cellStyle name="標準 25 3 6 2 2 2 5" xfId="23430"/>
    <cellStyle name="標準 25 3 6 2 2 2 6" xfId="33990"/>
    <cellStyle name="標準 25 3 6 2 2 2 7" xfId="44544"/>
    <cellStyle name="標準 25 3 6 2 2 3" xfId="3599"/>
    <cellStyle name="標準 25 3 6 2 2 3 2" xfId="8841"/>
    <cellStyle name="標準 25 3 6 2 2 3 2 2" xfId="19095"/>
    <cellStyle name="標準 25 3 6 2 2 3 2 3" xfId="29649"/>
    <cellStyle name="標準 25 3 6 2 2 3 2 4" xfId="40209"/>
    <cellStyle name="標準 25 3 6 2 2 3 2 5" xfId="50764"/>
    <cellStyle name="標準 25 3 6 2 2 3 3" xfId="13829"/>
    <cellStyle name="標準 25 3 6 2 2 3 4" xfId="24384"/>
    <cellStyle name="標準 25 3 6 2 2 3 5" xfId="34944"/>
    <cellStyle name="標準 25 3 6 2 2 3 6" xfId="45498"/>
    <cellStyle name="標準 25 3 6 2 2 4" xfId="6433"/>
    <cellStyle name="標準 25 3 6 2 2 4 2" xfId="16605"/>
    <cellStyle name="標準 25 3 6 2 2 4 3" xfId="27159"/>
    <cellStyle name="標準 25 3 6 2 2 4 4" xfId="37719"/>
    <cellStyle name="標準 25 3 6 2 2 4 5" xfId="48274"/>
    <cellStyle name="標準 25 3 6 2 2 5" xfId="11339"/>
    <cellStyle name="標準 25 3 6 2 2 6" xfId="21893"/>
    <cellStyle name="標準 25 3 6 2 2 7" xfId="32453"/>
    <cellStyle name="標準 25 3 6 2 2 8" xfId="43007"/>
    <cellStyle name="標準 25 3 6 2 3" xfId="2214"/>
    <cellStyle name="標準 25 3 6 2 3 2" xfId="4623"/>
    <cellStyle name="標準 25 3 6 2 3 2 2" xfId="9865"/>
    <cellStyle name="標準 25 3 6 2 3 2 2 2" xfId="19096"/>
    <cellStyle name="標準 25 3 6 2 3 2 2 3" xfId="29650"/>
    <cellStyle name="標準 25 3 6 2 3 2 2 4" xfId="40210"/>
    <cellStyle name="標準 25 3 6 2 3 2 2 5" xfId="50765"/>
    <cellStyle name="標準 25 3 6 2 3 2 3" xfId="13830"/>
    <cellStyle name="標準 25 3 6 2 3 2 4" xfId="24385"/>
    <cellStyle name="標準 25 3 6 2 3 2 5" xfId="34945"/>
    <cellStyle name="標準 25 3 6 2 3 2 6" xfId="45499"/>
    <cellStyle name="標準 25 3 6 2 3 3" xfId="7457"/>
    <cellStyle name="標準 25 3 6 2 3 3 2" xfId="17629"/>
    <cellStyle name="標準 25 3 6 2 3 3 3" xfId="28183"/>
    <cellStyle name="標準 25 3 6 2 3 3 4" xfId="38743"/>
    <cellStyle name="標準 25 3 6 2 3 3 5" xfId="49298"/>
    <cellStyle name="標準 25 3 6 2 3 4" xfId="12363"/>
    <cellStyle name="標準 25 3 6 2 3 5" xfId="22917"/>
    <cellStyle name="標準 25 3 6 2 3 6" xfId="33477"/>
    <cellStyle name="標準 25 3 6 2 3 7" xfId="44031"/>
    <cellStyle name="標準 25 3 6 2 4" xfId="1725"/>
    <cellStyle name="標準 25 3 6 2 4 2" xfId="4134"/>
    <cellStyle name="標準 25 3 6 2 4 2 2" xfId="9376"/>
    <cellStyle name="標準 25 3 6 2 4 2 2 2" xfId="19097"/>
    <cellStyle name="標準 25 3 6 2 4 2 2 3" xfId="29651"/>
    <cellStyle name="標準 25 3 6 2 4 2 2 4" xfId="40211"/>
    <cellStyle name="標準 25 3 6 2 4 2 2 5" xfId="50766"/>
    <cellStyle name="標準 25 3 6 2 4 2 3" xfId="13831"/>
    <cellStyle name="標準 25 3 6 2 4 2 4" xfId="24386"/>
    <cellStyle name="標準 25 3 6 2 4 2 5" xfId="34946"/>
    <cellStyle name="標準 25 3 6 2 4 2 6" xfId="45500"/>
    <cellStyle name="標準 25 3 6 2 4 3" xfId="6968"/>
    <cellStyle name="標準 25 3 6 2 4 3 2" xfId="17140"/>
    <cellStyle name="標準 25 3 6 2 4 3 3" xfId="27694"/>
    <cellStyle name="標準 25 3 6 2 4 3 4" xfId="38254"/>
    <cellStyle name="標準 25 3 6 2 4 3 5" xfId="48809"/>
    <cellStyle name="標準 25 3 6 2 4 4" xfId="11874"/>
    <cellStyle name="標準 25 3 6 2 4 5" xfId="22428"/>
    <cellStyle name="標準 25 3 6 2 4 6" xfId="32988"/>
    <cellStyle name="標準 25 3 6 2 4 7" xfId="43542"/>
    <cellStyle name="標準 25 3 6 2 5" xfId="3086"/>
    <cellStyle name="標準 25 3 6 2 5 2" xfId="8328"/>
    <cellStyle name="標準 25 3 6 2 5 2 2" xfId="19098"/>
    <cellStyle name="標準 25 3 6 2 5 2 3" xfId="29652"/>
    <cellStyle name="標準 25 3 6 2 5 2 4" xfId="40212"/>
    <cellStyle name="標準 25 3 6 2 5 2 5" xfId="50767"/>
    <cellStyle name="標準 25 3 6 2 5 3" xfId="13832"/>
    <cellStyle name="標準 25 3 6 2 5 4" xfId="24387"/>
    <cellStyle name="標準 25 3 6 2 5 5" xfId="34947"/>
    <cellStyle name="標準 25 3 6 2 5 6" xfId="45501"/>
    <cellStyle name="標準 25 3 6 2 6" xfId="5920"/>
    <cellStyle name="標準 25 3 6 2 6 2" xfId="16092"/>
    <cellStyle name="標準 25 3 6 2 6 3" xfId="26646"/>
    <cellStyle name="標準 25 3 6 2 6 4" xfId="37206"/>
    <cellStyle name="標準 25 3 6 2 6 5" xfId="47761"/>
    <cellStyle name="標準 25 3 6 2 7" xfId="10826"/>
    <cellStyle name="標準 25 3 6 2 8" xfId="21380"/>
    <cellStyle name="標準 25 3 6 2 9" xfId="31940"/>
    <cellStyle name="標準 25 3 6 3" xfId="383"/>
    <cellStyle name="標準 25 3 6 3 2" xfId="1063"/>
    <cellStyle name="標準 25 3 6 3 2 2" xfId="2600"/>
    <cellStyle name="標準 25 3 6 3 2 2 2" xfId="7843"/>
    <cellStyle name="標準 25 3 6 3 2 2 2 2" xfId="19099"/>
    <cellStyle name="標準 25 3 6 3 2 2 2 3" xfId="29653"/>
    <cellStyle name="標準 25 3 6 3 2 2 2 4" xfId="40213"/>
    <cellStyle name="標準 25 3 6 3 2 2 2 5" xfId="50768"/>
    <cellStyle name="標準 25 3 6 3 2 2 3" xfId="13833"/>
    <cellStyle name="標準 25 3 6 3 2 2 4" xfId="24388"/>
    <cellStyle name="標準 25 3 6 3 2 2 5" xfId="34948"/>
    <cellStyle name="標準 25 3 6 3 2 2 6" xfId="45502"/>
    <cellStyle name="標準 25 3 6 3 2 3" xfId="5009"/>
    <cellStyle name="標準 25 3 6 3 2 3 2" xfId="10251"/>
    <cellStyle name="標準 25 3 6 3 2 3 2 2" xfId="19100"/>
    <cellStyle name="標準 25 3 6 3 2 3 2 3" xfId="29654"/>
    <cellStyle name="標準 25 3 6 3 2 3 2 4" xfId="40214"/>
    <cellStyle name="標準 25 3 6 3 2 3 2 5" xfId="50769"/>
    <cellStyle name="標準 25 3 6 3 2 3 3" xfId="13834"/>
    <cellStyle name="標準 25 3 6 3 2 3 4" xfId="24389"/>
    <cellStyle name="標準 25 3 6 3 2 3 5" xfId="34949"/>
    <cellStyle name="標準 25 3 6 3 2 3 6" xfId="45503"/>
    <cellStyle name="標準 25 3 6 3 2 4" xfId="6306"/>
    <cellStyle name="標準 25 3 6 3 2 4 2" xfId="18015"/>
    <cellStyle name="標準 25 3 6 3 2 4 3" xfId="28569"/>
    <cellStyle name="標準 25 3 6 3 2 4 4" xfId="39129"/>
    <cellStyle name="標準 25 3 6 3 2 4 5" xfId="49684"/>
    <cellStyle name="標準 25 3 6 3 2 5" xfId="12749"/>
    <cellStyle name="標準 25 3 6 3 2 6" xfId="23303"/>
    <cellStyle name="標準 25 3 6 3 2 7" xfId="33863"/>
    <cellStyle name="標準 25 3 6 3 2 8" xfId="44417"/>
    <cellStyle name="標準 25 3 6 3 3" xfId="1598"/>
    <cellStyle name="標準 25 3 6 3 3 2" xfId="4007"/>
    <cellStyle name="標準 25 3 6 3 3 2 2" xfId="9249"/>
    <cellStyle name="標準 25 3 6 3 3 2 2 2" xfId="19101"/>
    <cellStyle name="標準 25 3 6 3 3 2 2 3" xfId="29655"/>
    <cellStyle name="標準 25 3 6 3 3 2 2 4" xfId="40215"/>
    <cellStyle name="標準 25 3 6 3 3 2 2 5" xfId="50770"/>
    <cellStyle name="標準 25 3 6 3 3 2 3" xfId="13835"/>
    <cellStyle name="標準 25 3 6 3 3 2 4" xfId="24390"/>
    <cellStyle name="標準 25 3 6 3 3 2 5" xfId="34950"/>
    <cellStyle name="標準 25 3 6 3 3 2 6" xfId="45504"/>
    <cellStyle name="標準 25 3 6 3 3 3" xfId="6841"/>
    <cellStyle name="標準 25 3 6 3 3 3 2" xfId="17013"/>
    <cellStyle name="標準 25 3 6 3 3 3 3" xfId="27567"/>
    <cellStyle name="標準 25 3 6 3 3 3 4" xfId="38127"/>
    <cellStyle name="標準 25 3 6 3 3 3 5" xfId="48682"/>
    <cellStyle name="標準 25 3 6 3 3 4" xfId="11747"/>
    <cellStyle name="標準 25 3 6 3 3 5" xfId="22301"/>
    <cellStyle name="標準 25 3 6 3 3 6" xfId="32861"/>
    <cellStyle name="標準 25 3 6 3 3 7" xfId="43415"/>
    <cellStyle name="標準 25 3 6 3 4" xfId="3472"/>
    <cellStyle name="標準 25 3 6 3 4 2" xfId="8714"/>
    <cellStyle name="標準 25 3 6 3 4 2 2" xfId="19102"/>
    <cellStyle name="標準 25 3 6 3 4 2 3" xfId="29656"/>
    <cellStyle name="標準 25 3 6 3 4 2 4" xfId="40216"/>
    <cellStyle name="標準 25 3 6 3 4 2 5" xfId="50771"/>
    <cellStyle name="標準 25 3 6 3 4 3" xfId="13836"/>
    <cellStyle name="標準 25 3 6 3 4 4" xfId="24391"/>
    <cellStyle name="標準 25 3 6 3 4 5" xfId="34951"/>
    <cellStyle name="標準 25 3 6 3 4 6" xfId="45505"/>
    <cellStyle name="標準 25 3 6 3 5" xfId="5626"/>
    <cellStyle name="標準 25 3 6 3 5 2" xfId="16478"/>
    <cellStyle name="標準 25 3 6 3 5 3" xfId="27032"/>
    <cellStyle name="標準 25 3 6 3 5 4" xfId="37592"/>
    <cellStyle name="標準 25 3 6 3 5 5" xfId="48147"/>
    <cellStyle name="標準 25 3 6 3 6" xfId="11212"/>
    <cellStyle name="標準 25 3 6 3 7" xfId="21766"/>
    <cellStyle name="標準 25 3 6 3 8" xfId="32326"/>
    <cellStyle name="標準 25 3 6 3 9" xfId="42880"/>
    <cellStyle name="標準 25 3 6 4" xfId="892"/>
    <cellStyle name="標準 25 3 6 4 2" xfId="2429"/>
    <cellStyle name="標準 25 3 6 4 2 2" xfId="4838"/>
    <cellStyle name="標準 25 3 6 4 2 2 2" xfId="10080"/>
    <cellStyle name="標準 25 3 6 4 2 2 2 2" xfId="19103"/>
    <cellStyle name="標準 25 3 6 4 2 2 2 3" xfId="29657"/>
    <cellStyle name="標準 25 3 6 4 2 2 2 4" xfId="40217"/>
    <cellStyle name="標準 25 3 6 4 2 2 2 5" xfId="50772"/>
    <cellStyle name="標準 25 3 6 4 2 2 3" xfId="13837"/>
    <cellStyle name="標準 25 3 6 4 2 2 4" xfId="24392"/>
    <cellStyle name="標準 25 3 6 4 2 2 5" xfId="34952"/>
    <cellStyle name="標準 25 3 6 4 2 2 6" xfId="45506"/>
    <cellStyle name="標準 25 3 6 4 2 3" xfId="7672"/>
    <cellStyle name="標準 25 3 6 4 2 3 2" xfId="17844"/>
    <cellStyle name="標準 25 3 6 4 2 3 3" xfId="28398"/>
    <cellStyle name="標準 25 3 6 4 2 3 4" xfId="38958"/>
    <cellStyle name="標準 25 3 6 4 2 3 5" xfId="49513"/>
    <cellStyle name="標準 25 3 6 4 2 4" xfId="12578"/>
    <cellStyle name="標準 25 3 6 4 2 5" xfId="23132"/>
    <cellStyle name="標準 25 3 6 4 2 6" xfId="33692"/>
    <cellStyle name="標準 25 3 6 4 2 7" xfId="44246"/>
    <cellStyle name="標準 25 3 6 4 3" xfId="3301"/>
    <cellStyle name="標準 25 3 6 4 3 2" xfId="8543"/>
    <cellStyle name="標準 25 3 6 4 3 2 2" xfId="19104"/>
    <cellStyle name="標準 25 3 6 4 3 2 3" xfId="29658"/>
    <cellStyle name="標準 25 3 6 4 3 2 4" xfId="40218"/>
    <cellStyle name="標準 25 3 6 4 3 2 5" xfId="50773"/>
    <cellStyle name="標準 25 3 6 4 3 3" xfId="13838"/>
    <cellStyle name="標準 25 3 6 4 3 4" xfId="24393"/>
    <cellStyle name="標準 25 3 6 4 3 5" xfId="34953"/>
    <cellStyle name="標準 25 3 6 4 3 6" xfId="45507"/>
    <cellStyle name="標準 25 3 6 4 4" xfId="6135"/>
    <cellStyle name="標準 25 3 6 4 4 2" xfId="16307"/>
    <cellStyle name="標準 25 3 6 4 4 3" xfId="26861"/>
    <cellStyle name="標準 25 3 6 4 4 4" xfId="37421"/>
    <cellStyle name="標準 25 3 6 4 4 5" xfId="47976"/>
    <cellStyle name="標準 25 3 6 4 5" xfId="11041"/>
    <cellStyle name="標準 25 3 6 4 6" xfId="21595"/>
    <cellStyle name="標準 25 3 6 4 7" xfId="32155"/>
    <cellStyle name="標準 25 3 6 4 8" xfId="42709"/>
    <cellStyle name="標準 25 3 6 5" xfId="1920"/>
    <cellStyle name="標準 25 3 6 5 2" xfId="4329"/>
    <cellStyle name="標準 25 3 6 5 2 2" xfId="9571"/>
    <cellStyle name="標準 25 3 6 5 2 2 2" xfId="19105"/>
    <cellStyle name="標準 25 3 6 5 2 2 3" xfId="29659"/>
    <cellStyle name="標準 25 3 6 5 2 2 4" xfId="40219"/>
    <cellStyle name="標準 25 3 6 5 2 2 5" xfId="50774"/>
    <cellStyle name="標準 25 3 6 5 2 3" xfId="13839"/>
    <cellStyle name="標準 25 3 6 5 2 4" xfId="24394"/>
    <cellStyle name="標準 25 3 6 5 2 5" xfId="34954"/>
    <cellStyle name="標準 25 3 6 5 2 6" xfId="45508"/>
    <cellStyle name="標準 25 3 6 5 3" xfId="7163"/>
    <cellStyle name="標準 25 3 6 5 3 2" xfId="17335"/>
    <cellStyle name="標準 25 3 6 5 3 3" xfId="27889"/>
    <cellStyle name="標準 25 3 6 5 3 4" xfId="38449"/>
    <cellStyle name="標準 25 3 6 5 3 5" xfId="49004"/>
    <cellStyle name="標準 25 3 6 5 4" xfId="12069"/>
    <cellStyle name="標準 25 3 6 5 5" xfId="22623"/>
    <cellStyle name="標準 25 3 6 5 6" xfId="33183"/>
    <cellStyle name="標準 25 3 6 5 7" xfId="43737"/>
    <cellStyle name="標準 25 3 6 6" xfId="1427"/>
    <cellStyle name="標準 25 3 6 6 2" xfId="3836"/>
    <cellStyle name="標準 25 3 6 6 2 2" xfId="9078"/>
    <cellStyle name="標準 25 3 6 6 2 2 2" xfId="19106"/>
    <cellStyle name="標準 25 3 6 6 2 2 3" xfId="29660"/>
    <cellStyle name="標準 25 3 6 6 2 2 4" xfId="40220"/>
    <cellStyle name="標準 25 3 6 6 2 2 5" xfId="50775"/>
    <cellStyle name="標準 25 3 6 6 2 3" xfId="13840"/>
    <cellStyle name="標準 25 3 6 6 2 4" xfId="24395"/>
    <cellStyle name="標準 25 3 6 6 2 5" xfId="34955"/>
    <cellStyle name="標準 25 3 6 6 2 6" xfId="45509"/>
    <cellStyle name="標準 25 3 6 6 3" xfId="6670"/>
    <cellStyle name="標準 25 3 6 6 3 2" xfId="16842"/>
    <cellStyle name="標準 25 3 6 6 3 3" xfId="27396"/>
    <cellStyle name="標準 25 3 6 6 3 4" xfId="37956"/>
    <cellStyle name="標準 25 3 6 6 3 5" xfId="48511"/>
    <cellStyle name="標準 25 3 6 6 4" xfId="11576"/>
    <cellStyle name="標準 25 3 6 6 5" xfId="22130"/>
    <cellStyle name="標準 25 3 6 6 6" xfId="32690"/>
    <cellStyle name="標準 25 3 6 6 7" xfId="43244"/>
    <cellStyle name="標準 25 3 6 7" xfId="2959"/>
    <cellStyle name="標準 25 3 6 7 2" xfId="8201"/>
    <cellStyle name="標準 25 3 6 7 2 2" xfId="19107"/>
    <cellStyle name="標準 25 3 6 7 2 3" xfId="29661"/>
    <cellStyle name="標準 25 3 6 7 2 4" xfId="40221"/>
    <cellStyle name="標準 25 3 6 7 2 5" xfId="50776"/>
    <cellStyle name="標準 25 3 6 7 3" xfId="13841"/>
    <cellStyle name="標準 25 3 6 7 4" xfId="24396"/>
    <cellStyle name="標準 25 3 6 7 5" xfId="34956"/>
    <cellStyle name="標準 25 3 6 7 6" xfId="45510"/>
    <cellStyle name="標準 25 3 6 8" xfId="5541"/>
    <cellStyle name="標準 25 3 6 8 2" xfId="15965"/>
    <cellStyle name="標準 25 3 6 8 3" xfId="26519"/>
    <cellStyle name="標準 25 3 6 8 4" xfId="37079"/>
    <cellStyle name="標準 25 3 6 8 5" xfId="47634"/>
    <cellStyle name="標準 25 3 6 9" xfId="10699"/>
    <cellStyle name="標準 25 3 7" xfId="190"/>
    <cellStyle name="標準 25 3 7 10" xfId="31962"/>
    <cellStyle name="標準 25 3 7 11" xfId="42516"/>
    <cellStyle name="標準 25 3 7 2" xfId="397"/>
    <cellStyle name="標準 25 3 7 2 2" xfId="1212"/>
    <cellStyle name="標準 25 3 7 2 2 2" xfId="2749"/>
    <cellStyle name="標準 25 3 7 2 2 2 2" xfId="7992"/>
    <cellStyle name="標準 25 3 7 2 2 2 2 2" xfId="19108"/>
    <cellStyle name="標準 25 3 7 2 2 2 2 3" xfId="29662"/>
    <cellStyle name="標準 25 3 7 2 2 2 2 4" xfId="40222"/>
    <cellStyle name="標準 25 3 7 2 2 2 2 5" xfId="50777"/>
    <cellStyle name="標準 25 3 7 2 2 2 3" xfId="13842"/>
    <cellStyle name="標準 25 3 7 2 2 2 4" xfId="24397"/>
    <cellStyle name="標準 25 3 7 2 2 2 5" xfId="34957"/>
    <cellStyle name="標準 25 3 7 2 2 2 6" xfId="45511"/>
    <cellStyle name="標準 25 3 7 2 2 3" xfId="5158"/>
    <cellStyle name="標準 25 3 7 2 2 3 2" xfId="10400"/>
    <cellStyle name="標準 25 3 7 2 2 3 2 2" xfId="19109"/>
    <cellStyle name="標準 25 3 7 2 2 3 2 3" xfId="29663"/>
    <cellStyle name="標準 25 3 7 2 2 3 2 4" xfId="40223"/>
    <cellStyle name="標準 25 3 7 2 2 3 2 5" xfId="50778"/>
    <cellStyle name="標準 25 3 7 2 2 3 3" xfId="13843"/>
    <cellStyle name="標準 25 3 7 2 2 3 4" xfId="24398"/>
    <cellStyle name="標準 25 3 7 2 2 3 5" xfId="34958"/>
    <cellStyle name="標準 25 3 7 2 2 3 6" xfId="45512"/>
    <cellStyle name="標準 25 3 7 2 2 4" xfId="6455"/>
    <cellStyle name="標準 25 3 7 2 2 4 2" xfId="18164"/>
    <cellStyle name="標準 25 3 7 2 2 4 3" xfId="28718"/>
    <cellStyle name="標準 25 3 7 2 2 4 4" xfId="39278"/>
    <cellStyle name="標準 25 3 7 2 2 4 5" xfId="49833"/>
    <cellStyle name="標準 25 3 7 2 2 5" xfId="12898"/>
    <cellStyle name="標準 25 3 7 2 2 6" xfId="23452"/>
    <cellStyle name="標準 25 3 7 2 2 7" xfId="34012"/>
    <cellStyle name="標準 25 3 7 2 2 8" xfId="44566"/>
    <cellStyle name="標準 25 3 7 2 3" xfId="1747"/>
    <cellStyle name="標準 25 3 7 2 3 2" xfId="4156"/>
    <cellStyle name="標準 25 3 7 2 3 2 2" xfId="9398"/>
    <cellStyle name="標準 25 3 7 2 3 2 2 2" xfId="19110"/>
    <cellStyle name="標準 25 3 7 2 3 2 2 3" xfId="29664"/>
    <cellStyle name="標準 25 3 7 2 3 2 2 4" xfId="40224"/>
    <cellStyle name="標準 25 3 7 2 3 2 2 5" xfId="50779"/>
    <cellStyle name="標準 25 3 7 2 3 2 3" xfId="13844"/>
    <cellStyle name="標準 25 3 7 2 3 2 4" xfId="24399"/>
    <cellStyle name="標準 25 3 7 2 3 2 5" xfId="34959"/>
    <cellStyle name="標準 25 3 7 2 3 2 6" xfId="45513"/>
    <cellStyle name="標準 25 3 7 2 3 3" xfId="6990"/>
    <cellStyle name="標準 25 3 7 2 3 3 2" xfId="17162"/>
    <cellStyle name="標準 25 3 7 2 3 3 3" xfId="27716"/>
    <cellStyle name="標準 25 3 7 2 3 3 4" xfId="38276"/>
    <cellStyle name="標準 25 3 7 2 3 3 5" xfId="48831"/>
    <cellStyle name="標準 25 3 7 2 3 4" xfId="11896"/>
    <cellStyle name="標準 25 3 7 2 3 5" xfId="22450"/>
    <cellStyle name="標準 25 3 7 2 3 6" xfId="33010"/>
    <cellStyle name="標準 25 3 7 2 3 7" xfId="43564"/>
    <cellStyle name="標準 25 3 7 2 4" xfId="3621"/>
    <cellStyle name="標準 25 3 7 2 4 2" xfId="8863"/>
    <cellStyle name="標準 25 3 7 2 4 2 2" xfId="19111"/>
    <cellStyle name="標準 25 3 7 2 4 2 3" xfId="29665"/>
    <cellStyle name="標準 25 3 7 2 4 2 4" xfId="40225"/>
    <cellStyle name="標準 25 3 7 2 4 2 5" xfId="50780"/>
    <cellStyle name="標準 25 3 7 2 4 3" xfId="13845"/>
    <cellStyle name="標準 25 3 7 2 4 4" xfId="24400"/>
    <cellStyle name="標準 25 3 7 2 4 5" xfId="34960"/>
    <cellStyle name="標準 25 3 7 2 4 6" xfId="45514"/>
    <cellStyle name="標準 25 3 7 2 5" xfId="5640"/>
    <cellStyle name="標準 25 3 7 2 5 2" xfId="16627"/>
    <cellStyle name="標準 25 3 7 2 5 3" xfId="27181"/>
    <cellStyle name="標準 25 3 7 2 5 4" xfId="37741"/>
    <cellStyle name="標準 25 3 7 2 5 5" xfId="48296"/>
    <cellStyle name="標準 25 3 7 2 6" xfId="11361"/>
    <cellStyle name="標準 25 3 7 2 7" xfId="21915"/>
    <cellStyle name="標準 25 3 7 2 8" xfId="32475"/>
    <cellStyle name="標準 25 3 7 2 9" xfId="43029"/>
    <cellStyle name="標準 25 3 7 3" xfId="914"/>
    <cellStyle name="標準 25 3 7 3 2" xfId="2451"/>
    <cellStyle name="標準 25 3 7 3 2 2" xfId="4860"/>
    <cellStyle name="標準 25 3 7 3 2 2 2" xfId="10102"/>
    <cellStyle name="標準 25 3 7 3 2 2 2 2" xfId="19112"/>
    <cellStyle name="標準 25 3 7 3 2 2 2 3" xfId="29666"/>
    <cellStyle name="標準 25 3 7 3 2 2 2 4" xfId="40226"/>
    <cellStyle name="標準 25 3 7 3 2 2 2 5" xfId="50781"/>
    <cellStyle name="標準 25 3 7 3 2 2 3" xfId="13846"/>
    <cellStyle name="標準 25 3 7 3 2 2 4" xfId="24401"/>
    <cellStyle name="標準 25 3 7 3 2 2 5" xfId="34961"/>
    <cellStyle name="標準 25 3 7 3 2 2 6" xfId="45515"/>
    <cellStyle name="標準 25 3 7 3 2 3" xfId="7694"/>
    <cellStyle name="標準 25 3 7 3 2 3 2" xfId="17866"/>
    <cellStyle name="標準 25 3 7 3 2 3 3" xfId="28420"/>
    <cellStyle name="標準 25 3 7 3 2 3 4" xfId="38980"/>
    <cellStyle name="標準 25 3 7 3 2 3 5" xfId="49535"/>
    <cellStyle name="標準 25 3 7 3 2 4" xfId="12600"/>
    <cellStyle name="標準 25 3 7 3 2 5" xfId="23154"/>
    <cellStyle name="標準 25 3 7 3 2 6" xfId="33714"/>
    <cellStyle name="標準 25 3 7 3 2 7" xfId="44268"/>
    <cellStyle name="標準 25 3 7 3 3" xfId="3323"/>
    <cellStyle name="標準 25 3 7 3 3 2" xfId="8565"/>
    <cellStyle name="標準 25 3 7 3 3 2 2" xfId="19113"/>
    <cellStyle name="標準 25 3 7 3 3 2 3" xfId="29667"/>
    <cellStyle name="標準 25 3 7 3 3 2 4" xfId="40227"/>
    <cellStyle name="標準 25 3 7 3 3 2 5" xfId="50782"/>
    <cellStyle name="標準 25 3 7 3 3 3" xfId="13847"/>
    <cellStyle name="標準 25 3 7 3 3 4" xfId="24402"/>
    <cellStyle name="標準 25 3 7 3 3 5" xfId="34962"/>
    <cellStyle name="標準 25 3 7 3 3 6" xfId="45516"/>
    <cellStyle name="標準 25 3 7 3 4" xfId="6157"/>
    <cellStyle name="標準 25 3 7 3 4 2" xfId="16329"/>
    <cellStyle name="標準 25 3 7 3 4 3" xfId="26883"/>
    <cellStyle name="標準 25 3 7 3 4 4" xfId="37443"/>
    <cellStyle name="標準 25 3 7 3 4 5" xfId="47998"/>
    <cellStyle name="標準 25 3 7 3 5" xfId="11063"/>
    <cellStyle name="標準 25 3 7 3 6" xfId="21617"/>
    <cellStyle name="標準 25 3 7 3 7" xfId="32177"/>
    <cellStyle name="標準 25 3 7 3 8" xfId="42731"/>
    <cellStyle name="標準 25 3 7 4" xfId="1934"/>
    <cellStyle name="標準 25 3 7 4 2" xfId="4343"/>
    <cellStyle name="標準 25 3 7 4 2 2" xfId="9585"/>
    <cellStyle name="標準 25 3 7 4 2 2 2" xfId="19114"/>
    <cellStyle name="標準 25 3 7 4 2 2 3" xfId="29668"/>
    <cellStyle name="標準 25 3 7 4 2 2 4" xfId="40228"/>
    <cellStyle name="標準 25 3 7 4 2 2 5" xfId="50783"/>
    <cellStyle name="標準 25 3 7 4 2 3" xfId="13848"/>
    <cellStyle name="標準 25 3 7 4 2 4" xfId="24403"/>
    <cellStyle name="標準 25 3 7 4 2 5" xfId="34963"/>
    <cellStyle name="標準 25 3 7 4 2 6" xfId="45517"/>
    <cellStyle name="標準 25 3 7 4 3" xfId="7177"/>
    <cellStyle name="標準 25 3 7 4 3 2" xfId="17349"/>
    <cellStyle name="標準 25 3 7 4 3 3" xfId="27903"/>
    <cellStyle name="標準 25 3 7 4 3 4" xfId="38463"/>
    <cellStyle name="標準 25 3 7 4 3 5" xfId="49018"/>
    <cellStyle name="標準 25 3 7 4 4" xfId="12083"/>
    <cellStyle name="標準 25 3 7 4 5" xfId="22637"/>
    <cellStyle name="標準 25 3 7 4 6" xfId="33197"/>
    <cellStyle name="標準 25 3 7 4 7" xfId="43751"/>
    <cellStyle name="標準 25 3 7 5" xfId="1449"/>
    <cellStyle name="標準 25 3 7 5 2" xfId="3858"/>
    <cellStyle name="標準 25 3 7 5 2 2" xfId="9100"/>
    <cellStyle name="標準 25 3 7 5 2 2 2" xfId="19115"/>
    <cellStyle name="標準 25 3 7 5 2 2 3" xfId="29669"/>
    <cellStyle name="標準 25 3 7 5 2 2 4" xfId="40229"/>
    <cellStyle name="標準 25 3 7 5 2 2 5" xfId="50784"/>
    <cellStyle name="標準 25 3 7 5 2 3" xfId="13849"/>
    <cellStyle name="標準 25 3 7 5 2 4" xfId="24404"/>
    <cellStyle name="標準 25 3 7 5 2 5" xfId="34964"/>
    <cellStyle name="標準 25 3 7 5 2 6" xfId="45518"/>
    <cellStyle name="標準 25 3 7 5 3" xfId="6692"/>
    <cellStyle name="標準 25 3 7 5 3 2" xfId="16864"/>
    <cellStyle name="標準 25 3 7 5 3 3" xfId="27418"/>
    <cellStyle name="標準 25 3 7 5 3 4" xfId="37978"/>
    <cellStyle name="標準 25 3 7 5 3 5" xfId="48533"/>
    <cellStyle name="標準 25 3 7 5 4" xfId="11598"/>
    <cellStyle name="標準 25 3 7 5 5" xfId="22152"/>
    <cellStyle name="標準 25 3 7 5 6" xfId="32712"/>
    <cellStyle name="標準 25 3 7 5 7" xfId="43266"/>
    <cellStyle name="標準 25 3 7 6" xfId="3108"/>
    <cellStyle name="標準 25 3 7 6 2" xfId="8350"/>
    <cellStyle name="標準 25 3 7 6 2 2" xfId="19116"/>
    <cellStyle name="標準 25 3 7 6 2 3" xfId="29670"/>
    <cellStyle name="標準 25 3 7 6 2 4" xfId="40230"/>
    <cellStyle name="標準 25 3 7 6 2 5" xfId="50785"/>
    <cellStyle name="標準 25 3 7 6 3" xfId="13850"/>
    <cellStyle name="標準 25 3 7 6 4" xfId="24405"/>
    <cellStyle name="標準 25 3 7 6 5" xfId="34965"/>
    <cellStyle name="標準 25 3 7 6 6" xfId="45519"/>
    <cellStyle name="標準 25 3 7 7" xfId="5438"/>
    <cellStyle name="標準 25 3 7 7 2" xfId="16114"/>
    <cellStyle name="標準 25 3 7 7 3" xfId="26668"/>
    <cellStyle name="標準 25 3 7 7 4" xfId="37228"/>
    <cellStyle name="標準 25 3 7 7 5" xfId="47783"/>
    <cellStyle name="標準 25 3 7 8" xfId="10848"/>
    <cellStyle name="標準 25 3 7 9" xfId="21402"/>
    <cellStyle name="標準 25 3 8" xfId="415"/>
    <cellStyle name="標準 25 3 8 10" xfId="31830"/>
    <cellStyle name="標準 25 3 8 11" xfId="42384"/>
    <cellStyle name="標準 25 3 8 2" xfId="1080"/>
    <cellStyle name="標準 25 3 8 2 2" xfId="2617"/>
    <cellStyle name="標準 25 3 8 2 2 2" xfId="5026"/>
    <cellStyle name="標準 25 3 8 2 2 2 2" xfId="10268"/>
    <cellStyle name="標準 25 3 8 2 2 2 2 2" xfId="19117"/>
    <cellStyle name="標準 25 3 8 2 2 2 2 3" xfId="29671"/>
    <cellStyle name="標準 25 3 8 2 2 2 2 4" xfId="40231"/>
    <cellStyle name="標準 25 3 8 2 2 2 2 5" xfId="50786"/>
    <cellStyle name="標準 25 3 8 2 2 2 3" xfId="13851"/>
    <cellStyle name="標準 25 3 8 2 2 2 4" xfId="24406"/>
    <cellStyle name="標準 25 3 8 2 2 2 5" xfId="34966"/>
    <cellStyle name="標準 25 3 8 2 2 2 6" xfId="45520"/>
    <cellStyle name="標準 25 3 8 2 2 3" xfId="7860"/>
    <cellStyle name="標準 25 3 8 2 2 3 2" xfId="18032"/>
    <cellStyle name="標準 25 3 8 2 2 3 3" xfId="28586"/>
    <cellStyle name="標準 25 3 8 2 2 3 4" xfId="39146"/>
    <cellStyle name="標準 25 3 8 2 2 3 5" xfId="49701"/>
    <cellStyle name="標準 25 3 8 2 2 4" xfId="12766"/>
    <cellStyle name="標準 25 3 8 2 2 5" xfId="23320"/>
    <cellStyle name="標準 25 3 8 2 2 6" xfId="33880"/>
    <cellStyle name="標準 25 3 8 2 2 7" xfId="44434"/>
    <cellStyle name="標準 25 3 8 2 3" xfId="1615"/>
    <cellStyle name="標準 25 3 8 2 3 2" xfId="4024"/>
    <cellStyle name="標準 25 3 8 2 3 2 2" xfId="9266"/>
    <cellStyle name="標準 25 3 8 2 3 2 2 2" xfId="19118"/>
    <cellStyle name="標準 25 3 8 2 3 2 2 3" xfId="29672"/>
    <cellStyle name="標準 25 3 8 2 3 2 2 4" xfId="40232"/>
    <cellStyle name="標準 25 3 8 2 3 2 2 5" xfId="50787"/>
    <cellStyle name="標準 25 3 8 2 3 2 3" xfId="13852"/>
    <cellStyle name="標準 25 3 8 2 3 2 4" xfId="24407"/>
    <cellStyle name="標準 25 3 8 2 3 2 5" xfId="34967"/>
    <cellStyle name="標準 25 3 8 2 3 2 6" xfId="45521"/>
    <cellStyle name="標準 25 3 8 2 3 3" xfId="6858"/>
    <cellStyle name="標準 25 3 8 2 3 3 2" xfId="17030"/>
    <cellStyle name="標準 25 3 8 2 3 3 3" xfId="27584"/>
    <cellStyle name="標準 25 3 8 2 3 3 4" xfId="38144"/>
    <cellStyle name="標準 25 3 8 2 3 3 5" xfId="48699"/>
    <cellStyle name="標準 25 3 8 2 3 4" xfId="11764"/>
    <cellStyle name="標準 25 3 8 2 3 5" xfId="22318"/>
    <cellStyle name="標準 25 3 8 2 3 6" xfId="32878"/>
    <cellStyle name="標準 25 3 8 2 3 7" xfId="43432"/>
    <cellStyle name="標準 25 3 8 2 4" xfId="3489"/>
    <cellStyle name="標準 25 3 8 2 4 2" xfId="8731"/>
    <cellStyle name="標準 25 3 8 2 4 2 2" xfId="19119"/>
    <cellStyle name="標準 25 3 8 2 4 2 3" xfId="29673"/>
    <cellStyle name="標準 25 3 8 2 4 2 4" xfId="40233"/>
    <cellStyle name="標準 25 3 8 2 4 2 5" xfId="50788"/>
    <cellStyle name="標準 25 3 8 2 4 3" xfId="13853"/>
    <cellStyle name="標準 25 3 8 2 4 4" xfId="24408"/>
    <cellStyle name="標準 25 3 8 2 4 5" xfId="34968"/>
    <cellStyle name="標準 25 3 8 2 4 6" xfId="45522"/>
    <cellStyle name="標準 25 3 8 2 5" xfId="6323"/>
    <cellStyle name="標準 25 3 8 2 5 2" xfId="16495"/>
    <cellStyle name="標準 25 3 8 2 5 3" xfId="27049"/>
    <cellStyle name="標準 25 3 8 2 5 4" xfId="37609"/>
    <cellStyle name="標準 25 3 8 2 5 5" xfId="48164"/>
    <cellStyle name="標準 25 3 8 2 6" xfId="11229"/>
    <cellStyle name="標準 25 3 8 2 7" xfId="21783"/>
    <cellStyle name="標準 25 3 8 2 8" xfId="32343"/>
    <cellStyle name="標準 25 3 8 2 9" xfId="42897"/>
    <cellStyle name="標準 25 3 8 3" xfId="936"/>
    <cellStyle name="標準 25 3 8 3 2" xfId="2473"/>
    <cellStyle name="標準 25 3 8 3 2 2" xfId="4882"/>
    <cellStyle name="標準 25 3 8 3 2 2 2" xfId="10124"/>
    <cellStyle name="標準 25 3 8 3 2 2 2 2" xfId="19120"/>
    <cellStyle name="標準 25 3 8 3 2 2 2 3" xfId="29674"/>
    <cellStyle name="標準 25 3 8 3 2 2 2 4" xfId="40234"/>
    <cellStyle name="標準 25 3 8 3 2 2 2 5" xfId="50789"/>
    <cellStyle name="標準 25 3 8 3 2 2 3" xfId="13854"/>
    <cellStyle name="標準 25 3 8 3 2 2 4" xfId="24409"/>
    <cellStyle name="標準 25 3 8 3 2 2 5" xfId="34969"/>
    <cellStyle name="標準 25 3 8 3 2 2 6" xfId="45523"/>
    <cellStyle name="標準 25 3 8 3 2 3" xfId="7716"/>
    <cellStyle name="標準 25 3 8 3 2 3 2" xfId="17888"/>
    <cellStyle name="標準 25 3 8 3 2 3 3" xfId="28442"/>
    <cellStyle name="標準 25 3 8 3 2 3 4" xfId="39002"/>
    <cellStyle name="標準 25 3 8 3 2 3 5" xfId="49557"/>
    <cellStyle name="標準 25 3 8 3 2 4" xfId="12622"/>
    <cellStyle name="標準 25 3 8 3 2 5" xfId="23176"/>
    <cellStyle name="標準 25 3 8 3 2 6" xfId="33736"/>
    <cellStyle name="標準 25 3 8 3 2 7" xfId="44290"/>
    <cellStyle name="標準 25 3 8 3 3" xfId="3345"/>
    <cellStyle name="標準 25 3 8 3 3 2" xfId="8587"/>
    <cellStyle name="標準 25 3 8 3 3 2 2" xfId="19121"/>
    <cellStyle name="標準 25 3 8 3 3 2 3" xfId="29675"/>
    <cellStyle name="標準 25 3 8 3 3 2 4" xfId="40235"/>
    <cellStyle name="標準 25 3 8 3 3 2 5" xfId="50790"/>
    <cellStyle name="標準 25 3 8 3 3 3" xfId="13855"/>
    <cellStyle name="標準 25 3 8 3 3 4" xfId="24410"/>
    <cellStyle name="標準 25 3 8 3 3 5" xfId="34970"/>
    <cellStyle name="標準 25 3 8 3 3 6" xfId="45524"/>
    <cellStyle name="標準 25 3 8 3 4" xfId="6179"/>
    <cellStyle name="標準 25 3 8 3 4 2" xfId="16351"/>
    <cellStyle name="標準 25 3 8 3 4 3" xfId="26905"/>
    <cellStyle name="標準 25 3 8 3 4 4" xfId="37465"/>
    <cellStyle name="標準 25 3 8 3 4 5" xfId="48020"/>
    <cellStyle name="標準 25 3 8 3 5" xfId="11085"/>
    <cellStyle name="標準 25 3 8 3 6" xfId="21639"/>
    <cellStyle name="標準 25 3 8 3 7" xfId="32199"/>
    <cellStyle name="標準 25 3 8 3 8" xfId="42753"/>
    <cellStyle name="標準 25 3 8 4" xfId="1952"/>
    <cellStyle name="標準 25 3 8 4 2" xfId="4361"/>
    <cellStyle name="標準 25 3 8 4 2 2" xfId="9603"/>
    <cellStyle name="標準 25 3 8 4 2 2 2" xfId="19122"/>
    <cellStyle name="標準 25 3 8 4 2 2 3" xfId="29676"/>
    <cellStyle name="標準 25 3 8 4 2 2 4" xfId="40236"/>
    <cellStyle name="標準 25 3 8 4 2 2 5" xfId="50791"/>
    <cellStyle name="標準 25 3 8 4 2 3" xfId="13856"/>
    <cellStyle name="標準 25 3 8 4 2 4" xfId="24411"/>
    <cellStyle name="標準 25 3 8 4 2 5" xfId="34971"/>
    <cellStyle name="標準 25 3 8 4 2 6" xfId="45525"/>
    <cellStyle name="標準 25 3 8 4 3" xfId="7195"/>
    <cellStyle name="標準 25 3 8 4 3 2" xfId="17367"/>
    <cellStyle name="標準 25 3 8 4 3 3" xfId="27921"/>
    <cellStyle name="標準 25 3 8 4 3 4" xfId="38481"/>
    <cellStyle name="標準 25 3 8 4 3 5" xfId="49036"/>
    <cellStyle name="標準 25 3 8 4 4" xfId="12101"/>
    <cellStyle name="標準 25 3 8 4 5" xfId="22655"/>
    <cellStyle name="標準 25 3 8 4 6" xfId="33215"/>
    <cellStyle name="標準 25 3 8 4 7" xfId="43769"/>
    <cellStyle name="標準 25 3 8 5" xfId="1471"/>
    <cellStyle name="標準 25 3 8 5 2" xfId="3880"/>
    <cellStyle name="標準 25 3 8 5 2 2" xfId="9122"/>
    <cellStyle name="標準 25 3 8 5 2 2 2" xfId="19123"/>
    <cellStyle name="標準 25 3 8 5 2 2 3" xfId="29677"/>
    <cellStyle name="標準 25 3 8 5 2 2 4" xfId="40237"/>
    <cellStyle name="標準 25 3 8 5 2 2 5" xfId="50792"/>
    <cellStyle name="標準 25 3 8 5 2 3" xfId="13857"/>
    <cellStyle name="標準 25 3 8 5 2 4" xfId="24412"/>
    <cellStyle name="標準 25 3 8 5 2 5" xfId="34972"/>
    <cellStyle name="標準 25 3 8 5 2 6" xfId="45526"/>
    <cellStyle name="標準 25 3 8 5 3" xfId="6714"/>
    <cellStyle name="標準 25 3 8 5 3 2" xfId="16886"/>
    <cellStyle name="標準 25 3 8 5 3 3" xfId="27440"/>
    <cellStyle name="標準 25 3 8 5 3 4" xfId="38000"/>
    <cellStyle name="標準 25 3 8 5 3 5" xfId="48555"/>
    <cellStyle name="標準 25 3 8 5 4" xfId="11620"/>
    <cellStyle name="標準 25 3 8 5 5" xfId="22174"/>
    <cellStyle name="標準 25 3 8 5 6" xfId="32734"/>
    <cellStyle name="標準 25 3 8 5 7" xfId="43288"/>
    <cellStyle name="標準 25 3 8 6" xfId="2976"/>
    <cellStyle name="標準 25 3 8 6 2" xfId="8218"/>
    <cellStyle name="標準 25 3 8 6 2 2" xfId="19124"/>
    <cellStyle name="標準 25 3 8 6 2 3" xfId="29678"/>
    <cellStyle name="標準 25 3 8 6 2 4" xfId="40238"/>
    <cellStyle name="標準 25 3 8 6 2 5" xfId="50793"/>
    <cellStyle name="標準 25 3 8 6 3" xfId="13858"/>
    <cellStyle name="標準 25 3 8 6 4" xfId="24413"/>
    <cellStyle name="標準 25 3 8 6 5" xfId="34973"/>
    <cellStyle name="標準 25 3 8 6 6" xfId="45527"/>
    <cellStyle name="標準 25 3 8 7" xfId="5658"/>
    <cellStyle name="標準 25 3 8 7 2" xfId="15982"/>
    <cellStyle name="標準 25 3 8 7 3" xfId="26536"/>
    <cellStyle name="標準 25 3 8 7 4" xfId="37096"/>
    <cellStyle name="標準 25 3 8 7 5" xfId="47651"/>
    <cellStyle name="標準 25 3 8 8" xfId="10716"/>
    <cellStyle name="標準 25 3 8 9" xfId="21270"/>
    <cellStyle name="標準 25 3 9" xfId="428"/>
    <cellStyle name="標準 25 3 9 10" xfId="42538"/>
    <cellStyle name="標準 25 3 9 2" xfId="1234"/>
    <cellStyle name="標準 25 3 9 2 2" xfId="2771"/>
    <cellStyle name="標準 25 3 9 2 2 2" xfId="5180"/>
    <cellStyle name="標準 25 3 9 2 2 2 2" xfId="10422"/>
    <cellStyle name="標準 25 3 9 2 2 2 2 2" xfId="19125"/>
    <cellStyle name="標準 25 3 9 2 2 2 2 3" xfId="29679"/>
    <cellStyle name="標準 25 3 9 2 2 2 2 4" xfId="40239"/>
    <cellStyle name="標準 25 3 9 2 2 2 2 5" xfId="50794"/>
    <cellStyle name="標準 25 3 9 2 2 2 3" xfId="13859"/>
    <cellStyle name="標準 25 3 9 2 2 2 4" xfId="24414"/>
    <cellStyle name="標準 25 3 9 2 2 2 5" xfId="34974"/>
    <cellStyle name="標準 25 3 9 2 2 2 6" xfId="45528"/>
    <cellStyle name="標準 25 3 9 2 2 3" xfId="8014"/>
    <cellStyle name="標準 25 3 9 2 2 3 2" xfId="18186"/>
    <cellStyle name="標準 25 3 9 2 2 3 3" xfId="28740"/>
    <cellStyle name="標準 25 3 9 2 2 3 4" xfId="39300"/>
    <cellStyle name="標準 25 3 9 2 2 3 5" xfId="49855"/>
    <cellStyle name="標準 25 3 9 2 2 4" xfId="12920"/>
    <cellStyle name="標準 25 3 9 2 2 5" xfId="23474"/>
    <cellStyle name="標準 25 3 9 2 2 6" xfId="34034"/>
    <cellStyle name="標準 25 3 9 2 2 7" xfId="44588"/>
    <cellStyle name="標準 25 3 9 2 3" xfId="3643"/>
    <cellStyle name="標準 25 3 9 2 3 2" xfId="8885"/>
    <cellStyle name="標準 25 3 9 2 3 2 2" xfId="19126"/>
    <cellStyle name="標準 25 3 9 2 3 2 3" xfId="29680"/>
    <cellStyle name="標準 25 3 9 2 3 2 4" xfId="40240"/>
    <cellStyle name="標準 25 3 9 2 3 2 5" xfId="50795"/>
    <cellStyle name="標準 25 3 9 2 3 3" xfId="13860"/>
    <cellStyle name="標準 25 3 9 2 3 4" xfId="24415"/>
    <cellStyle name="標準 25 3 9 2 3 5" xfId="34975"/>
    <cellStyle name="標準 25 3 9 2 3 6" xfId="45529"/>
    <cellStyle name="標準 25 3 9 2 4" xfId="6477"/>
    <cellStyle name="標準 25 3 9 2 4 2" xfId="16649"/>
    <cellStyle name="標準 25 3 9 2 4 3" xfId="27203"/>
    <cellStyle name="標準 25 3 9 2 4 4" xfId="37763"/>
    <cellStyle name="標準 25 3 9 2 4 5" xfId="48318"/>
    <cellStyle name="標準 25 3 9 2 5" xfId="11383"/>
    <cellStyle name="標準 25 3 9 2 6" xfId="21937"/>
    <cellStyle name="標準 25 3 9 2 7" xfId="32497"/>
    <cellStyle name="標準 25 3 9 2 8" xfId="43051"/>
    <cellStyle name="標準 25 3 9 3" xfId="1965"/>
    <cellStyle name="標準 25 3 9 3 2" xfId="4374"/>
    <cellStyle name="標準 25 3 9 3 2 2" xfId="9616"/>
    <cellStyle name="標準 25 3 9 3 2 2 2" xfId="19127"/>
    <cellStyle name="標準 25 3 9 3 2 2 3" xfId="29681"/>
    <cellStyle name="標準 25 3 9 3 2 2 4" xfId="40241"/>
    <cellStyle name="標準 25 3 9 3 2 2 5" xfId="50796"/>
    <cellStyle name="標準 25 3 9 3 2 3" xfId="13861"/>
    <cellStyle name="標準 25 3 9 3 2 4" xfId="24416"/>
    <cellStyle name="標準 25 3 9 3 2 5" xfId="34976"/>
    <cellStyle name="標準 25 3 9 3 2 6" xfId="45530"/>
    <cellStyle name="標準 25 3 9 3 3" xfId="7208"/>
    <cellStyle name="標準 25 3 9 3 3 2" xfId="17380"/>
    <cellStyle name="標準 25 3 9 3 3 3" xfId="27934"/>
    <cellStyle name="標準 25 3 9 3 3 4" xfId="38494"/>
    <cellStyle name="標準 25 3 9 3 3 5" xfId="49049"/>
    <cellStyle name="標準 25 3 9 3 4" xfId="12114"/>
    <cellStyle name="標準 25 3 9 3 5" xfId="22668"/>
    <cellStyle name="標準 25 3 9 3 6" xfId="33228"/>
    <cellStyle name="標準 25 3 9 3 7" xfId="43782"/>
    <cellStyle name="標準 25 3 9 4" xfId="1769"/>
    <cellStyle name="標準 25 3 9 4 2" xfId="4178"/>
    <cellStyle name="標準 25 3 9 4 2 2" xfId="9420"/>
    <cellStyle name="標準 25 3 9 4 2 2 2" xfId="19128"/>
    <cellStyle name="標準 25 3 9 4 2 2 3" xfId="29682"/>
    <cellStyle name="標準 25 3 9 4 2 2 4" xfId="40242"/>
    <cellStyle name="標準 25 3 9 4 2 2 5" xfId="50797"/>
    <cellStyle name="標準 25 3 9 4 2 3" xfId="13862"/>
    <cellStyle name="標準 25 3 9 4 2 4" xfId="24417"/>
    <cellStyle name="標準 25 3 9 4 2 5" xfId="34977"/>
    <cellStyle name="標準 25 3 9 4 2 6" xfId="45531"/>
    <cellStyle name="標準 25 3 9 4 3" xfId="7012"/>
    <cellStyle name="標準 25 3 9 4 3 2" xfId="17184"/>
    <cellStyle name="標準 25 3 9 4 3 3" xfId="27738"/>
    <cellStyle name="標準 25 3 9 4 3 4" xfId="38298"/>
    <cellStyle name="標準 25 3 9 4 3 5" xfId="48853"/>
    <cellStyle name="標準 25 3 9 4 4" xfId="11918"/>
    <cellStyle name="標準 25 3 9 4 5" xfId="22472"/>
    <cellStyle name="標準 25 3 9 4 6" xfId="33032"/>
    <cellStyle name="標準 25 3 9 4 7" xfId="43586"/>
    <cellStyle name="標準 25 3 9 5" xfId="3130"/>
    <cellStyle name="標準 25 3 9 5 2" xfId="8372"/>
    <cellStyle name="標準 25 3 9 5 2 2" xfId="19129"/>
    <cellStyle name="標準 25 3 9 5 2 3" xfId="29683"/>
    <cellStyle name="標準 25 3 9 5 2 4" xfId="40243"/>
    <cellStyle name="標準 25 3 9 5 2 5" xfId="50798"/>
    <cellStyle name="標準 25 3 9 5 3" xfId="13863"/>
    <cellStyle name="標準 25 3 9 5 4" xfId="24418"/>
    <cellStyle name="標準 25 3 9 5 5" xfId="34978"/>
    <cellStyle name="標準 25 3 9 5 6" xfId="45532"/>
    <cellStyle name="標準 25 3 9 6" xfId="5671"/>
    <cellStyle name="標準 25 3 9 6 2" xfId="16136"/>
    <cellStyle name="標準 25 3 9 6 3" xfId="26690"/>
    <cellStyle name="標準 25 3 9 6 4" xfId="37250"/>
    <cellStyle name="標準 25 3 9 6 5" xfId="47805"/>
    <cellStyle name="標準 25 3 9 7" xfId="10870"/>
    <cellStyle name="標準 25 3 9 8" xfId="21424"/>
    <cellStyle name="標準 25 3 9 9" xfId="31984"/>
    <cellStyle name="標準 25 30" xfId="5319"/>
    <cellStyle name="標準 25 30 2" xfId="21071"/>
    <cellStyle name="標準 25 30 2 2" xfId="31625"/>
    <cellStyle name="標準 25 30 2 3" xfId="42185"/>
    <cellStyle name="標準 25 30 2 4" xfId="52740"/>
    <cellStyle name="標準 25 30 3" xfId="15805"/>
    <cellStyle name="標準 25 30 4" xfId="26360"/>
    <cellStyle name="標準 25 30 5" xfId="36920"/>
    <cellStyle name="標準 25 30 6" xfId="47474"/>
    <cellStyle name="標準 25 31" xfId="5339"/>
    <cellStyle name="標準 25 31 2" xfId="21093"/>
    <cellStyle name="標準 25 31 2 2" xfId="31647"/>
    <cellStyle name="標準 25 31 2 3" xfId="42207"/>
    <cellStyle name="標準 25 31 2 4" xfId="52762"/>
    <cellStyle name="標準 25 31 3" xfId="15827"/>
    <cellStyle name="標準 25 31 4" xfId="26382"/>
    <cellStyle name="標準 25 31 5" xfId="36942"/>
    <cellStyle name="標準 25 31 6" xfId="47496"/>
    <cellStyle name="標準 25 32" xfId="10561"/>
    <cellStyle name="標準 25 32 2" xfId="21115"/>
    <cellStyle name="標準 25 32 3" xfId="31669"/>
    <cellStyle name="標準 25 32 4" xfId="42229"/>
    <cellStyle name="標準 25 32 5" xfId="52784"/>
    <cellStyle name="標準 25 33" xfId="15847"/>
    <cellStyle name="標準 25 33 2" xfId="26402"/>
    <cellStyle name="標準 25 33 3" xfId="36962"/>
    <cellStyle name="標準 25 33 4" xfId="47516"/>
    <cellStyle name="標準 25 34" xfId="10581"/>
    <cellStyle name="標準 25 35" xfId="21135"/>
    <cellStyle name="標準 25 36" xfId="31695"/>
    <cellStyle name="標準 25 37" xfId="42249"/>
    <cellStyle name="標準 25 4" xfId="112"/>
    <cellStyle name="標準 25 4 10" xfId="10586"/>
    <cellStyle name="標準 25 4 11" xfId="21140"/>
    <cellStyle name="標準 25 4 12" xfId="31700"/>
    <cellStyle name="標準 25 4 13" xfId="42254"/>
    <cellStyle name="標準 25 4 2" xfId="222"/>
    <cellStyle name="標準 25 4 2 10" xfId="42292"/>
    <cellStyle name="標準 25 4 2 2" xfId="441"/>
    <cellStyle name="標準 25 4 2 2 2" xfId="2525"/>
    <cellStyle name="標準 25 4 2 2 2 2" xfId="4934"/>
    <cellStyle name="標準 25 4 2 2 2 2 2" xfId="10176"/>
    <cellStyle name="標準 25 4 2 2 2 2 2 2" xfId="19130"/>
    <cellStyle name="標準 25 4 2 2 2 2 2 3" xfId="29684"/>
    <cellStyle name="標準 25 4 2 2 2 2 2 4" xfId="40244"/>
    <cellStyle name="標準 25 4 2 2 2 2 2 5" xfId="50799"/>
    <cellStyle name="標準 25 4 2 2 2 2 3" xfId="13864"/>
    <cellStyle name="標準 25 4 2 2 2 2 4" xfId="24419"/>
    <cellStyle name="標準 25 4 2 2 2 2 5" xfId="34979"/>
    <cellStyle name="標準 25 4 2 2 2 2 6" xfId="45533"/>
    <cellStyle name="標準 25 4 2 2 2 3" xfId="7768"/>
    <cellStyle name="標準 25 4 2 2 2 3 2" xfId="17940"/>
    <cellStyle name="標準 25 4 2 2 2 3 3" xfId="28494"/>
    <cellStyle name="標準 25 4 2 2 2 3 4" xfId="39054"/>
    <cellStyle name="標準 25 4 2 2 2 3 5" xfId="49609"/>
    <cellStyle name="標準 25 4 2 2 2 4" xfId="12674"/>
    <cellStyle name="標準 25 4 2 2 2 5" xfId="23228"/>
    <cellStyle name="標準 25 4 2 2 2 6" xfId="33788"/>
    <cellStyle name="標準 25 4 2 2 2 7" xfId="44342"/>
    <cellStyle name="標準 25 4 2 2 3" xfId="3397"/>
    <cellStyle name="標準 25 4 2 2 3 2" xfId="8639"/>
    <cellStyle name="標準 25 4 2 2 3 2 2" xfId="19131"/>
    <cellStyle name="標準 25 4 2 2 3 2 3" xfId="29685"/>
    <cellStyle name="標準 25 4 2 2 3 2 4" xfId="40245"/>
    <cellStyle name="標準 25 4 2 2 3 2 5" xfId="50800"/>
    <cellStyle name="標準 25 4 2 2 3 3" xfId="13865"/>
    <cellStyle name="標準 25 4 2 2 3 4" xfId="24420"/>
    <cellStyle name="標準 25 4 2 2 3 5" xfId="34980"/>
    <cellStyle name="標準 25 4 2 2 3 6" xfId="45534"/>
    <cellStyle name="標準 25 4 2 2 4" xfId="5684"/>
    <cellStyle name="標準 25 4 2 2 4 2" xfId="16403"/>
    <cellStyle name="標準 25 4 2 2 4 3" xfId="26957"/>
    <cellStyle name="標準 25 4 2 2 4 4" xfId="37517"/>
    <cellStyle name="標準 25 4 2 2 4 5" xfId="48072"/>
    <cellStyle name="標準 25 4 2 2 5" xfId="11137"/>
    <cellStyle name="標準 25 4 2 2 6" xfId="21691"/>
    <cellStyle name="標準 25 4 2 2 7" xfId="32251"/>
    <cellStyle name="標準 25 4 2 2 8" xfId="42805"/>
    <cellStyle name="標準 25 4 2 3" xfId="988"/>
    <cellStyle name="標準 25 4 2 3 2" xfId="1978"/>
    <cellStyle name="標準 25 4 2 3 2 2" xfId="7221"/>
    <cellStyle name="標準 25 4 2 3 2 2 2" xfId="19132"/>
    <cellStyle name="標準 25 4 2 3 2 2 3" xfId="29686"/>
    <cellStyle name="標準 25 4 2 3 2 2 4" xfId="40246"/>
    <cellStyle name="標準 25 4 2 3 2 2 5" xfId="50801"/>
    <cellStyle name="標準 25 4 2 3 2 3" xfId="13866"/>
    <cellStyle name="標準 25 4 2 3 2 4" xfId="24421"/>
    <cellStyle name="標準 25 4 2 3 2 5" xfId="34981"/>
    <cellStyle name="標準 25 4 2 3 2 6" xfId="45535"/>
    <cellStyle name="標準 25 4 2 3 3" xfId="4387"/>
    <cellStyle name="標準 25 4 2 3 3 2" xfId="9629"/>
    <cellStyle name="標準 25 4 2 3 3 2 2" xfId="19133"/>
    <cellStyle name="標準 25 4 2 3 3 2 3" xfId="29687"/>
    <cellStyle name="標準 25 4 2 3 3 2 4" xfId="40247"/>
    <cellStyle name="標準 25 4 2 3 3 2 5" xfId="50802"/>
    <cellStyle name="標準 25 4 2 3 3 3" xfId="13867"/>
    <cellStyle name="標準 25 4 2 3 3 4" xfId="24422"/>
    <cellStyle name="標準 25 4 2 3 3 5" xfId="34982"/>
    <cellStyle name="標準 25 4 2 3 3 6" xfId="45536"/>
    <cellStyle name="標準 25 4 2 3 4" xfId="6231"/>
    <cellStyle name="標準 25 4 2 3 4 2" xfId="17393"/>
    <cellStyle name="標準 25 4 2 3 4 3" xfId="27947"/>
    <cellStyle name="標準 25 4 2 3 4 4" xfId="38507"/>
    <cellStyle name="標準 25 4 2 3 4 5" xfId="49062"/>
    <cellStyle name="標準 25 4 2 3 5" xfId="12127"/>
    <cellStyle name="標準 25 4 2 3 6" xfId="22681"/>
    <cellStyle name="標準 25 4 2 3 7" xfId="33241"/>
    <cellStyle name="標準 25 4 2 3 8" xfId="43795"/>
    <cellStyle name="標準 25 4 2 4" xfId="1523"/>
    <cellStyle name="標準 25 4 2 4 2" xfId="3932"/>
    <cellStyle name="標準 25 4 2 4 2 2" xfId="9174"/>
    <cellStyle name="標準 25 4 2 4 2 2 2" xfId="19134"/>
    <cellStyle name="標準 25 4 2 4 2 2 3" xfId="29688"/>
    <cellStyle name="標準 25 4 2 4 2 2 4" xfId="40248"/>
    <cellStyle name="標準 25 4 2 4 2 2 5" xfId="50803"/>
    <cellStyle name="標準 25 4 2 4 2 3" xfId="13868"/>
    <cellStyle name="標準 25 4 2 4 2 4" xfId="24423"/>
    <cellStyle name="標準 25 4 2 4 2 5" xfId="34983"/>
    <cellStyle name="標準 25 4 2 4 2 6" xfId="45537"/>
    <cellStyle name="標準 25 4 2 4 3" xfId="6766"/>
    <cellStyle name="標準 25 4 2 4 3 2" xfId="16938"/>
    <cellStyle name="標準 25 4 2 4 3 3" xfId="27492"/>
    <cellStyle name="標準 25 4 2 4 3 4" xfId="38052"/>
    <cellStyle name="標準 25 4 2 4 3 5" xfId="48607"/>
    <cellStyle name="標準 25 4 2 4 4" xfId="11672"/>
    <cellStyle name="標準 25 4 2 4 5" xfId="22226"/>
    <cellStyle name="標準 25 4 2 4 6" xfId="32786"/>
    <cellStyle name="標準 25 4 2 4 7" xfId="43340"/>
    <cellStyle name="標準 25 4 2 5" xfId="2884"/>
    <cellStyle name="標準 25 4 2 5 2" xfId="8126"/>
    <cellStyle name="標準 25 4 2 5 2 2" xfId="19135"/>
    <cellStyle name="標準 25 4 2 5 2 3" xfId="29689"/>
    <cellStyle name="標準 25 4 2 5 2 4" xfId="40249"/>
    <cellStyle name="標準 25 4 2 5 2 5" xfId="50804"/>
    <cellStyle name="標準 25 4 2 5 3" xfId="13869"/>
    <cellStyle name="標準 25 4 2 5 4" xfId="24424"/>
    <cellStyle name="標準 25 4 2 5 5" xfId="34984"/>
    <cellStyle name="標準 25 4 2 5 6" xfId="45538"/>
    <cellStyle name="標準 25 4 2 6" xfId="5466"/>
    <cellStyle name="標準 25 4 2 6 2" xfId="15890"/>
    <cellStyle name="標準 25 4 2 6 3" xfId="26444"/>
    <cellStyle name="標準 25 4 2 6 4" xfId="37004"/>
    <cellStyle name="標準 25 4 2 6 5" xfId="47559"/>
    <cellStyle name="標準 25 4 2 7" xfId="10624"/>
    <cellStyle name="標準 25 4 2 8" xfId="21178"/>
    <cellStyle name="標準 25 4 2 9" xfId="31738"/>
    <cellStyle name="標準 25 4 3" xfId="181"/>
    <cellStyle name="標準 25 4 3 10" xfId="42397"/>
    <cellStyle name="標準 25 4 3 2" xfId="580"/>
    <cellStyle name="標準 25 4 3 2 2" xfId="2630"/>
    <cellStyle name="標準 25 4 3 2 2 2" xfId="5039"/>
    <cellStyle name="標準 25 4 3 2 2 2 2" xfId="10281"/>
    <cellStyle name="標準 25 4 3 2 2 2 2 2" xfId="19136"/>
    <cellStyle name="標準 25 4 3 2 2 2 2 3" xfId="29690"/>
    <cellStyle name="標準 25 4 3 2 2 2 2 4" xfId="40250"/>
    <cellStyle name="標準 25 4 3 2 2 2 2 5" xfId="50805"/>
    <cellStyle name="標準 25 4 3 2 2 2 3" xfId="13870"/>
    <cellStyle name="標準 25 4 3 2 2 2 4" xfId="24425"/>
    <cellStyle name="標準 25 4 3 2 2 2 5" xfId="34985"/>
    <cellStyle name="標準 25 4 3 2 2 2 6" xfId="45539"/>
    <cellStyle name="標準 25 4 3 2 2 3" xfId="7873"/>
    <cellStyle name="標準 25 4 3 2 2 3 2" xfId="18045"/>
    <cellStyle name="標準 25 4 3 2 2 3 3" xfId="28599"/>
    <cellStyle name="標準 25 4 3 2 2 3 4" xfId="39159"/>
    <cellStyle name="標準 25 4 3 2 2 3 5" xfId="49714"/>
    <cellStyle name="標準 25 4 3 2 2 4" xfId="12779"/>
    <cellStyle name="標準 25 4 3 2 2 5" xfId="23333"/>
    <cellStyle name="標準 25 4 3 2 2 6" xfId="33893"/>
    <cellStyle name="標準 25 4 3 2 2 7" xfId="44447"/>
    <cellStyle name="標準 25 4 3 2 3" xfId="3502"/>
    <cellStyle name="標準 25 4 3 2 3 2" xfId="8744"/>
    <cellStyle name="標準 25 4 3 2 3 2 2" xfId="19137"/>
    <cellStyle name="標準 25 4 3 2 3 2 3" xfId="29691"/>
    <cellStyle name="標準 25 4 3 2 3 2 4" xfId="40251"/>
    <cellStyle name="標準 25 4 3 2 3 2 5" xfId="50806"/>
    <cellStyle name="標準 25 4 3 2 3 3" xfId="13871"/>
    <cellStyle name="標準 25 4 3 2 3 4" xfId="24426"/>
    <cellStyle name="標準 25 4 3 2 3 5" xfId="34986"/>
    <cellStyle name="標準 25 4 3 2 3 6" xfId="45540"/>
    <cellStyle name="標準 25 4 3 2 4" xfId="5823"/>
    <cellStyle name="標準 25 4 3 2 4 2" xfId="16508"/>
    <cellStyle name="標準 25 4 3 2 4 3" xfId="27062"/>
    <cellStyle name="標準 25 4 3 2 4 4" xfId="37622"/>
    <cellStyle name="標準 25 4 3 2 4 5" xfId="48177"/>
    <cellStyle name="標準 25 4 3 2 5" xfId="11242"/>
    <cellStyle name="標準 25 4 3 2 6" xfId="21796"/>
    <cellStyle name="標準 25 4 3 2 7" xfId="32356"/>
    <cellStyle name="標準 25 4 3 2 8" xfId="42910"/>
    <cellStyle name="標準 25 4 3 3" xfId="1093"/>
    <cellStyle name="標準 25 4 3 3 2" xfId="2117"/>
    <cellStyle name="標準 25 4 3 3 2 2" xfId="7360"/>
    <cellStyle name="標準 25 4 3 3 2 2 2" xfId="19138"/>
    <cellStyle name="標準 25 4 3 3 2 2 3" xfId="29692"/>
    <cellStyle name="標準 25 4 3 3 2 2 4" xfId="40252"/>
    <cellStyle name="標準 25 4 3 3 2 2 5" xfId="50807"/>
    <cellStyle name="標準 25 4 3 3 2 3" xfId="13872"/>
    <cellStyle name="標準 25 4 3 3 2 4" xfId="24427"/>
    <cellStyle name="標準 25 4 3 3 2 5" xfId="34987"/>
    <cellStyle name="標準 25 4 3 3 2 6" xfId="45541"/>
    <cellStyle name="標準 25 4 3 3 3" xfId="4526"/>
    <cellStyle name="標準 25 4 3 3 3 2" xfId="9768"/>
    <cellStyle name="標準 25 4 3 3 3 2 2" xfId="19139"/>
    <cellStyle name="標準 25 4 3 3 3 2 3" xfId="29693"/>
    <cellStyle name="標準 25 4 3 3 3 2 4" xfId="40253"/>
    <cellStyle name="標準 25 4 3 3 3 2 5" xfId="50808"/>
    <cellStyle name="標準 25 4 3 3 3 3" xfId="13873"/>
    <cellStyle name="標準 25 4 3 3 3 4" xfId="24428"/>
    <cellStyle name="標準 25 4 3 3 3 5" xfId="34988"/>
    <cellStyle name="標準 25 4 3 3 3 6" xfId="45542"/>
    <cellStyle name="標準 25 4 3 3 4" xfId="6336"/>
    <cellStyle name="標準 25 4 3 3 4 2" xfId="17532"/>
    <cellStyle name="標準 25 4 3 3 4 3" xfId="28086"/>
    <cellStyle name="標準 25 4 3 3 4 4" xfId="38646"/>
    <cellStyle name="標準 25 4 3 3 4 5" xfId="49201"/>
    <cellStyle name="標準 25 4 3 3 5" xfId="12266"/>
    <cellStyle name="標準 25 4 3 3 6" xfId="22820"/>
    <cellStyle name="標準 25 4 3 3 7" xfId="33380"/>
    <cellStyle name="標準 25 4 3 3 8" xfId="43934"/>
    <cellStyle name="標準 25 4 3 4" xfId="1628"/>
    <cellStyle name="標準 25 4 3 4 2" xfId="4037"/>
    <cellStyle name="標準 25 4 3 4 2 2" xfId="9279"/>
    <cellStyle name="標準 25 4 3 4 2 2 2" xfId="19140"/>
    <cellStyle name="標準 25 4 3 4 2 2 3" xfId="29694"/>
    <cellStyle name="標準 25 4 3 4 2 2 4" xfId="40254"/>
    <cellStyle name="標準 25 4 3 4 2 2 5" xfId="50809"/>
    <cellStyle name="標準 25 4 3 4 2 3" xfId="13874"/>
    <cellStyle name="標準 25 4 3 4 2 4" xfId="24429"/>
    <cellStyle name="標準 25 4 3 4 2 5" xfId="34989"/>
    <cellStyle name="標準 25 4 3 4 2 6" xfId="45543"/>
    <cellStyle name="標準 25 4 3 4 3" xfId="6871"/>
    <cellStyle name="標準 25 4 3 4 3 2" xfId="17043"/>
    <cellStyle name="標準 25 4 3 4 3 3" xfId="27597"/>
    <cellStyle name="標準 25 4 3 4 3 4" xfId="38157"/>
    <cellStyle name="標準 25 4 3 4 3 5" xfId="48712"/>
    <cellStyle name="標準 25 4 3 4 4" xfId="11777"/>
    <cellStyle name="標準 25 4 3 4 5" xfId="22331"/>
    <cellStyle name="標準 25 4 3 4 6" xfId="32891"/>
    <cellStyle name="標準 25 4 3 4 7" xfId="43445"/>
    <cellStyle name="標準 25 4 3 5" xfId="2989"/>
    <cellStyle name="標準 25 4 3 5 2" xfId="8231"/>
    <cellStyle name="標準 25 4 3 5 2 2" xfId="19141"/>
    <cellStyle name="標準 25 4 3 5 2 3" xfId="29695"/>
    <cellStyle name="標準 25 4 3 5 2 4" xfId="40255"/>
    <cellStyle name="標準 25 4 3 5 2 5" xfId="50810"/>
    <cellStyle name="標準 25 4 3 5 3" xfId="13875"/>
    <cellStyle name="標準 25 4 3 5 4" xfId="24430"/>
    <cellStyle name="標準 25 4 3 5 5" xfId="34990"/>
    <cellStyle name="標準 25 4 3 5 6" xfId="45544"/>
    <cellStyle name="標準 25 4 3 6" xfId="5429"/>
    <cellStyle name="標準 25 4 3 6 2" xfId="15995"/>
    <cellStyle name="標準 25 4 3 6 3" xfId="26549"/>
    <cellStyle name="標準 25 4 3 6 4" xfId="37109"/>
    <cellStyle name="標準 25 4 3 6 5" xfId="47664"/>
    <cellStyle name="標準 25 4 3 7" xfId="10729"/>
    <cellStyle name="標準 25 4 3 8" xfId="21283"/>
    <cellStyle name="標準 25 4 3 9" xfId="31843"/>
    <cellStyle name="標準 25 4 4" xfId="327"/>
    <cellStyle name="標準 25 4 4 2" xfId="951"/>
    <cellStyle name="標準 25 4 4 2 2" xfId="2488"/>
    <cellStyle name="標準 25 4 4 2 2 2" xfId="7731"/>
    <cellStyle name="標準 25 4 4 2 2 2 2" xfId="19142"/>
    <cellStyle name="標準 25 4 4 2 2 2 3" xfId="29696"/>
    <cellStyle name="標準 25 4 4 2 2 2 4" xfId="40256"/>
    <cellStyle name="標準 25 4 4 2 2 2 5" xfId="50811"/>
    <cellStyle name="標準 25 4 4 2 2 3" xfId="13876"/>
    <cellStyle name="標準 25 4 4 2 2 4" xfId="24431"/>
    <cellStyle name="標準 25 4 4 2 2 5" xfId="34991"/>
    <cellStyle name="標準 25 4 4 2 2 6" xfId="45545"/>
    <cellStyle name="標準 25 4 4 2 3" xfId="4897"/>
    <cellStyle name="標準 25 4 4 2 3 2" xfId="10139"/>
    <cellStyle name="標準 25 4 4 2 3 2 2" xfId="19143"/>
    <cellStyle name="標準 25 4 4 2 3 2 3" xfId="29697"/>
    <cellStyle name="標準 25 4 4 2 3 2 4" xfId="40257"/>
    <cellStyle name="標準 25 4 4 2 3 2 5" xfId="50812"/>
    <cellStyle name="標準 25 4 4 2 3 3" xfId="13877"/>
    <cellStyle name="標準 25 4 4 2 3 4" xfId="24432"/>
    <cellStyle name="標準 25 4 4 2 3 5" xfId="34992"/>
    <cellStyle name="標準 25 4 4 2 3 6" xfId="45546"/>
    <cellStyle name="標準 25 4 4 2 4" xfId="6194"/>
    <cellStyle name="標準 25 4 4 2 4 2" xfId="17903"/>
    <cellStyle name="標準 25 4 4 2 4 3" xfId="28457"/>
    <cellStyle name="標準 25 4 4 2 4 4" xfId="39017"/>
    <cellStyle name="標準 25 4 4 2 4 5" xfId="49572"/>
    <cellStyle name="標準 25 4 4 2 5" xfId="12637"/>
    <cellStyle name="標準 25 4 4 2 6" xfId="23191"/>
    <cellStyle name="標準 25 4 4 2 7" xfId="33751"/>
    <cellStyle name="標準 25 4 4 2 8" xfId="44305"/>
    <cellStyle name="標準 25 4 4 3" xfId="1486"/>
    <cellStyle name="標準 25 4 4 3 2" xfId="3895"/>
    <cellStyle name="標準 25 4 4 3 2 2" xfId="9137"/>
    <cellStyle name="標準 25 4 4 3 2 2 2" xfId="19144"/>
    <cellStyle name="標準 25 4 4 3 2 2 3" xfId="29698"/>
    <cellStyle name="標準 25 4 4 3 2 2 4" xfId="40258"/>
    <cellStyle name="標準 25 4 4 3 2 2 5" xfId="50813"/>
    <cellStyle name="標準 25 4 4 3 2 3" xfId="13878"/>
    <cellStyle name="標準 25 4 4 3 2 4" xfId="24433"/>
    <cellStyle name="標準 25 4 4 3 2 5" xfId="34993"/>
    <cellStyle name="標準 25 4 4 3 2 6" xfId="45547"/>
    <cellStyle name="標準 25 4 4 3 3" xfId="6729"/>
    <cellStyle name="標準 25 4 4 3 3 2" xfId="16901"/>
    <cellStyle name="標準 25 4 4 3 3 3" xfId="27455"/>
    <cellStyle name="標準 25 4 4 3 3 4" xfId="38015"/>
    <cellStyle name="標準 25 4 4 3 3 5" xfId="48570"/>
    <cellStyle name="標準 25 4 4 3 4" xfId="11635"/>
    <cellStyle name="標準 25 4 4 3 5" xfId="22189"/>
    <cellStyle name="標準 25 4 4 3 6" xfId="32749"/>
    <cellStyle name="標準 25 4 4 3 7" xfId="43303"/>
    <cellStyle name="標準 25 4 4 4" xfId="3360"/>
    <cellStyle name="標準 25 4 4 4 2" xfId="8602"/>
    <cellStyle name="標準 25 4 4 4 2 2" xfId="19145"/>
    <cellStyle name="標準 25 4 4 4 2 3" xfId="29699"/>
    <cellStyle name="標準 25 4 4 4 2 4" xfId="40259"/>
    <cellStyle name="標準 25 4 4 4 2 5" xfId="50814"/>
    <cellStyle name="標準 25 4 4 4 3" xfId="13879"/>
    <cellStyle name="標準 25 4 4 4 4" xfId="24434"/>
    <cellStyle name="標準 25 4 4 4 5" xfId="34994"/>
    <cellStyle name="標準 25 4 4 4 6" xfId="45548"/>
    <cellStyle name="標準 25 4 4 5" xfId="5570"/>
    <cellStyle name="標準 25 4 4 5 2" xfId="16366"/>
    <cellStyle name="標準 25 4 4 5 3" xfId="26920"/>
    <cellStyle name="標準 25 4 4 5 4" xfId="37480"/>
    <cellStyle name="標準 25 4 4 5 5" xfId="48035"/>
    <cellStyle name="標準 25 4 4 6" xfId="11100"/>
    <cellStyle name="標準 25 4 4 7" xfId="21654"/>
    <cellStyle name="標準 25 4 4 8" xfId="32214"/>
    <cellStyle name="標準 25 4 4 9" xfId="42768"/>
    <cellStyle name="標準 25 4 5" xfId="795"/>
    <cellStyle name="標準 25 4 5 2" xfId="2342"/>
    <cellStyle name="標準 25 4 5 2 2" xfId="4751"/>
    <cellStyle name="標準 25 4 5 2 2 2" xfId="9993"/>
    <cellStyle name="標準 25 4 5 2 2 2 2" xfId="19146"/>
    <cellStyle name="標準 25 4 5 2 2 2 3" xfId="29700"/>
    <cellStyle name="標準 25 4 5 2 2 2 4" xfId="40260"/>
    <cellStyle name="標準 25 4 5 2 2 2 5" xfId="50815"/>
    <cellStyle name="標準 25 4 5 2 2 3" xfId="13880"/>
    <cellStyle name="標準 25 4 5 2 2 4" xfId="24435"/>
    <cellStyle name="標準 25 4 5 2 2 5" xfId="34995"/>
    <cellStyle name="標準 25 4 5 2 2 6" xfId="45549"/>
    <cellStyle name="標準 25 4 5 2 3" xfId="7585"/>
    <cellStyle name="標準 25 4 5 2 3 2" xfId="17757"/>
    <cellStyle name="標準 25 4 5 2 3 3" xfId="28311"/>
    <cellStyle name="標準 25 4 5 2 3 4" xfId="38871"/>
    <cellStyle name="標準 25 4 5 2 3 5" xfId="49426"/>
    <cellStyle name="標準 25 4 5 2 4" xfId="12491"/>
    <cellStyle name="標準 25 4 5 2 5" xfId="23045"/>
    <cellStyle name="標準 25 4 5 2 6" xfId="33605"/>
    <cellStyle name="標準 25 4 5 2 7" xfId="44159"/>
    <cellStyle name="標準 25 4 5 3" xfId="3204"/>
    <cellStyle name="標準 25 4 5 3 2" xfId="8446"/>
    <cellStyle name="標準 25 4 5 3 2 2" xfId="19147"/>
    <cellStyle name="標準 25 4 5 3 2 3" xfId="29701"/>
    <cellStyle name="標準 25 4 5 3 2 4" xfId="40261"/>
    <cellStyle name="標準 25 4 5 3 2 5" xfId="50816"/>
    <cellStyle name="標準 25 4 5 3 3" xfId="13881"/>
    <cellStyle name="標準 25 4 5 3 4" xfId="24436"/>
    <cellStyle name="標準 25 4 5 3 5" xfId="34996"/>
    <cellStyle name="標準 25 4 5 3 6" xfId="45550"/>
    <cellStyle name="標準 25 4 5 4" xfId="6038"/>
    <cellStyle name="標準 25 4 5 4 2" xfId="16210"/>
    <cellStyle name="標準 25 4 5 4 3" xfId="26764"/>
    <cellStyle name="標準 25 4 5 4 4" xfId="37324"/>
    <cellStyle name="標準 25 4 5 4 5" xfId="47879"/>
    <cellStyle name="標準 25 4 5 5" xfId="10944"/>
    <cellStyle name="標準 25 4 5 6" xfId="21498"/>
    <cellStyle name="標準 25 4 5 7" xfId="32058"/>
    <cellStyle name="標準 25 4 5 8" xfId="42612"/>
    <cellStyle name="標準 25 4 6" xfId="1864"/>
    <cellStyle name="標準 25 4 6 2" xfId="4273"/>
    <cellStyle name="標準 25 4 6 2 2" xfId="9515"/>
    <cellStyle name="標準 25 4 6 2 2 2" xfId="19148"/>
    <cellStyle name="標準 25 4 6 2 2 3" xfId="29702"/>
    <cellStyle name="標準 25 4 6 2 2 4" xfId="40262"/>
    <cellStyle name="標準 25 4 6 2 2 5" xfId="50817"/>
    <cellStyle name="標準 25 4 6 2 3" xfId="13882"/>
    <cellStyle name="標準 25 4 6 2 4" xfId="24437"/>
    <cellStyle name="標準 25 4 6 2 5" xfId="34997"/>
    <cellStyle name="標準 25 4 6 2 6" xfId="45551"/>
    <cellStyle name="標準 25 4 6 3" xfId="7107"/>
    <cellStyle name="標準 25 4 6 3 2" xfId="17279"/>
    <cellStyle name="標準 25 4 6 3 3" xfId="27833"/>
    <cellStyle name="標準 25 4 6 3 4" xfId="38393"/>
    <cellStyle name="標準 25 4 6 3 5" xfId="48948"/>
    <cellStyle name="標準 25 4 6 4" xfId="12013"/>
    <cellStyle name="標準 25 4 6 5" xfId="22567"/>
    <cellStyle name="標準 25 4 6 6" xfId="33127"/>
    <cellStyle name="標準 25 4 6 7" xfId="43681"/>
    <cellStyle name="標準 25 4 7" xfId="1330"/>
    <cellStyle name="標準 25 4 7 2" xfId="3739"/>
    <cellStyle name="標準 25 4 7 2 2" xfId="8981"/>
    <cellStyle name="標準 25 4 7 2 2 2" xfId="19149"/>
    <cellStyle name="標準 25 4 7 2 2 3" xfId="29703"/>
    <cellStyle name="標準 25 4 7 2 2 4" xfId="40263"/>
    <cellStyle name="標準 25 4 7 2 2 5" xfId="50818"/>
    <cellStyle name="標準 25 4 7 2 3" xfId="13883"/>
    <cellStyle name="標準 25 4 7 2 4" xfId="24438"/>
    <cellStyle name="標準 25 4 7 2 5" xfId="34998"/>
    <cellStyle name="標準 25 4 7 2 6" xfId="45552"/>
    <cellStyle name="標準 25 4 7 3" xfId="6573"/>
    <cellStyle name="標準 25 4 7 3 2" xfId="16745"/>
    <cellStyle name="標準 25 4 7 3 3" xfId="27299"/>
    <cellStyle name="標準 25 4 7 3 4" xfId="37859"/>
    <cellStyle name="標準 25 4 7 3 5" xfId="48414"/>
    <cellStyle name="標準 25 4 7 4" xfId="11479"/>
    <cellStyle name="標準 25 4 7 5" xfId="22033"/>
    <cellStyle name="標準 25 4 7 6" xfId="32593"/>
    <cellStyle name="標準 25 4 7 7" xfId="43147"/>
    <cellStyle name="標準 25 4 8" xfId="2846"/>
    <cellStyle name="標準 25 4 8 2" xfId="8089"/>
    <cellStyle name="標準 25 4 8 2 2" xfId="19150"/>
    <cellStyle name="標準 25 4 8 2 3" xfId="29704"/>
    <cellStyle name="標準 25 4 8 2 4" xfId="40264"/>
    <cellStyle name="標準 25 4 8 2 5" xfId="50819"/>
    <cellStyle name="標準 25 4 8 3" xfId="13884"/>
    <cellStyle name="標準 25 4 8 4" xfId="24439"/>
    <cellStyle name="標準 25 4 8 5" xfId="34999"/>
    <cellStyle name="標準 25 4 8 6" xfId="45553"/>
    <cellStyle name="標準 25 4 9" xfId="5360"/>
    <cellStyle name="標準 25 4 9 2" xfId="15852"/>
    <cellStyle name="標準 25 4 9 3" xfId="26407"/>
    <cellStyle name="標準 25 4 9 4" xfId="36967"/>
    <cellStyle name="標準 25 4 9 5" xfId="47521"/>
    <cellStyle name="標準 25 5" xfId="134"/>
    <cellStyle name="標準 25 5 10" xfId="21173"/>
    <cellStyle name="標準 25 5 11" xfId="31733"/>
    <cellStyle name="標準 25 5 12" xfId="42287"/>
    <cellStyle name="標準 25 5 2" xfId="217"/>
    <cellStyle name="標準 25 5 2 10" xfId="42392"/>
    <cellStyle name="標準 25 5 2 2" xfId="436"/>
    <cellStyle name="標準 25 5 2 2 2" xfId="2625"/>
    <cellStyle name="標準 25 5 2 2 2 2" xfId="5034"/>
    <cellStyle name="標準 25 5 2 2 2 2 2" xfId="10276"/>
    <cellStyle name="標準 25 5 2 2 2 2 2 2" xfId="19151"/>
    <cellStyle name="標準 25 5 2 2 2 2 2 3" xfId="29705"/>
    <cellStyle name="標準 25 5 2 2 2 2 2 4" xfId="40265"/>
    <cellStyle name="標準 25 5 2 2 2 2 2 5" xfId="50820"/>
    <cellStyle name="標準 25 5 2 2 2 2 3" xfId="13885"/>
    <cellStyle name="標準 25 5 2 2 2 2 4" xfId="24440"/>
    <cellStyle name="標準 25 5 2 2 2 2 5" xfId="35000"/>
    <cellStyle name="標準 25 5 2 2 2 2 6" xfId="45554"/>
    <cellStyle name="標準 25 5 2 2 2 3" xfId="7868"/>
    <cellStyle name="標準 25 5 2 2 2 3 2" xfId="18040"/>
    <cellStyle name="標準 25 5 2 2 2 3 3" xfId="28594"/>
    <cellStyle name="標準 25 5 2 2 2 3 4" xfId="39154"/>
    <cellStyle name="標準 25 5 2 2 2 3 5" xfId="49709"/>
    <cellStyle name="標準 25 5 2 2 2 4" xfId="12774"/>
    <cellStyle name="標準 25 5 2 2 2 5" xfId="23328"/>
    <cellStyle name="標準 25 5 2 2 2 6" xfId="33888"/>
    <cellStyle name="標準 25 5 2 2 2 7" xfId="44442"/>
    <cellStyle name="標準 25 5 2 2 3" xfId="3497"/>
    <cellStyle name="標準 25 5 2 2 3 2" xfId="8739"/>
    <cellStyle name="標準 25 5 2 2 3 2 2" xfId="19152"/>
    <cellStyle name="標準 25 5 2 2 3 2 3" xfId="29706"/>
    <cellStyle name="標準 25 5 2 2 3 2 4" xfId="40266"/>
    <cellStyle name="標準 25 5 2 2 3 2 5" xfId="50821"/>
    <cellStyle name="標準 25 5 2 2 3 3" xfId="13886"/>
    <cellStyle name="標準 25 5 2 2 3 4" xfId="24441"/>
    <cellStyle name="標準 25 5 2 2 3 5" xfId="35001"/>
    <cellStyle name="標準 25 5 2 2 3 6" xfId="45555"/>
    <cellStyle name="標準 25 5 2 2 4" xfId="5679"/>
    <cellStyle name="標準 25 5 2 2 4 2" xfId="16503"/>
    <cellStyle name="標準 25 5 2 2 4 3" xfId="27057"/>
    <cellStyle name="標準 25 5 2 2 4 4" xfId="37617"/>
    <cellStyle name="標準 25 5 2 2 4 5" xfId="48172"/>
    <cellStyle name="標準 25 5 2 2 5" xfId="11237"/>
    <cellStyle name="標準 25 5 2 2 6" xfId="21791"/>
    <cellStyle name="標準 25 5 2 2 7" xfId="32351"/>
    <cellStyle name="標準 25 5 2 2 8" xfId="42905"/>
    <cellStyle name="標準 25 5 2 3" xfId="1088"/>
    <cellStyle name="標準 25 5 2 3 2" xfId="1973"/>
    <cellStyle name="標準 25 5 2 3 2 2" xfId="7216"/>
    <cellStyle name="標準 25 5 2 3 2 2 2" xfId="19153"/>
    <cellStyle name="標準 25 5 2 3 2 2 3" xfId="29707"/>
    <cellStyle name="標準 25 5 2 3 2 2 4" xfId="40267"/>
    <cellStyle name="標準 25 5 2 3 2 2 5" xfId="50822"/>
    <cellStyle name="標準 25 5 2 3 2 3" xfId="13887"/>
    <cellStyle name="標準 25 5 2 3 2 4" xfId="24442"/>
    <cellStyle name="標準 25 5 2 3 2 5" xfId="35002"/>
    <cellStyle name="標準 25 5 2 3 2 6" xfId="45556"/>
    <cellStyle name="標準 25 5 2 3 3" xfId="4382"/>
    <cellStyle name="標準 25 5 2 3 3 2" xfId="9624"/>
    <cellStyle name="標準 25 5 2 3 3 2 2" xfId="19154"/>
    <cellStyle name="標準 25 5 2 3 3 2 3" xfId="29708"/>
    <cellStyle name="標準 25 5 2 3 3 2 4" xfId="40268"/>
    <cellStyle name="標準 25 5 2 3 3 2 5" xfId="50823"/>
    <cellStyle name="標準 25 5 2 3 3 3" xfId="13888"/>
    <cellStyle name="標準 25 5 2 3 3 4" xfId="24443"/>
    <cellStyle name="標準 25 5 2 3 3 5" xfId="35003"/>
    <cellStyle name="標準 25 5 2 3 3 6" xfId="45557"/>
    <cellStyle name="標準 25 5 2 3 4" xfId="6331"/>
    <cellStyle name="標準 25 5 2 3 4 2" xfId="17388"/>
    <cellStyle name="標準 25 5 2 3 4 3" xfId="27942"/>
    <cellStyle name="標準 25 5 2 3 4 4" xfId="38502"/>
    <cellStyle name="標準 25 5 2 3 4 5" xfId="49057"/>
    <cellStyle name="標準 25 5 2 3 5" xfId="12122"/>
    <cellStyle name="標準 25 5 2 3 6" xfId="22676"/>
    <cellStyle name="標準 25 5 2 3 7" xfId="33236"/>
    <cellStyle name="標準 25 5 2 3 8" xfId="43790"/>
    <cellStyle name="標準 25 5 2 4" xfId="1623"/>
    <cellStyle name="標準 25 5 2 4 2" xfId="4032"/>
    <cellStyle name="標準 25 5 2 4 2 2" xfId="9274"/>
    <cellStyle name="標準 25 5 2 4 2 2 2" xfId="19155"/>
    <cellStyle name="標準 25 5 2 4 2 2 3" xfId="29709"/>
    <cellStyle name="標準 25 5 2 4 2 2 4" xfId="40269"/>
    <cellStyle name="標準 25 5 2 4 2 2 5" xfId="50824"/>
    <cellStyle name="標準 25 5 2 4 2 3" xfId="13889"/>
    <cellStyle name="標準 25 5 2 4 2 4" xfId="24444"/>
    <cellStyle name="標準 25 5 2 4 2 5" xfId="35004"/>
    <cellStyle name="標準 25 5 2 4 2 6" xfId="45558"/>
    <cellStyle name="標準 25 5 2 4 3" xfId="6866"/>
    <cellStyle name="標準 25 5 2 4 3 2" xfId="17038"/>
    <cellStyle name="標準 25 5 2 4 3 3" xfId="27592"/>
    <cellStyle name="標準 25 5 2 4 3 4" xfId="38152"/>
    <cellStyle name="標準 25 5 2 4 3 5" xfId="48707"/>
    <cellStyle name="標準 25 5 2 4 4" xfId="11772"/>
    <cellStyle name="標準 25 5 2 4 5" xfId="22326"/>
    <cellStyle name="標準 25 5 2 4 6" xfId="32886"/>
    <cellStyle name="標準 25 5 2 4 7" xfId="43440"/>
    <cellStyle name="標準 25 5 2 5" xfId="2984"/>
    <cellStyle name="標準 25 5 2 5 2" xfId="8226"/>
    <cellStyle name="標準 25 5 2 5 2 2" xfId="19156"/>
    <cellStyle name="標準 25 5 2 5 2 3" xfId="29710"/>
    <cellStyle name="標準 25 5 2 5 2 4" xfId="40270"/>
    <cellStyle name="標準 25 5 2 5 2 5" xfId="50825"/>
    <cellStyle name="標準 25 5 2 5 3" xfId="13890"/>
    <cellStyle name="標準 25 5 2 5 4" xfId="24445"/>
    <cellStyle name="標準 25 5 2 5 5" xfId="35005"/>
    <cellStyle name="標準 25 5 2 5 6" xfId="45559"/>
    <cellStyle name="標準 25 5 2 6" xfId="5461"/>
    <cellStyle name="標準 25 5 2 6 2" xfId="15990"/>
    <cellStyle name="標準 25 5 2 6 3" xfId="26544"/>
    <cellStyle name="標準 25 5 2 6 4" xfId="37104"/>
    <cellStyle name="標準 25 5 2 6 5" xfId="47659"/>
    <cellStyle name="標準 25 5 2 7" xfId="10724"/>
    <cellStyle name="標準 25 5 2 8" xfId="21278"/>
    <cellStyle name="標準 25 5 2 9" xfId="31838"/>
    <cellStyle name="標準 25 5 3" xfId="575"/>
    <cellStyle name="標準 25 5 3 10" xfId="42800"/>
    <cellStyle name="標準 25 5 3 2" xfId="983"/>
    <cellStyle name="標準 25 5 3 2 2" xfId="2520"/>
    <cellStyle name="標準 25 5 3 2 2 2" xfId="7763"/>
    <cellStyle name="標準 25 5 3 2 2 2 2" xfId="19157"/>
    <cellStyle name="標準 25 5 3 2 2 2 3" xfId="29711"/>
    <cellStyle name="標準 25 5 3 2 2 2 4" xfId="40271"/>
    <cellStyle name="標準 25 5 3 2 2 2 5" xfId="50826"/>
    <cellStyle name="標準 25 5 3 2 2 3" xfId="13891"/>
    <cellStyle name="標準 25 5 3 2 2 4" xfId="24446"/>
    <cellStyle name="標準 25 5 3 2 2 5" xfId="35006"/>
    <cellStyle name="標準 25 5 3 2 2 6" xfId="45560"/>
    <cellStyle name="標準 25 5 3 2 3" xfId="4929"/>
    <cellStyle name="標準 25 5 3 2 3 2" xfId="10171"/>
    <cellStyle name="標準 25 5 3 2 3 2 2" xfId="19158"/>
    <cellStyle name="標準 25 5 3 2 3 2 3" xfId="29712"/>
    <cellStyle name="標準 25 5 3 2 3 2 4" xfId="40272"/>
    <cellStyle name="標準 25 5 3 2 3 2 5" xfId="50827"/>
    <cellStyle name="標準 25 5 3 2 3 3" xfId="13892"/>
    <cellStyle name="標準 25 5 3 2 3 4" xfId="24447"/>
    <cellStyle name="標準 25 5 3 2 3 5" xfId="35007"/>
    <cellStyle name="標準 25 5 3 2 3 6" xfId="45561"/>
    <cellStyle name="標準 25 5 3 2 4" xfId="6226"/>
    <cellStyle name="標準 25 5 3 2 4 2" xfId="17935"/>
    <cellStyle name="標準 25 5 3 2 4 3" xfId="28489"/>
    <cellStyle name="標準 25 5 3 2 4 4" xfId="39049"/>
    <cellStyle name="標準 25 5 3 2 4 5" xfId="49604"/>
    <cellStyle name="標準 25 5 3 2 5" xfId="12669"/>
    <cellStyle name="標準 25 5 3 2 6" xfId="23223"/>
    <cellStyle name="標準 25 5 3 2 7" xfId="33783"/>
    <cellStyle name="標準 25 5 3 2 8" xfId="44337"/>
    <cellStyle name="標準 25 5 3 3" xfId="2112"/>
    <cellStyle name="標準 25 5 3 3 2" xfId="4521"/>
    <cellStyle name="標準 25 5 3 3 2 2" xfId="9763"/>
    <cellStyle name="標準 25 5 3 3 2 2 2" xfId="19159"/>
    <cellStyle name="標準 25 5 3 3 2 2 3" xfId="29713"/>
    <cellStyle name="標準 25 5 3 3 2 2 4" xfId="40273"/>
    <cellStyle name="標準 25 5 3 3 2 2 5" xfId="50828"/>
    <cellStyle name="標準 25 5 3 3 2 3" xfId="13893"/>
    <cellStyle name="標準 25 5 3 3 2 4" xfId="24448"/>
    <cellStyle name="標準 25 5 3 3 2 5" xfId="35008"/>
    <cellStyle name="標準 25 5 3 3 2 6" xfId="45562"/>
    <cellStyle name="標準 25 5 3 3 3" xfId="7355"/>
    <cellStyle name="標準 25 5 3 3 3 2" xfId="17527"/>
    <cellStyle name="標準 25 5 3 3 3 3" xfId="28081"/>
    <cellStyle name="標準 25 5 3 3 3 4" xfId="38641"/>
    <cellStyle name="標準 25 5 3 3 3 5" xfId="49196"/>
    <cellStyle name="標準 25 5 3 3 4" xfId="12261"/>
    <cellStyle name="標準 25 5 3 3 5" xfId="22815"/>
    <cellStyle name="標準 25 5 3 3 6" xfId="33375"/>
    <cellStyle name="標準 25 5 3 3 7" xfId="43929"/>
    <cellStyle name="標準 25 5 3 4" xfId="1518"/>
    <cellStyle name="標準 25 5 3 4 2" xfId="3927"/>
    <cellStyle name="標準 25 5 3 4 2 2" xfId="9169"/>
    <cellStyle name="標準 25 5 3 4 2 2 2" xfId="19160"/>
    <cellStyle name="標準 25 5 3 4 2 2 3" xfId="29714"/>
    <cellStyle name="標準 25 5 3 4 2 2 4" xfId="40274"/>
    <cellStyle name="標準 25 5 3 4 2 2 5" xfId="50829"/>
    <cellStyle name="標準 25 5 3 4 2 3" xfId="13894"/>
    <cellStyle name="標準 25 5 3 4 2 4" xfId="24449"/>
    <cellStyle name="標準 25 5 3 4 2 5" xfId="35009"/>
    <cellStyle name="標準 25 5 3 4 2 6" xfId="45563"/>
    <cellStyle name="標準 25 5 3 4 3" xfId="6761"/>
    <cellStyle name="標準 25 5 3 4 3 2" xfId="16933"/>
    <cellStyle name="標準 25 5 3 4 3 3" xfId="27487"/>
    <cellStyle name="標準 25 5 3 4 3 4" xfId="38047"/>
    <cellStyle name="標準 25 5 3 4 3 5" xfId="48602"/>
    <cellStyle name="標準 25 5 3 4 4" xfId="11667"/>
    <cellStyle name="標準 25 5 3 4 5" xfId="22221"/>
    <cellStyle name="標準 25 5 3 4 6" xfId="32781"/>
    <cellStyle name="標準 25 5 3 4 7" xfId="43335"/>
    <cellStyle name="標準 25 5 3 5" xfId="3392"/>
    <cellStyle name="標準 25 5 3 5 2" xfId="8634"/>
    <cellStyle name="標準 25 5 3 5 2 2" xfId="19161"/>
    <cellStyle name="標準 25 5 3 5 2 3" xfId="29715"/>
    <cellStyle name="標準 25 5 3 5 2 4" xfId="40275"/>
    <cellStyle name="標準 25 5 3 5 2 5" xfId="50830"/>
    <cellStyle name="標準 25 5 3 5 3" xfId="13895"/>
    <cellStyle name="標準 25 5 3 5 4" xfId="24450"/>
    <cellStyle name="標準 25 5 3 5 5" xfId="35010"/>
    <cellStyle name="標準 25 5 3 5 6" xfId="45564"/>
    <cellStyle name="標準 25 5 3 6" xfId="5818"/>
    <cellStyle name="標準 25 5 3 6 2" xfId="16398"/>
    <cellStyle name="標準 25 5 3 6 3" xfId="26952"/>
    <cellStyle name="標準 25 5 3 6 4" xfId="37512"/>
    <cellStyle name="標準 25 5 3 6 5" xfId="48067"/>
    <cellStyle name="標準 25 5 3 7" xfId="11132"/>
    <cellStyle name="標準 25 5 3 8" xfId="21686"/>
    <cellStyle name="標準 25 5 3 9" xfId="32246"/>
    <cellStyle name="標準 25 5 4" xfId="318"/>
    <cellStyle name="標準 25 5 4 2" xfId="2315"/>
    <cellStyle name="標準 25 5 4 2 2" xfId="4724"/>
    <cellStyle name="標準 25 5 4 2 2 2" xfId="9966"/>
    <cellStyle name="標準 25 5 4 2 2 2 2" xfId="19162"/>
    <cellStyle name="標準 25 5 4 2 2 2 3" xfId="29716"/>
    <cellStyle name="標準 25 5 4 2 2 2 4" xfId="40276"/>
    <cellStyle name="標準 25 5 4 2 2 2 5" xfId="50831"/>
    <cellStyle name="標準 25 5 4 2 2 3" xfId="13896"/>
    <cellStyle name="標準 25 5 4 2 2 4" xfId="24451"/>
    <cellStyle name="標準 25 5 4 2 2 5" xfId="35011"/>
    <cellStyle name="標準 25 5 4 2 2 6" xfId="45565"/>
    <cellStyle name="標準 25 5 4 2 3" xfId="7558"/>
    <cellStyle name="標準 25 5 4 2 3 2" xfId="17730"/>
    <cellStyle name="標準 25 5 4 2 3 3" xfId="28284"/>
    <cellStyle name="標準 25 5 4 2 3 4" xfId="38844"/>
    <cellStyle name="標準 25 5 4 2 3 5" xfId="49399"/>
    <cellStyle name="標準 25 5 4 2 4" xfId="12464"/>
    <cellStyle name="標準 25 5 4 2 5" xfId="23018"/>
    <cellStyle name="標準 25 5 4 2 6" xfId="33578"/>
    <cellStyle name="標準 25 5 4 2 7" xfId="44132"/>
    <cellStyle name="標準 25 5 4 3" xfId="3199"/>
    <cellStyle name="標準 25 5 4 3 2" xfId="8441"/>
    <cellStyle name="標準 25 5 4 3 2 2" xfId="19163"/>
    <cellStyle name="標準 25 5 4 3 2 3" xfId="29717"/>
    <cellStyle name="標準 25 5 4 3 2 4" xfId="40277"/>
    <cellStyle name="標準 25 5 4 3 2 5" xfId="50832"/>
    <cellStyle name="標準 25 5 4 3 3" xfId="13897"/>
    <cellStyle name="標準 25 5 4 3 4" xfId="24452"/>
    <cellStyle name="標準 25 5 4 3 5" xfId="35012"/>
    <cellStyle name="標準 25 5 4 3 6" xfId="45566"/>
    <cellStyle name="標準 25 5 4 4" xfId="5561"/>
    <cellStyle name="標準 25 5 4 4 2" xfId="16205"/>
    <cellStyle name="標準 25 5 4 4 3" xfId="26759"/>
    <cellStyle name="標準 25 5 4 4 4" xfId="37319"/>
    <cellStyle name="標準 25 5 4 4 5" xfId="47874"/>
    <cellStyle name="標準 25 5 4 5" xfId="10939"/>
    <cellStyle name="標準 25 5 4 6" xfId="21493"/>
    <cellStyle name="標準 25 5 4 7" xfId="32053"/>
    <cellStyle name="標準 25 5 4 8" xfId="42607"/>
    <cellStyle name="標準 25 5 5" xfId="790"/>
    <cellStyle name="標準 25 5 5 2" xfId="1855"/>
    <cellStyle name="標準 25 5 5 2 2" xfId="7098"/>
    <cellStyle name="標準 25 5 5 2 2 2" xfId="19164"/>
    <cellStyle name="標準 25 5 5 2 2 3" xfId="29718"/>
    <cellStyle name="標準 25 5 5 2 2 4" xfId="40278"/>
    <cellStyle name="標準 25 5 5 2 2 5" xfId="50833"/>
    <cellStyle name="標準 25 5 5 2 3" xfId="13898"/>
    <cellStyle name="標準 25 5 5 2 4" xfId="24453"/>
    <cellStyle name="標準 25 5 5 2 5" xfId="35013"/>
    <cellStyle name="標準 25 5 5 2 6" xfId="45567"/>
    <cellStyle name="標準 25 5 5 3" xfId="4264"/>
    <cellStyle name="標準 25 5 5 3 2" xfId="9506"/>
    <cellStyle name="標準 25 5 5 3 2 2" xfId="19165"/>
    <cellStyle name="標準 25 5 5 3 2 3" xfId="29719"/>
    <cellStyle name="標準 25 5 5 3 2 4" xfId="40279"/>
    <cellStyle name="標準 25 5 5 3 2 5" xfId="50834"/>
    <cellStyle name="標準 25 5 5 3 3" xfId="13899"/>
    <cellStyle name="標準 25 5 5 3 4" xfId="24454"/>
    <cellStyle name="標準 25 5 5 3 5" xfId="35014"/>
    <cellStyle name="標準 25 5 5 3 6" xfId="45568"/>
    <cellStyle name="標準 25 5 5 4" xfId="6033"/>
    <cellStyle name="標準 25 5 5 4 2" xfId="17270"/>
    <cellStyle name="標準 25 5 5 4 3" xfId="27824"/>
    <cellStyle name="標準 25 5 5 4 4" xfId="38384"/>
    <cellStyle name="標準 25 5 5 4 5" xfId="48939"/>
    <cellStyle name="標準 25 5 5 5" xfId="12004"/>
    <cellStyle name="標準 25 5 5 6" xfId="22558"/>
    <cellStyle name="標準 25 5 5 7" xfId="33118"/>
    <cellStyle name="標準 25 5 5 8" xfId="43672"/>
    <cellStyle name="標準 25 5 6" xfId="1325"/>
    <cellStyle name="標準 25 5 6 2" xfId="3734"/>
    <cellStyle name="標準 25 5 6 2 2" xfId="8976"/>
    <cellStyle name="標準 25 5 6 2 2 2" xfId="19166"/>
    <cellStyle name="標準 25 5 6 2 2 3" xfId="29720"/>
    <cellStyle name="標準 25 5 6 2 2 4" xfId="40280"/>
    <cellStyle name="標準 25 5 6 2 2 5" xfId="50835"/>
    <cellStyle name="標準 25 5 6 2 3" xfId="13900"/>
    <cellStyle name="標準 25 5 6 2 4" xfId="24455"/>
    <cellStyle name="標準 25 5 6 2 5" xfId="35015"/>
    <cellStyle name="標準 25 5 6 2 6" xfId="45569"/>
    <cellStyle name="標準 25 5 6 3" xfId="6568"/>
    <cellStyle name="標準 25 5 6 3 2" xfId="16740"/>
    <cellStyle name="標準 25 5 6 3 3" xfId="27294"/>
    <cellStyle name="標準 25 5 6 3 4" xfId="37854"/>
    <cellStyle name="標準 25 5 6 3 5" xfId="48409"/>
    <cellStyle name="標準 25 5 6 4" xfId="11474"/>
    <cellStyle name="標準 25 5 6 5" xfId="22028"/>
    <cellStyle name="標準 25 5 6 6" xfId="32588"/>
    <cellStyle name="標準 25 5 6 7" xfId="43142"/>
    <cellStyle name="標準 25 5 7" xfId="2879"/>
    <cellStyle name="標準 25 5 7 2" xfId="8121"/>
    <cellStyle name="標準 25 5 7 2 2" xfId="19167"/>
    <cellStyle name="標準 25 5 7 2 3" xfId="29721"/>
    <cellStyle name="標準 25 5 7 2 4" xfId="40281"/>
    <cellStyle name="標準 25 5 7 2 5" xfId="50836"/>
    <cellStyle name="標準 25 5 7 3" xfId="13901"/>
    <cellStyle name="標準 25 5 7 4" xfId="24456"/>
    <cellStyle name="標準 25 5 7 5" xfId="35016"/>
    <cellStyle name="標準 25 5 7 6" xfId="45570"/>
    <cellStyle name="標準 25 5 8" xfId="5382"/>
    <cellStyle name="標準 25 5 8 2" xfId="15885"/>
    <cellStyle name="標準 25 5 8 3" xfId="26439"/>
    <cellStyle name="標準 25 5 8 4" xfId="36999"/>
    <cellStyle name="標準 25 5 8 5" xfId="47554"/>
    <cellStyle name="標準 25 5 9" xfId="10619"/>
    <cellStyle name="標準 25 6" xfId="156"/>
    <cellStyle name="標準 25 6 10" xfId="21157"/>
    <cellStyle name="標準 25 6 11" xfId="31717"/>
    <cellStyle name="標準 25 6 12" xfId="42271"/>
    <cellStyle name="標準 25 6 2" xfId="199"/>
    <cellStyle name="標準 25 6 2 10" xfId="42418"/>
    <cellStyle name="標準 25 6 2 2" xfId="601"/>
    <cellStyle name="標準 25 6 2 2 2" xfId="2651"/>
    <cellStyle name="標準 25 6 2 2 2 2" xfId="5060"/>
    <cellStyle name="標準 25 6 2 2 2 2 2" xfId="10302"/>
    <cellStyle name="標準 25 6 2 2 2 2 2 2" xfId="19168"/>
    <cellStyle name="標準 25 6 2 2 2 2 2 3" xfId="29722"/>
    <cellStyle name="標準 25 6 2 2 2 2 2 4" xfId="40282"/>
    <cellStyle name="標準 25 6 2 2 2 2 2 5" xfId="50837"/>
    <cellStyle name="標準 25 6 2 2 2 2 3" xfId="13902"/>
    <cellStyle name="標準 25 6 2 2 2 2 4" xfId="24457"/>
    <cellStyle name="標準 25 6 2 2 2 2 5" xfId="35017"/>
    <cellStyle name="標準 25 6 2 2 2 2 6" xfId="45571"/>
    <cellStyle name="標準 25 6 2 2 2 3" xfId="7894"/>
    <cellStyle name="標準 25 6 2 2 2 3 2" xfId="18066"/>
    <cellStyle name="標準 25 6 2 2 2 3 3" xfId="28620"/>
    <cellStyle name="標準 25 6 2 2 2 3 4" xfId="39180"/>
    <cellStyle name="標準 25 6 2 2 2 3 5" xfId="49735"/>
    <cellStyle name="標準 25 6 2 2 2 4" xfId="12800"/>
    <cellStyle name="標準 25 6 2 2 2 5" xfId="23354"/>
    <cellStyle name="標準 25 6 2 2 2 6" xfId="33914"/>
    <cellStyle name="標準 25 6 2 2 2 7" xfId="44468"/>
    <cellStyle name="標準 25 6 2 2 3" xfId="3523"/>
    <cellStyle name="標準 25 6 2 2 3 2" xfId="8765"/>
    <cellStyle name="標準 25 6 2 2 3 2 2" xfId="19169"/>
    <cellStyle name="標準 25 6 2 2 3 2 3" xfId="29723"/>
    <cellStyle name="標準 25 6 2 2 3 2 4" xfId="40283"/>
    <cellStyle name="標準 25 6 2 2 3 2 5" xfId="50838"/>
    <cellStyle name="標準 25 6 2 2 3 3" xfId="13903"/>
    <cellStyle name="標準 25 6 2 2 3 4" xfId="24458"/>
    <cellStyle name="標準 25 6 2 2 3 5" xfId="35018"/>
    <cellStyle name="標準 25 6 2 2 3 6" xfId="45572"/>
    <cellStyle name="標準 25 6 2 2 4" xfId="5844"/>
    <cellStyle name="標準 25 6 2 2 4 2" xfId="16529"/>
    <cellStyle name="標準 25 6 2 2 4 3" xfId="27083"/>
    <cellStyle name="標準 25 6 2 2 4 4" xfId="37643"/>
    <cellStyle name="標準 25 6 2 2 4 5" xfId="48198"/>
    <cellStyle name="標準 25 6 2 2 5" xfId="11263"/>
    <cellStyle name="標準 25 6 2 2 6" xfId="21817"/>
    <cellStyle name="標準 25 6 2 2 7" xfId="32377"/>
    <cellStyle name="標準 25 6 2 2 8" xfId="42931"/>
    <cellStyle name="標準 25 6 2 3" xfId="1114"/>
    <cellStyle name="標準 25 6 2 3 2" xfId="2138"/>
    <cellStyle name="標準 25 6 2 3 2 2" xfId="7381"/>
    <cellStyle name="標準 25 6 2 3 2 2 2" xfId="19170"/>
    <cellStyle name="標準 25 6 2 3 2 2 3" xfId="29724"/>
    <cellStyle name="標準 25 6 2 3 2 2 4" xfId="40284"/>
    <cellStyle name="標準 25 6 2 3 2 2 5" xfId="50839"/>
    <cellStyle name="標準 25 6 2 3 2 3" xfId="13904"/>
    <cellStyle name="標準 25 6 2 3 2 4" xfId="24459"/>
    <cellStyle name="標準 25 6 2 3 2 5" xfId="35019"/>
    <cellStyle name="標準 25 6 2 3 2 6" xfId="45573"/>
    <cellStyle name="標準 25 6 2 3 3" xfId="4547"/>
    <cellStyle name="標準 25 6 2 3 3 2" xfId="9789"/>
    <cellStyle name="標準 25 6 2 3 3 2 2" xfId="19171"/>
    <cellStyle name="標準 25 6 2 3 3 2 3" xfId="29725"/>
    <cellStyle name="標準 25 6 2 3 3 2 4" xfId="40285"/>
    <cellStyle name="標準 25 6 2 3 3 2 5" xfId="50840"/>
    <cellStyle name="標準 25 6 2 3 3 3" xfId="13905"/>
    <cellStyle name="標準 25 6 2 3 3 4" xfId="24460"/>
    <cellStyle name="標準 25 6 2 3 3 5" xfId="35020"/>
    <cellStyle name="標準 25 6 2 3 3 6" xfId="45574"/>
    <cellStyle name="標準 25 6 2 3 4" xfId="6357"/>
    <cellStyle name="標準 25 6 2 3 4 2" xfId="17553"/>
    <cellStyle name="標準 25 6 2 3 4 3" xfId="28107"/>
    <cellStyle name="標準 25 6 2 3 4 4" xfId="38667"/>
    <cellStyle name="標準 25 6 2 3 4 5" xfId="49222"/>
    <cellStyle name="標準 25 6 2 3 5" xfId="12287"/>
    <cellStyle name="標準 25 6 2 3 6" xfId="22841"/>
    <cellStyle name="標準 25 6 2 3 7" xfId="33401"/>
    <cellStyle name="標準 25 6 2 3 8" xfId="43955"/>
    <cellStyle name="標準 25 6 2 4" xfId="1649"/>
    <cellStyle name="標準 25 6 2 4 2" xfId="4058"/>
    <cellStyle name="標準 25 6 2 4 2 2" xfId="9300"/>
    <cellStyle name="標準 25 6 2 4 2 2 2" xfId="19172"/>
    <cellStyle name="標準 25 6 2 4 2 2 3" xfId="29726"/>
    <cellStyle name="標準 25 6 2 4 2 2 4" xfId="40286"/>
    <cellStyle name="標準 25 6 2 4 2 2 5" xfId="50841"/>
    <cellStyle name="標準 25 6 2 4 2 3" xfId="13906"/>
    <cellStyle name="標準 25 6 2 4 2 4" xfId="24461"/>
    <cellStyle name="標準 25 6 2 4 2 5" xfId="35021"/>
    <cellStyle name="標準 25 6 2 4 2 6" xfId="45575"/>
    <cellStyle name="標準 25 6 2 4 3" xfId="6892"/>
    <cellStyle name="標準 25 6 2 4 3 2" xfId="17064"/>
    <cellStyle name="標準 25 6 2 4 3 3" xfId="27618"/>
    <cellStyle name="標準 25 6 2 4 3 4" xfId="38178"/>
    <cellStyle name="標準 25 6 2 4 3 5" xfId="48733"/>
    <cellStyle name="標準 25 6 2 4 4" xfId="11798"/>
    <cellStyle name="標準 25 6 2 4 5" xfId="22352"/>
    <cellStyle name="標準 25 6 2 4 6" xfId="32912"/>
    <cellStyle name="標準 25 6 2 4 7" xfId="43466"/>
    <cellStyle name="標準 25 6 2 5" xfId="3010"/>
    <cellStyle name="標準 25 6 2 5 2" xfId="8252"/>
    <cellStyle name="標準 25 6 2 5 2 2" xfId="19173"/>
    <cellStyle name="標準 25 6 2 5 2 3" xfId="29727"/>
    <cellStyle name="標準 25 6 2 5 2 4" xfId="40287"/>
    <cellStyle name="標準 25 6 2 5 2 5" xfId="50842"/>
    <cellStyle name="標準 25 6 2 5 3" xfId="13907"/>
    <cellStyle name="標準 25 6 2 5 4" xfId="24462"/>
    <cellStyle name="標準 25 6 2 5 5" xfId="35022"/>
    <cellStyle name="標準 25 6 2 5 6" xfId="45576"/>
    <cellStyle name="標準 25 6 2 6" xfId="5446"/>
    <cellStyle name="標準 25 6 2 6 2" xfId="16016"/>
    <cellStyle name="標準 25 6 2 6 3" xfId="26570"/>
    <cellStyle name="標準 25 6 2 6 4" xfId="37130"/>
    <cellStyle name="標準 25 6 2 6 5" xfId="47685"/>
    <cellStyle name="標準 25 6 2 7" xfId="10750"/>
    <cellStyle name="標準 25 6 2 8" xfId="21304"/>
    <cellStyle name="標準 25 6 2 9" xfId="31864"/>
    <cellStyle name="標準 25 6 3" xfId="334"/>
    <cellStyle name="標準 25 6 3 2" xfId="968"/>
    <cellStyle name="標準 25 6 3 2 2" xfId="2505"/>
    <cellStyle name="標準 25 6 3 2 2 2" xfId="7748"/>
    <cellStyle name="標準 25 6 3 2 2 2 2" xfId="19174"/>
    <cellStyle name="標準 25 6 3 2 2 2 3" xfId="29728"/>
    <cellStyle name="標準 25 6 3 2 2 2 4" xfId="40288"/>
    <cellStyle name="標準 25 6 3 2 2 2 5" xfId="50843"/>
    <cellStyle name="標準 25 6 3 2 2 3" xfId="13908"/>
    <cellStyle name="標準 25 6 3 2 2 4" xfId="24463"/>
    <cellStyle name="標準 25 6 3 2 2 5" xfId="35023"/>
    <cellStyle name="標準 25 6 3 2 2 6" xfId="45577"/>
    <cellStyle name="標準 25 6 3 2 3" xfId="4914"/>
    <cellStyle name="標準 25 6 3 2 3 2" xfId="10156"/>
    <cellStyle name="標準 25 6 3 2 3 2 2" xfId="19175"/>
    <cellStyle name="標準 25 6 3 2 3 2 3" xfId="29729"/>
    <cellStyle name="標準 25 6 3 2 3 2 4" xfId="40289"/>
    <cellStyle name="標準 25 6 3 2 3 2 5" xfId="50844"/>
    <cellStyle name="標準 25 6 3 2 3 3" xfId="13909"/>
    <cellStyle name="標準 25 6 3 2 3 4" xfId="24464"/>
    <cellStyle name="標準 25 6 3 2 3 5" xfId="35024"/>
    <cellStyle name="標準 25 6 3 2 3 6" xfId="45578"/>
    <cellStyle name="標準 25 6 3 2 4" xfId="6211"/>
    <cellStyle name="標準 25 6 3 2 4 2" xfId="17920"/>
    <cellStyle name="標準 25 6 3 2 4 3" xfId="28474"/>
    <cellStyle name="標準 25 6 3 2 4 4" xfId="39034"/>
    <cellStyle name="標準 25 6 3 2 4 5" xfId="49589"/>
    <cellStyle name="標準 25 6 3 2 5" xfId="12654"/>
    <cellStyle name="標準 25 6 3 2 6" xfId="23208"/>
    <cellStyle name="標準 25 6 3 2 7" xfId="33768"/>
    <cellStyle name="標準 25 6 3 2 8" xfId="44322"/>
    <cellStyle name="標準 25 6 3 3" xfId="1503"/>
    <cellStyle name="標準 25 6 3 3 2" xfId="3912"/>
    <cellStyle name="標準 25 6 3 3 2 2" xfId="9154"/>
    <cellStyle name="標準 25 6 3 3 2 2 2" xfId="19176"/>
    <cellStyle name="標準 25 6 3 3 2 2 3" xfId="29730"/>
    <cellStyle name="標準 25 6 3 3 2 2 4" xfId="40290"/>
    <cellStyle name="標準 25 6 3 3 2 2 5" xfId="50845"/>
    <cellStyle name="標準 25 6 3 3 2 3" xfId="13910"/>
    <cellStyle name="標準 25 6 3 3 2 4" xfId="24465"/>
    <cellStyle name="標準 25 6 3 3 2 5" xfId="35025"/>
    <cellStyle name="標準 25 6 3 3 2 6" xfId="45579"/>
    <cellStyle name="標準 25 6 3 3 3" xfId="6746"/>
    <cellStyle name="標準 25 6 3 3 3 2" xfId="16918"/>
    <cellStyle name="標準 25 6 3 3 3 3" xfId="27472"/>
    <cellStyle name="標準 25 6 3 3 3 4" xfId="38032"/>
    <cellStyle name="標準 25 6 3 3 3 5" xfId="48587"/>
    <cellStyle name="標準 25 6 3 3 4" xfId="11652"/>
    <cellStyle name="標準 25 6 3 3 5" xfId="22206"/>
    <cellStyle name="標準 25 6 3 3 6" xfId="32766"/>
    <cellStyle name="標準 25 6 3 3 7" xfId="43320"/>
    <cellStyle name="標準 25 6 3 4" xfId="3377"/>
    <cellStyle name="標準 25 6 3 4 2" xfId="8619"/>
    <cellStyle name="標準 25 6 3 4 2 2" xfId="19177"/>
    <cellStyle name="標準 25 6 3 4 2 3" xfId="29731"/>
    <cellStyle name="標準 25 6 3 4 2 4" xfId="40291"/>
    <cellStyle name="標準 25 6 3 4 2 5" xfId="50846"/>
    <cellStyle name="標準 25 6 3 4 3" xfId="13911"/>
    <cellStyle name="標準 25 6 3 4 4" xfId="24466"/>
    <cellStyle name="標準 25 6 3 4 5" xfId="35026"/>
    <cellStyle name="標準 25 6 3 4 6" xfId="45580"/>
    <cellStyle name="標準 25 6 3 5" xfId="5577"/>
    <cellStyle name="標準 25 6 3 5 2" xfId="16383"/>
    <cellStyle name="標準 25 6 3 5 3" xfId="26937"/>
    <cellStyle name="標準 25 6 3 5 4" xfId="37497"/>
    <cellStyle name="標準 25 6 3 5 5" xfId="48052"/>
    <cellStyle name="標準 25 6 3 6" xfId="11117"/>
    <cellStyle name="標準 25 6 3 7" xfId="21671"/>
    <cellStyle name="標準 25 6 3 8" xfId="32231"/>
    <cellStyle name="標準 25 6 3 9" xfId="42785"/>
    <cellStyle name="標準 25 6 4" xfId="816"/>
    <cellStyle name="標準 25 6 4 2" xfId="2355"/>
    <cellStyle name="標準 25 6 4 2 2" xfId="4764"/>
    <cellStyle name="標準 25 6 4 2 2 2" xfId="10006"/>
    <cellStyle name="標準 25 6 4 2 2 2 2" xfId="19178"/>
    <cellStyle name="標準 25 6 4 2 2 2 3" xfId="29732"/>
    <cellStyle name="標準 25 6 4 2 2 2 4" xfId="40292"/>
    <cellStyle name="標準 25 6 4 2 2 2 5" xfId="50847"/>
    <cellStyle name="標準 25 6 4 2 2 3" xfId="13912"/>
    <cellStyle name="標準 25 6 4 2 2 4" xfId="24467"/>
    <cellStyle name="標準 25 6 4 2 2 5" xfId="35027"/>
    <cellStyle name="標準 25 6 4 2 2 6" xfId="45581"/>
    <cellStyle name="標準 25 6 4 2 3" xfId="7598"/>
    <cellStyle name="標準 25 6 4 2 3 2" xfId="17770"/>
    <cellStyle name="標準 25 6 4 2 3 3" xfId="28324"/>
    <cellStyle name="標準 25 6 4 2 3 4" xfId="38884"/>
    <cellStyle name="標準 25 6 4 2 3 5" xfId="49439"/>
    <cellStyle name="標準 25 6 4 2 4" xfId="12504"/>
    <cellStyle name="標準 25 6 4 2 5" xfId="23058"/>
    <cellStyle name="標準 25 6 4 2 6" xfId="33618"/>
    <cellStyle name="標準 25 6 4 2 7" xfId="44172"/>
    <cellStyle name="標準 25 6 4 3" xfId="3225"/>
    <cellStyle name="標準 25 6 4 3 2" xfId="8467"/>
    <cellStyle name="標準 25 6 4 3 2 2" xfId="19179"/>
    <cellStyle name="標準 25 6 4 3 2 3" xfId="29733"/>
    <cellStyle name="標準 25 6 4 3 2 4" xfId="40293"/>
    <cellStyle name="標準 25 6 4 3 2 5" xfId="50848"/>
    <cellStyle name="標準 25 6 4 3 3" xfId="13913"/>
    <cellStyle name="標準 25 6 4 3 4" xfId="24468"/>
    <cellStyle name="標準 25 6 4 3 5" xfId="35028"/>
    <cellStyle name="標準 25 6 4 3 6" xfId="45582"/>
    <cellStyle name="標準 25 6 4 4" xfId="6059"/>
    <cellStyle name="標準 25 6 4 4 2" xfId="16231"/>
    <cellStyle name="標準 25 6 4 4 3" xfId="26785"/>
    <cellStyle name="標準 25 6 4 4 4" xfId="37345"/>
    <cellStyle name="標準 25 6 4 4 5" xfId="47900"/>
    <cellStyle name="標準 25 6 4 5" xfId="10965"/>
    <cellStyle name="標準 25 6 4 6" xfId="21519"/>
    <cellStyle name="標準 25 6 4 7" xfId="32079"/>
    <cellStyle name="標準 25 6 4 8" xfId="42633"/>
    <cellStyle name="標準 25 6 5" xfId="1871"/>
    <cellStyle name="標準 25 6 5 2" xfId="4280"/>
    <cellStyle name="標準 25 6 5 2 2" xfId="9522"/>
    <cellStyle name="標準 25 6 5 2 2 2" xfId="19180"/>
    <cellStyle name="標準 25 6 5 2 2 3" xfId="29734"/>
    <cellStyle name="標準 25 6 5 2 2 4" xfId="40294"/>
    <cellStyle name="標準 25 6 5 2 2 5" xfId="50849"/>
    <cellStyle name="標準 25 6 5 2 3" xfId="13914"/>
    <cellStyle name="標準 25 6 5 2 4" xfId="24469"/>
    <cellStyle name="標準 25 6 5 2 5" xfId="35029"/>
    <cellStyle name="標準 25 6 5 2 6" xfId="45583"/>
    <cellStyle name="標準 25 6 5 3" xfId="7114"/>
    <cellStyle name="標準 25 6 5 3 2" xfId="17286"/>
    <cellStyle name="標準 25 6 5 3 3" xfId="27840"/>
    <cellStyle name="標準 25 6 5 3 4" xfId="38400"/>
    <cellStyle name="標準 25 6 5 3 5" xfId="48955"/>
    <cellStyle name="標準 25 6 5 4" xfId="12020"/>
    <cellStyle name="標準 25 6 5 5" xfId="22574"/>
    <cellStyle name="標準 25 6 5 6" xfId="33134"/>
    <cellStyle name="標準 25 6 5 7" xfId="43688"/>
    <cellStyle name="標準 25 6 6" xfId="1351"/>
    <cellStyle name="標準 25 6 6 2" xfId="3760"/>
    <cellStyle name="標準 25 6 6 2 2" xfId="9002"/>
    <cellStyle name="標準 25 6 6 2 2 2" xfId="19181"/>
    <cellStyle name="標準 25 6 6 2 2 3" xfId="29735"/>
    <cellStyle name="標準 25 6 6 2 2 4" xfId="40295"/>
    <cellStyle name="標準 25 6 6 2 2 5" xfId="50850"/>
    <cellStyle name="標準 25 6 6 2 3" xfId="13915"/>
    <cellStyle name="標準 25 6 6 2 4" xfId="24470"/>
    <cellStyle name="標準 25 6 6 2 5" xfId="35030"/>
    <cellStyle name="標準 25 6 6 2 6" xfId="45584"/>
    <cellStyle name="標準 25 6 6 3" xfId="6594"/>
    <cellStyle name="標準 25 6 6 3 2" xfId="16766"/>
    <cellStyle name="標準 25 6 6 3 3" xfId="27320"/>
    <cellStyle name="標準 25 6 6 3 4" xfId="37880"/>
    <cellStyle name="標準 25 6 6 3 5" xfId="48435"/>
    <cellStyle name="標準 25 6 6 4" xfId="11500"/>
    <cellStyle name="標準 25 6 6 5" xfId="22054"/>
    <cellStyle name="標準 25 6 6 6" xfId="32614"/>
    <cellStyle name="標準 25 6 6 7" xfId="43168"/>
    <cellStyle name="標準 25 6 7" xfId="2863"/>
    <cellStyle name="標準 25 6 7 2" xfId="8106"/>
    <cellStyle name="標準 25 6 7 2 2" xfId="19182"/>
    <cellStyle name="標準 25 6 7 2 3" xfId="29736"/>
    <cellStyle name="標準 25 6 7 2 4" xfId="40296"/>
    <cellStyle name="標準 25 6 7 2 5" xfId="50851"/>
    <cellStyle name="標準 25 6 7 3" xfId="13916"/>
    <cellStyle name="標準 25 6 7 4" xfId="24471"/>
    <cellStyle name="標準 25 6 7 5" xfId="35031"/>
    <cellStyle name="標準 25 6 7 6" xfId="45585"/>
    <cellStyle name="標準 25 6 8" xfId="5404"/>
    <cellStyle name="標準 25 6 8 2" xfId="15869"/>
    <cellStyle name="標準 25 6 8 3" xfId="26424"/>
    <cellStyle name="標準 25 6 8 4" xfId="36984"/>
    <cellStyle name="標準 25 6 8 5" xfId="47538"/>
    <cellStyle name="標準 25 6 9" xfId="10603"/>
    <cellStyle name="標準 25 7" xfId="244"/>
    <cellStyle name="標準 25 7 10" xfId="21199"/>
    <cellStyle name="標準 25 7 11" xfId="31759"/>
    <cellStyle name="標準 25 7 12" xfId="42313"/>
    <cellStyle name="標準 25 7 2" xfId="623"/>
    <cellStyle name="標準 25 7 2 10" xfId="42440"/>
    <cellStyle name="標準 25 7 2 2" xfId="1136"/>
    <cellStyle name="標準 25 7 2 2 2" xfId="2673"/>
    <cellStyle name="標準 25 7 2 2 2 2" xfId="5082"/>
    <cellStyle name="標準 25 7 2 2 2 2 2" xfId="10324"/>
    <cellStyle name="標準 25 7 2 2 2 2 2 2" xfId="19183"/>
    <cellStyle name="標準 25 7 2 2 2 2 2 3" xfId="29737"/>
    <cellStyle name="標準 25 7 2 2 2 2 2 4" xfId="40297"/>
    <cellStyle name="標準 25 7 2 2 2 2 2 5" xfId="50852"/>
    <cellStyle name="標準 25 7 2 2 2 2 3" xfId="13917"/>
    <cellStyle name="標準 25 7 2 2 2 2 4" xfId="24472"/>
    <cellStyle name="標準 25 7 2 2 2 2 5" xfId="35032"/>
    <cellStyle name="標準 25 7 2 2 2 2 6" xfId="45586"/>
    <cellStyle name="標準 25 7 2 2 2 3" xfId="7916"/>
    <cellStyle name="標準 25 7 2 2 2 3 2" xfId="18088"/>
    <cellStyle name="標準 25 7 2 2 2 3 3" xfId="28642"/>
    <cellStyle name="標準 25 7 2 2 2 3 4" xfId="39202"/>
    <cellStyle name="標準 25 7 2 2 2 3 5" xfId="49757"/>
    <cellStyle name="標準 25 7 2 2 2 4" xfId="12822"/>
    <cellStyle name="標準 25 7 2 2 2 5" xfId="23376"/>
    <cellStyle name="標準 25 7 2 2 2 6" xfId="33936"/>
    <cellStyle name="標準 25 7 2 2 2 7" xfId="44490"/>
    <cellStyle name="標準 25 7 2 2 3" xfId="3545"/>
    <cellStyle name="標準 25 7 2 2 3 2" xfId="8787"/>
    <cellStyle name="標準 25 7 2 2 3 2 2" xfId="19184"/>
    <cellStyle name="標準 25 7 2 2 3 2 3" xfId="29738"/>
    <cellStyle name="標準 25 7 2 2 3 2 4" xfId="40298"/>
    <cellStyle name="標準 25 7 2 2 3 2 5" xfId="50853"/>
    <cellStyle name="標準 25 7 2 2 3 3" xfId="13918"/>
    <cellStyle name="標準 25 7 2 2 3 4" xfId="24473"/>
    <cellStyle name="標準 25 7 2 2 3 5" xfId="35033"/>
    <cellStyle name="標準 25 7 2 2 3 6" xfId="45587"/>
    <cellStyle name="標準 25 7 2 2 4" xfId="6379"/>
    <cellStyle name="標準 25 7 2 2 4 2" xfId="16551"/>
    <cellStyle name="標準 25 7 2 2 4 3" xfId="27105"/>
    <cellStyle name="標準 25 7 2 2 4 4" xfId="37665"/>
    <cellStyle name="標準 25 7 2 2 4 5" xfId="48220"/>
    <cellStyle name="標準 25 7 2 2 5" xfId="11285"/>
    <cellStyle name="標準 25 7 2 2 6" xfId="21839"/>
    <cellStyle name="標準 25 7 2 2 7" xfId="32399"/>
    <cellStyle name="標準 25 7 2 2 8" xfId="42953"/>
    <cellStyle name="標準 25 7 2 3" xfId="2160"/>
    <cellStyle name="標準 25 7 2 3 2" xfId="4569"/>
    <cellStyle name="標準 25 7 2 3 2 2" xfId="9811"/>
    <cellStyle name="標準 25 7 2 3 2 2 2" xfId="19185"/>
    <cellStyle name="標準 25 7 2 3 2 2 3" xfId="29739"/>
    <cellStyle name="標準 25 7 2 3 2 2 4" xfId="40299"/>
    <cellStyle name="標準 25 7 2 3 2 2 5" xfId="50854"/>
    <cellStyle name="標準 25 7 2 3 2 3" xfId="13919"/>
    <cellStyle name="標準 25 7 2 3 2 4" xfId="24474"/>
    <cellStyle name="標準 25 7 2 3 2 5" xfId="35034"/>
    <cellStyle name="標準 25 7 2 3 2 6" xfId="45588"/>
    <cellStyle name="標準 25 7 2 3 3" xfId="7403"/>
    <cellStyle name="標準 25 7 2 3 3 2" xfId="17575"/>
    <cellStyle name="標準 25 7 2 3 3 3" xfId="28129"/>
    <cellStyle name="標準 25 7 2 3 3 4" xfId="38689"/>
    <cellStyle name="標準 25 7 2 3 3 5" xfId="49244"/>
    <cellStyle name="標準 25 7 2 3 4" xfId="12309"/>
    <cellStyle name="標準 25 7 2 3 5" xfId="22863"/>
    <cellStyle name="標準 25 7 2 3 6" xfId="33423"/>
    <cellStyle name="標準 25 7 2 3 7" xfId="43977"/>
    <cellStyle name="標準 25 7 2 4" xfId="1671"/>
    <cellStyle name="標準 25 7 2 4 2" xfId="4080"/>
    <cellStyle name="標準 25 7 2 4 2 2" xfId="9322"/>
    <cellStyle name="標準 25 7 2 4 2 2 2" xfId="19186"/>
    <cellStyle name="標準 25 7 2 4 2 2 3" xfId="29740"/>
    <cellStyle name="標準 25 7 2 4 2 2 4" xfId="40300"/>
    <cellStyle name="標準 25 7 2 4 2 2 5" xfId="50855"/>
    <cellStyle name="標準 25 7 2 4 2 3" xfId="13920"/>
    <cellStyle name="標準 25 7 2 4 2 4" xfId="24475"/>
    <cellStyle name="標準 25 7 2 4 2 5" xfId="35035"/>
    <cellStyle name="標準 25 7 2 4 2 6" xfId="45589"/>
    <cellStyle name="標準 25 7 2 4 3" xfId="6914"/>
    <cellStyle name="標準 25 7 2 4 3 2" xfId="17086"/>
    <cellStyle name="標準 25 7 2 4 3 3" xfId="27640"/>
    <cellStyle name="標準 25 7 2 4 3 4" xfId="38200"/>
    <cellStyle name="標準 25 7 2 4 3 5" xfId="48755"/>
    <cellStyle name="標準 25 7 2 4 4" xfId="11820"/>
    <cellStyle name="標準 25 7 2 4 5" xfId="22374"/>
    <cellStyle name="標準 25 7 2 4 6" xfId="32934"/>
    <cellStyle name="標準 25 7 2 4 7" xfId="43488"/>
    <cellStyle name="標準 25 7 2 5" xfId="3032"/>
    <cellStyle name="標準 25 7 2 5 2" xfId="8274"/>
    <cellStyle name="標準 25 7 2 5 2 2" xfId="19187"/>
    <cellStyle name="標準 25 7 2 5 2 3" xfId="29741"/>
    <cellStyle name="標準 25 7 2 5 2 4" xfId="40301"/>
    <cellStyle name="標準 25 7 2 5 2 5" xfId="50856"/>
    <cellStyle name="標準 25 7 2 5 3" xfId="13921"/>
    <cellStyle name="標準 25 7 2 5 4" xfId="24476"/>
    <cellStyle name="標準 25 7 2 5 5" xfId="35036"/>
    <cellStyle name="標準 25 7 2 5 6" xfId="45590"/>
    <cellStyle name="標準 25 7 2 6" xfId="5866"/>
    <cellStyle name="標準 25 7 2 6 2" xfId="16038"/>
    <cellStyle name="標準 25 7 2 6 3" xfId="26592"/>
    <cellStyle name="標準 25 7 2 6 4" xfId="37152"/>
    <cellStyle name="標準 25 7 2 6 5" xfId="47707"/>
    <cellStyle name="標準 25 7 2 7" xfId="10772"/>
    <cellStyle name="標準 25 7 2 8" xfId="21326"/>
    <cellStyle name="標準 25 7 2 9" xfId="31886"/>
    <cellStyle name="標準 25 7 3" xfId="348"/>
    <cellStyle name="標準 25 7 3 2" xfId="1009"/>
    <cellStyle name="標準 25 7 3 2 2" xfId="2546"/>
    <cellStyle name="標準 25 7 3 2 2 2" xfId="7789"/>
    <cellStyle name="標準 25 7 3 2 2 2 2" xfId="19188"/>
    <cellStyle name="標準 25 7 3 2 2 2 3" xfId="29742"/>
    <cellStyle name="標準 25 7 3 2 2 2 4" xfId="40302"/>
    <cellStyle name="標準 25 7 3 2 2 2 5" xfId="50857"/>
    <cellStyle name="標準 25 7 3 2 2 3" xfId="13922"/>
    <cellStyle name="標準 25 7 3 2 2 4" xfId="24477"/>
    <cellStyle name="標準 25 7 3 2 2 5" xfId="35037"/>
    <cellStyle name="標準 25 7 3 2 2 6" xfId="45591"/>
    <cellStyle name="標準 25 7 3 2 3" xfId="4955"/>
    <cellStyle name="標準 25 7 3 2 3 2" xfId="10197"/>
    <cellStyle name="標準 25 7 3 2 3 2 2" xfId="19189"/>
    <cellStyle name="標準 25 7 3 2 3 2 3" xfId="29743"/>
    <cellStyle name="標準 25 7 3 2 3 2 4" xfId="40303"/>
    <cellStyle name="標準 25 7 3 2 3 2 5" xfId="50858"/>
    <cellStyle name="標準 25 7 3 2 3 3" xfId="13923"/>
    <cellStyle name="標準 25 7 3 2 3 4" xfId="24478"/>
    <cellStyle name="標準 25 7 3 2 3 5" xfId="35038"/>
    <cellStyle name="標準 25 7 3 2 3 6" xfId="45592"/>
    <cellStyle name="標準 25 7 3 2 4" xfId="6252"/>
    <cellStyle name="標準 25 7 3 2 4 2" xfId="17961"/>
    <cellStyle name="標準 25 7 3 2 4 3" xfId="28515"/>
    <cellStyle name="標準 25 7 3 2 4 4" xfId="39075"/>
    <cellStyle name="標準 25 7 3 2 4 5" xfId="49630"/>
    <cellStyle name="標準 25 7 3 2 5" xfId="12695"/>
    <cellStyle name="標準 25 7 3 2 6" xfId="23249"/>
    <cellStyle name="標準 25 7 3 2 7" xfId="33809"/>
    <cellStyle name="標準 25 7 3 2 8" xfId="44363"/>
    <cellStyle name="標準 25 7 3 3" xfId="1544"/>
    <cellStyle name="標準 25 7 3 3 2" xfId="3953"/>
    <cellStyle name="標準 25 7 3 3 2 2" xfId="9195"/>
    <cellStyle name="標準 25 7 3 3 2 2 2" xfId="19190"/>
    <cellStyle name="標準 25 7 3 3 2 2 3" xfId="29744"/>
    <cellStyle name="標準 25 7 3 3 2 2 4" xfId="40304"/>
    <cellStyle name="標準 25 7 3 3 2 2 5" xfId="50859"/>
    <cellStyle name="標準 25 7 3 3 2 3" xfId="13924"/>
    <cellStyle name="標準 25 7 3 3 2 4" xfId="24479"/>
    <cellStyle name="標準 25 7 3 3 2 5" xfId="35039"/>
    <cellStyle name="標準 25 7 3 3 2 6" xfId="45593"/>
    <cellStyle name="標準 25 7 3 3 3" xfId="6787"/>
    <cellStyle name="標準 25 7 3 3 3 2" xfId="16959"/>
    <cellStyle name="標準 25 7 3 3 3 3" xfId="27513"/>
    <cellStyle name="標準 25 7 3 3 3 4" xfId="38073"/>
    <cellStyle name="標準 25 7 3 3 3 5" xfId="48628"/>
    <cellStyle name="標準 25 7 3 3 4" xfId="11693"/>
    <cellStyle name="標準 25 7 3 3 5" xfId="22247"/>
    <cellStyle name="標準 25 7 3 3 6" xfId="32807"/>
    <cellStyle name="標準 25 7 3 3 7" xfId="43361"/>
    <cellStyle name="標準 25 7 3 4" xfId="3418"/>
    <cellStyle name="標準 25 7 3 4 2" xfId="8660"/>
    <cellStyle name="標準 25 7 3 4 2 2" xfId="19191"/>
    <cellStyle name="標準 25 7 3 4 2 3" xfId="29745"/>
    <cellStyle name="標準 25 7 3 4 2 4" xfId="40305"/>
    <cellStyle name="標準 25 7 3 4 2 5" xfId="50860"/>
    <cellStyle name="標準 25 7 3 4 3" xfId="13925"/>
    <cellStyle name="標準 25 7 3 4 4" xfId="24480"/>
    <cellStyle name="標準 25 7 3 4 5" xfId="35040"/>
    <cellStyle name="標準 25 7 3 4 6" xfId="45594"/>
    <cellStyle name="標準 25 7 3 5" xfId="5591"/>
    <cellStyle name="標準 25 7 3 5 2" xfId="16424"/>
    <cellStyle name="標準 25 7 3 5 3" xfId="26978"/>
    <cellStyle name="標準 25 7 3 5 4" xfId="37538"/>
    <cellStyle name="標準 25 7 3 5 5" xfId="48093"/>
    <cellStyle name="標準 25 7 3 6" xfId="11158"/>
    <cellStyle name="標準 25 7 3 7" xfId="21712"/>
    <cellStyle name="標準 25 7 3 8" xfId="32272"/>
    <cellStyle name="標準 25 7 3 9" xfId="42826"/>
    <cellStyle name="標準 25 7 4" xfId="838"/>
    <cellStyle name="標準 25 7 4 2" xfId="2375"/>
    <cellStyle name="標準 25 7 4 2 2" xfId="4784"/>
    <cellStyle name="標準 25 7 4 2 2 2" xfId="10026"/>
    <cellStyle name="標準 25 7 4 2 2 2 2" xfId="19192"/>
    <cellStyle name="標準 25 7 4 2 2 2 3" xfId="29746"/>
    <cellStyle name="標準 25 7 4 2 2 2 4" xfId="40306"/>
    <cellStyle name="標準 25 7 4 2 2 2 5" xfId="50861"/>
    <cellStyle name="標準 25 7 4 2 2 3" xfId="13926"/>
    <cellStyle name="標準 25 7 4 2 2 4" xfId="24481"/>
    <cellStyle name="標準 25 7 4 2 2 5" xfId="35041"/>
    <cellStyle name="標準 25 7 4 2 2 6" xfId="45595"/>
    <cellStyle name="標準 25 7 4 2 3" xfId="7618"/>
    <cellStyle name="標準 25 7 4 2 3 2" xfId="17790"/>
    <cellStyle name="標準 25 7 4 2 3 3" xfId="28344"/>
    <cellStyle name="標準 25 7 4 2 3 4" xfId="38904"/>
    <cellStyle name="標準 25 7 4 2 3 5" xfId="49459"/>
    <cellStyle name="標準 25 7 4 2 4" xfId="12524"/>
    <cellStyle name="標準 25 7 4 2 5" xfId="23078"/>
    <cellStyle name="標準 25 7 4 2 6" xfId="33638"/>
    <cellStyle name="標準 25 7 4 2 7" xfId="44192"/>
    <cellStyle name="標準 25 7 4 3" xfId="3247"/>
    <cellStyle name="標準 25 7 4 3 2" xfId="8489"/>
    <cellStyle name="標準 25 7 4 3 2 2" xfId="19193"/>
    <cellStyle name="標準 25 7 4 3 2 3" xfId="29747"/>
    <cellStyle name="標準 25 7 4 3 2 4" xfId="40307"/>
    <cellStyle name="標準 25 7 4 3 2 5" xfId="50862"/>
    <cellStyle name="標準 25 7 4 3 3" xfId="13927"/>
    <cellStyle name="標準 25 7 4 3 4" xfId="24482"/>
    <cellStyle name="標準 25 7 4 3 5" xfId="35042"/>
    <cellStyle name="標準 25 7 4 3 6" xfId="45596"/>
    <cellStyle name="標準 25 7 4 4" xfId="6081"/>
    <cellStyle name="標準 25 7 4 4 2" xfId="16253"/>
    <cellStyle name="標準 25 7 4 4 3" xfId="26807"/>
    <cellStyle name="標準 25 7 4 4 4" xfId="37367"/>
    <cellStyle name="標準 25 7 4 4 5" xfId="47922"/>
    <cellStyle name="標準 25 7 4 5" xfId="10987"/>
    <cellStyle name="標準 25 7 4 6" xfId="21541"/>
    <cellStyle name="標準 25 7 4 7" xfId="32101"/>
    <cellStyle name="標準 25 7 4 8" xfId="42655"/>
    <cellStyle name="標準 25 7 5" xfId="1885"/>
    <cellStyle name="標準 25 7 5 2" xfId="4294"/>
    <cellStyle name="標準 25 7 5 2 2" xfId="9536"/>
    <cellStyle name="標準 25 7 5 2 2 2" xfId="19194"/>
    <cellStyle name="標準 25 7 5 2 2 3" xfId="29748"/>
    <cellStyle name="標準 25 7 5 2 2 4" xfId="40308"/>
    <cellStyle name="標準 25 7 5 2 2 5" xfId="50863"/>
    <cellStyle name="標準 25 7 5 2 3" xfId="13928"/>
    <cellStyle name="標準 25 7 5 2 4" xfId="24483"/>
    <cellStyle name="標準 25 7 5 2 5" xfId="35043"/>
    <cellStyle name="標準 25 7 5 2 6" xfId="45597"/>
    <cellStyle name="標準 25 7 5 3" xfId="7128"/>
    <cellStyle name="標準 25 7 5 3 2" xfId="17300"/>
    <cellStyle name="標準 25 7 5 3 3" xfId="27854"/>
    <cellStyle name="標準 25 7 5 3 4" xfId="38414"/>
    <cellStyle name="標準 25 7 5 3 5" xfId="48969"/>
    <cellStyle name="標準 25 7 5 4" xfId="12034"/>
    <cellStyle name="標準 25 7 5 5" xfId="22588"/>
    <cellStyle name="標準 25 7 5 6" xfId="33148"/>
    <cellStyle name="標準 25 7 5 7" xfId="43702"/>
    <cellStyle name="標準 25 7 6" xfId="1373"/>
    <cellStyle name="標準 25 7 6 2" xfId="3782"/>
    <cellStyle name="標準 25 7 6 2 2" xfId="9024"/>
    <cellStyle name="標準 25 7 6 2 2 2" xfId="19195"/>
    <cellStyle name="標準 25 7 6 2 2 3" xfId="29749"/>
    <cellStyle name="標準 25 7 6 2 2 4" xfId="40309"/>
    <cellStyle name="標準 25 7 6 2 2 5" xfId="50864"/>
    <cellStyle name="標準 25 7 6 2 3" xfId="13929"/>
    <cellStyle name="標準 25 7 6 2 4" xfId="24484"/>
    <cellStyle name="標準 25 7 6 2 5" xfId="35044"/>
    <cellStyle name="標準 25 7 6 2 6" xfId="45598"/>
    <cellStyle name="標準 25 7 6 3" xfId="6616"/>
    <cellStyle name="標準 25 7 6 3 2" xfId="16788"/>
    <cellStyle name="標準 25 7 6 3 3" xfId="27342"/>
    <cellStyle name="標準 25 7 6 3 4" xfId="37902"/>
    <cellStyle name="標準 25 7 6 3 5" xfId="48457"/>
    <cellStyle name="標準 25 7 6 4" xfId="11522"/>
    <cellStyle name="標準 25 7 6 5" xfId="22076"/>
    <cellStyle name="標準 25 7 6 6" xfId="32636"/>
    <cellStyle name="標準 25 7 6 7" xfId="43190"/>
    <cellStyle name="標準 25 7 7" xfId="2905"/>
    <cellStyle name="標準 25 7 7 2" xfId="8147"/>
    <cellStyle name="標準 25 7 7 2 2" xfId="19196"/>
    <cellStyle name="標準 25 7 7 2 3" xfId="29750"/>
    <cellStyle name="標準 25 7 7 2 4" xfId="40310"/>
    <cellStyle name="標準 25 7 7 2 5" xfId="50865"/>
    <cellStyle name="標準 25 7 7 3" xfId="13930"/>
    <cellStyle name="標準 25 7 7 4" xfId="24485"/>
    <cellStyle name="標準 25 7 7 5" xfId="35045"/>
    <cellStyle name="標準 25 7 7 6" xfId="45599"/>
    <cellStyle name="標準 25 7 8" xfId="5487"/>
    <cellStyle name="標準 25 7 8 2" xfId="15911"/>
    <cellStyle name="標準 25 7 8 3" xfId="26465"/>
    <cellStyle name="標準 25 7 8 4" xfId="37025"/>
    <cellStyle name="標準 25 7 8 5" xfId="47580"/>
    <cellStyle name="標準 25 7 9" xfId="10645"/>
    <cellStyle name="標準 25 8" xfId="266"/>
    <cellStyle name="標準 25 8 10" xfId="21221"/>
    <cellStyle name="標準 25 8 11" xfId="31781"/>
    <cellStyle name="標準 25 8 12" xfId="42335"/>
    <cellStyle name="標準 25 8 2" xfId="645"/>
    <cellStyle name="標準 25 8 2 10" xfId="42462"/>
    <cellStyle name="標準 25 8 2 2" xfId="1158"/>
    <cellStyle name="標準 25 8 2 2 2" xfId="2695"/>
    <cellStyle name="標準 25 8 2 2 2 2" xfId="5104"/>
    <cellStyle name="標準 25 8 2 2 2 2 2" xfId="10346"/>
    <cellStyle name="標準 25 8 2 2 2 2 2 2" xfId="19197"/>
    <cellStyle name="標準 25 8 2 2 2 2 2 3" xfId="29751"/>
    <cellStyle name="標準 25 8 2 2 2 2 2 4" xfId="40311"/>
    <cellStyle name="標準 25 8 2 2 2 2 2 5" xfId="50866"/>
    <cellStyle name="標準 25 8 2 2 2 2 3" xfId="13931"/>
    <cellStyle name="標準 25 8 2 2 2 2 4" xfId="24486"/>
    <cellStyle name="標準 25 8 2 2 2 2 5" xfId="35046"/>
    <cellStyle name="標準 25 8 2 2 2 2 6" xfId="45600"/>
    <cellStyle name="標準 25 8 2 2 2 3" xfId="7938"/>
    <cellStyle name="標準 25 8 2 2 2 3 2" xfId="18110"/>
    <cellStyle name="標準 25 8 2 2 2 3 3" xfId="28664"/>
    <cellStyle name="標準 25 8 2 2 2 3 4" xfId="39224"/>
    <cellStyle name="標準 25 8 2 2 2 3 5" xfId="49779"/>
    <cellStyle name="標準 25 8 2 2 2 4" xfId="12844"/>
    <cellStyle name="標準 25 8 2 2 2 5" xfId="23398"/>
    <cellStyle name="標準 25 8 2 2 2 6" xfId="33958"/>
    <cellStyle name="標準 25 8 2 2 2 7" xfId="44512"/>
    <cellStyle name="標準 25 8 2 2 3" xfId="3567"/>
    <cellStyle name="標準 25 8 2 2 3 2" xfId="8809"/>
    <cellStyle name="標準 25 8 2 2 3 2 2" xfId="19198"/>
    <cellStyle name="標準 25 8 2 2 3 2 3" xfId="29752"/>
    <cellStyle name="標準 25 8 2 2 3 2 4" xfId="40312"/>
    <cellStyle name="標準 25 8 2 2 3 2 5" xfId="50867"/>
    <cellStyle name="標準 25 8 2 2 3 3" xfId="13932"/>
    <cellStyle name="標準 25 8 2 2 3 4" xfId="24487"/>
    <cellStyle name="標準 25 8 2 2 3 5" xfId="35047"/>
    <cellStyle name="標準 25 8 2 2 3 6" xfId="45601"/>
    <cellStyle name="標準 25 8 2 2 4" xfId="6401"/>
    <cellStyle name="標準 25 8 2 2 4 2" xfId="16573"/>
    <cellStyle name="標準 25 8 2 2 4 3" xfId="27127"/>
    <cellStyle name="標準 25 8 2 2 4 4" xfId="37687"/>
    <cellStyle name="標準 25 8 2 2 4 5" xfId="48242"/>
    <cellStyle name="標準 25 8 2 2 5" xfId="11307"/>
    <cellStyle name="標準 25 8 2 2 6" xfId="21861"/>
    <cellStyle name="標準 25 8 2 2 7" xfId="32421"/>
    <cellStyle name="標準 25 8 2 2 8" xfId="42975"/>
    <cellStyle name="標準 25 8 2 3" xfId="2182"/>
    <cellStyle name="標準 25 8 2 3 2" xfId="4591"/>
    <cellStyle name="標準 25 8 2 3 2 2" xfId="9833"/>
    <cellStyle name="標準 25 8 2 3 2 2 2" xfId="19199"/>
    <cellStyle name="標準 25 8 2 3 2 2 3" xfId="29753"/>
    <cellStyle name="標準 25 8 2 3 2 2 4" xfId="40313"/>
    <cellStyle name="標準 25 8 2 3 2 2 5" xfId="50868"/>
    <cellStyle name="標準 25 8 2 3 2 3" xfId="13933"/>
    <cellStyle name="標準 25 8 2 3 2 4" xfId="24488"/>
    <cellStyle name="標準 25 8 2 3 2 5" xfId="35048"/>
    <cellStyle name="標準 25 8 2 3 2 6" xfId="45602"/>
    <cellStyle name="標準 25 8 2 3 3" xfId="7425"/>
    <cellStyle name="標準 25 8 2 3 3 2" xfId="17597"/>
    <cellStyle name="標準 25 8 2 3 3 3" xfId="28151"/>
    <cellStyle name="標準 25 8 2 3 3 4" xfId="38711"/>
    <cellStyle name="標準 25 8 2 3 3 5" xfId="49266"/>
    <cellStyle name="標準 25 8 2 3 4" xfId="12331"/>
    <cellStyle name="標準 25 8 2 3 5" xfId="22885"/>
    <cellStyle name="標準 25 8 2 3 6" xfId="33445"/>
    <cellStyle name="標準 25 8 2 3 7" xfId="43999"/>
    <cellStyle name="標準 25 8 2 4" xfId="1693"/>
    <cellStyle name="標準 25 8 2 4 2" xfId="4102"/>
    <cellStyle name="標準 25 8 2 4 2 2" xfId="9344"/>
    <cellStyle name="標準 25 8 2 4 2 2 2" xfId="19200"/>
    <cellStyle name="標準 25 8 2 4 2 2 3" xfId="29754"/>
    <cellStyle name="標準 25 8 2 4 2 2 4" xfId="40314"/>
    <cellStyle name="標準 25 8 2 4 2 2 5" xfId="50869"/>
    <cellStyle name="標準 25 8 2 4 2 3" xfId="13934"/>
    <cellStyle name="標準 25 8 2 4 2 4" xfId="24489"/>
    <cellStyle name="標準 25 8 2 4 2 5" xfId="35049"/>
    <cellStyle name="標準 25 8 2 4 2 6" xfId="45603"/>
    <cellStyle name="標準 25 8 2 4 3" xfId="6936"/>
    <cellStyle name="標準 25 8 2 4 3 2" xfId="17108"/>
    <cellStyle name="標準 25 8 2 4 3 3" xfId="27662"/>
    <cellStyle name="標準 25 8 2 4 3 4" xfId="38222"/>
    <cellStyle name="標準 25 8 2 4 3 5" xfId="48777"/>
    <cellStyle name="標準 25 8 2 4 4" xfId="11842"/>
    <cellStyle name="標準 25 8 2 4 5" xfId="22396"/>
    <cellStyle name="標準 25 8 2 4 6" xfId="32956"/>
    <cellStyle name="標準 25 8 2 4 7" xfId="43510"/>
    <cellStyle name="標準 25 8 2 5" xfId="3054"/>
    <cellStyle name="標準 25 8 2 5 2" xfId="8296"/>
    <cellStyle name="標準 25 8 2 5 2 2" xfId="19201"/>
    <cellStyle name="標準 25 8 2 5 2 3" xfId="29755"/>
    <cellStyle name="標準 25 8 2 5 2 4" xfId="40315"/>
    <cellStyle name="標準 25 8 2 5 2 5" xfId="50870"/>
    <cellStyle name="標準 25 8 2 5 3" xfId="13935"/>
    <cellStyle name="標準 25 8 2 5 4" xfId="24490"/>
    <cellStyle name="標準 25 8 2 5 5" xfId="35050"/>
    <cellStyle name="標準 25 8 2 5 6" xfId="45604"/>
    <cellStyle name="標準 25 8 2 6" xfId="5888"/>
    <cellStyle name="標準 25 8 2 6 2" xfId="16060"/>
    <cellStyle name="標準 25 8 2 6 3" xfId="26614"/>
    <cellStyle name="標準 25 8 2 6 4" xfId="37174"/>
    <cellStyle name="標準 25 8 2 6 5" xfId="47729"/>
    <cellStyle name="標準 25 8 2 7" xfId="10794"/>
    <cellStyle name="標準 25 8 2 8" xfId="21348"/>
    <cellStyle name="標準 25 8 2 9" xfId="31908"/>
    <cellStyle name="標準 25 8 3" xfId="362"/>
    <cellStyle name="標準 25 8 3 2" xfId="1031"/>
    <cellStyle name="標準 25 8 3 2 2" xfId="2568"/>
    <cellStyle name="標準 25 8 3 2 2 2" xfId="7811"/>
    <cellStyle name="標準 25 8 3 2 2 2 2" xfId="19202"/>
    <cellStyle name="標準 25 8 3 2 2 2 3" xfId="29756"/>
    <cellStyle name="標準 25 8 3 2 2 2 4" xfId="40316"/>
    <cellStyle name="標準 25 8 3 2 2 2 5" xfId="50871"/>
    <cellStyle name="標準 25 8 3 2 2 3" xfId="13936"/>
    <cellStyle name="標準 25 8 3 2 2 4" xfId="24491"/>
    <cellStyle name="標準 25 8 3 2 2 5" xfId="35051"/>
    <cellStyle name="標準 25 8 3 2 2 6" xfId="45605"/>
    <cellStyle name="標準 25 8 3 2 3" xfId="4977"/>
    <cellStyle name="標準 25 8 3 2 3 2" xfId="10219"/>
    <cellStyle name="標準 25 8 3 2 3 2 2" xfId="19203"/>
    <cellStyle name="標準 25 8 3 2 3 2 3" xfId="29757"/>
    <cellStyle name="標準 25 8 3 2 3 2 4" xfId="40317"/>
    <cellStyle name="標準 25 8 3 2 3 2 5" xfId="50872"/>
    <cellStyle name="標準 25 8 3 2 3 3" xfId="13937"/>
    <cellStyle name="標準 25 8 3 2 3 4" xfId="24492"/>
    <cellStyle name="標準 25 8 3 2 3 5" xfId="35052"/>
    <cellStyle name="標準 25 8 3 2 3 6" xfId="45606"/>
    <cellStyle name="標準 25 8 3 2 4" xfId="6274"/>
    <cellStyle name="標準 25 8 3 2 4 2" xfId="17983"/>
    <cellStyle name="標準 25 8 3 2 4 3" xfId="28537"/>
    <cellStyle name="標準 25 8 3 2 4 4" xfId="39097"/>
    <cellStyle name="標準 25 8 3 2 4 5" xfId="49652"/>
    <cellStyle name="標準 25 8 3 2 5" xfId="12717"/>
    <cellStyle name="標準 25 8 3 2 6" xfId="23271"/>
    <cellStyle name="標準 25 8 3 2 7" xfId="33831"/>
    <cellStyle name="標準 25 8 3 2 8" xfId="44385"/>
    <cellStyle name="標準 25 8 3 3" xfId="1566"/>
    <cellStyle name="標準 25 8 3 3 2" xfId="3975"/>
    <cellStyle name="標準 25 8 3 3 2 2" xfId="9217"/>
    <cellStyle name="標準 25 8 3 3 2 2 2" xfId="19204"/>
    <cellStyle name="標準 25 8 3 3 2 2 3" xfId="29758"/>
    <cellStyle name="標準 25 8 3 3 2 2 4" xfId="40318"/>
    <cellStyle name="標準 25 8 3 3 2 2 5" xfId="50873"/>
    <cellStyle name="標準 25 8 3 3 2 3" xfId="13938"/>
    <cellStyle name="標準 25 8 3 3 2 4" xfId="24493"/>
    <cellStyle name="標準 25 8 3 3 2 5" xfId="35053"/>
    <cellStyle name="標準 25 8 3 3 2 6" xfId="45607"/>
    <cellStyle name="標準 25 8 3 3 3" xfId="6809"/>
    <cellStyle name="標準 25 8 3 3 3 2" xfId="16981"/>
    <cellStyle name="標準 25 8 3 3 3 3" xfId="27535"/>
    <cellStyle name="標準 25 8 3 3 3 4" xfId="38095"/>
    <cellStyle name="標準 25 8 3 3 3 5" xfId="48650"/>
    <cellStyle name="標準 25 8 3 3 4" xfId="11715"/>
    <cellStyle name="標準 25 8 3 3 5" xfId="22269"/>
    <cellStyle name="標準 25 8 3 3 6" xfId="32829"/>
    <cellStyle name="標準 25 8 3 3 7" xfId="43383"/>
    <cellStyle name="標準 25 8 3 4" xfId="3440"/>
    <cellStyle name="標準 25 8 3 4 2" xfId="8682"/>
    <cellStyle name="標準 25 8 3 4 2 2" xfId="19205"/>
    <cellStyle name="標準 25 8 3 4 2 3" xfId="29759"/>
    <cellStyle name="標準 25 8 3 4 2 4" xfId="40319"/>
    <cellStyle name="標準 25 8 3 4 2 5" xfId="50874"/>
    <cellStyle name="標準 25 8 3 4 3" xfId="13939"/>
    <cellStyle name="標準 25 8 3 4 4" xfId="24494"/>
    <cellStyle name="標準 25 8 3 4 5" xfId="35054"/>
    <cellStyle name="標準 25 8 3 4 6" xfId="45608"/>
    <cellStyle name="標準 25 8 3 5" xfId="5605"/>
    <cellStyle name="標準 25 8 3 5 2" xfId="16446"/>
    <cellStyle name="標準 25 8 3 5 3" xfId="27000"/>
    <cellStyle name="標準 25 8 3 5 4" xfId="37560"/>
    <cellStyle name="標準 25 8 3 5 5" xfId="48115"/>
    <cellStyle name="標準 25 8 3 6" xfId="11180"/>
    <cellStyle name="標準 25 8 3 7" xfId="21734"/>
    <cellStyle name="標準 25 8 3 8" xfId="32294"/>
    <cellStyle name="標準 25 8 3 9" xfId="42848"/>
    <cellStyle name="標準 25 8 4" xfId="860"/>
    <cellStyle name="標準 25 8 4 2" xfId="2397"/>
    <cellStyle name="標準 25 8 4 2 2" xfId="4806"/>
    <cellStyle name="標準 25 8 4 2 2 2" xfId="10048"/>
    <cellStyle name="標準 25 8 4 2 2 2 2" xfId="19206"/>
    <cellStyle name="標準 25 8 4 2 2 2 3" xfId="29760"/>
    <cellStyle name="標準 25 8 4 2 2 2 4" xfId="40320"/>
    <cellStyle name="標準 25 8 4 2 2 2 5" xfId="50875"/>
    <cellStyle name="標準 25 8 4 2 2 3" xfId="13940"/>
    <cellStyle name="標準 25 8 4 2 2 4" xfId="24495"/>
    <cellStyle name="標準 25 8 4 2 2 5" xfId="35055"/>
    <cellStyle name="標準 25 8 4 2 2 6" xfId="45609"/>
    <cellStyle name="標準 25 8 4 2 3" xfId="7640"/>
    <cellStyle name="標準 25 8 4 2 3 2" xfId="17812"/>
    <cellStyle name="標準 25 8 4 2 3 3" xfId="28366"/>
    <cellStyle name="標準 25 8 4 2 3 4" xfId="38926"/>
    <cellStyle name="標準 25 8 4 2 3 5" xfId="49481"/>
    <cellStyle name="標準 25 8 4 2 4" xfId="12546"/>
    <cellStyle name="標準 25 8 4 2 5" xfId="23100"/>
    <cellStyle name="標準 25 8 4 2 6" xfId="33660"/>
    <cellStyle name="標準 25 8 4 2 7" xfId="44214"/>
    <cellStyle name="標準 25 8 4 3" xfId="3269"/>
    <cellStyle name="標準 25 8 4 3 2" xfId="8511"/>
    <cellStyle name="標準 25 8 4 3 2 2" xfId="19207"/>
    <cellStyle name="標準 25 8 4 3 2 3" xfId="29761"/>
    <cellStyle name="標準 25 8 4 3 2 4" xfId="40321"/>
    <cellStyle name="標準 25 8 4 3 2 5" xfId="50876"/>
    <cellStyle name="標準 25 8 4 3 3" xfId="13941"/>
    <cellStyle name="標準 25 8 4 3 4" xfId="24496"/>
    <cellStyle name="標準 25 8 4 3 5" xfId="35056"/>
    <cellStyle name="標準 25 8 4 3 6" xfId="45610"/>
    <cellStyle name="標準 25 8 4 4" xfId="6103"/>
    <cellStyle name="標準 25 8 4 4 2" xfId="16275"/>
    <cellStyle name="標準 25 8 4 4 3" xfId="26829"/>
    <cellStyle name="標準 25 8 4 4 4" xfId="37389"/>
    <cellStyle name="標準 25 8 4 4 5" xfId="47944"/>
    <cellStyle name="標準 25 8 4 5" xfId="11009"/>
    <cellStyle name="標準 25 8 4 6" xfId="21563"/>
    <cellStyle name="標準 25 8 4 7" xfId="32123"/>
    <cellStyle name="標準 25 8 4 8" xfId="42677"/>
    <cellStyle name="標準 25 8 5" xfId="1899"/>
    <cellStyle name="標準 25 8 5 2" xfId="4308"/>
    <cellStyle name="標準 25 8 5 2 2" xfId="9550"/>
    <cellStyle name="標準 25 8 5 2 2 2" xfId="19208"/>
    <cellStyle name="標準 25 8 5 2 2 3" xfId="29762"/>
    <cellStyle name="標準 25 8 5 2 2 4" xfId="40322"/>
    <cellStyle name="標準 25 8 5 2 2 5" xfId="50877"/>
    <cellStyle name="標準 25 8 5 2 3" xfId="13942"/>
    <cellStyle name="標準 25 8 5 2 4" xfId="24497"/>
    <cellStyle name="標準 25 8 5 2 5" xfId="35057"/>
    <cellStyle name="標準 25 8 5 2 6" xfId="45611"/>
    <cellStyle name="標準 25 8 5 3" xfId="7142"/>
    <cellStyle name="標準 25 8 5 3 2" xfId="17314"/>
    <cellStyle name="標準 25 8 5 3 3" xfId="27868"/>
    <cellStyle name="標準 25 8 5 3 4" xfId="38428"/>
    <cellStyle name="標準 25 8 5 3 5" xfId="48983"/>
    <cellStyle name="標準 25 8 5 4" xfId="12048"/>
    <cellStyle name="標準 25 8 5 5" xfId="22602"/>
    <cellStyle name="標準 25 8 5 6" xfId="33162"/>
    <cellStyle name="標準 25 8 5 7" xfId="43716"/>
    <cellStyle name="標準 25 8 6" xfId="1395"/>
    <cellStyle name="標準 25 8 6 2" xfId="3804"/>
    <cellStyle name="標準 25 8 6 2 2" xfId="9046"/>
    <cellStyle name="標準 25 8 6 2 2 2" xfId="19209"/>
    <cellStyle name="標準 25 8 6 2 2 3" xfId="29763"/>
    <cellStyle name="標準 25 8 6 2 2 4" xfId="40323"/>
    <cellStyle name="標準 25 8 6 2 2 5" xfId="50878"/>
    <cellStyle name="標準 25 8 6 2 3" xfId="13943"/>
    <cellStyle name="標準 25 8 6 2 4" xfId="24498"/>
    <cellStyle name="標準 25 8 6 2 5" xfId="35058"/>
    <cellStyle name="標準 25 8 6 2 6" xfId="45612"/>
    <cellStyle name="標準 25 8 6 3" xfId="6638"/>
    <cellStyle name="標準 25 8 6 3 2" xfId="16810"/>
    <cellStyle name="標準 25 8 6 3 3" xfId="27364"/>
    <cellStyle name="標準 25 8 6 3 4" xfId="37924"/>
    <cellStyle name="標準 25 8 6 3 5" xfId="48479"/>
    <cellStyle name="標準 25 8 6 4" xfId="11544"/>
    <cellStyle name="標準 25 8 6 5" xfId="22098"/>
    <cellStyle name="標準 25 8 6 6" xfId="32658"/>
    <cellStyle name="標準 25 8 6 7" xfId="43212"/>
    <cellStyle name="標準 25 8 7" xfId="2927"/>
    <cellStyle name="標準 25 8 7 2" xfId="8169"/>
    <cellStyle name="標準 25 8 7 2 2" xfId="19210"/>
    <cellStyle name="標準 25 8 7 2 3" xfId="29764"/>
    <cellStyle name="標準 25 8 7 2 4" xfId="40324"/>
    <cellStyle name="標準 25 8 7 2 5" xfId="50879"/>
    <cellStyle name="標準 25 8 7 3" xfId="13944"/>
    <cellStyle name="標準 25 8 7 4" xfId="24499"/>
    <cellStyle name="標準 25 8 7 5" xfId="35059"/>
    <cellStyle name="標準 25 8 7 6" xfId="45613"/>
    <cellStyle name="標準 25 8 8" xfId="5509"/>
    <cellStyle name="標準 25 8 8 2" xfId="15933"/>
    <cellStyle name="標準 25 8 8 3" xfId="26487"/>
    <cellStyle name="標準 25 8 8 4" xfId="37047"/>
    <cellStyle name="標準 25 8 8 5" xfId="47602"/>
    <cellStyle name="標準 25 8 9" xfId="10667"/>
    <cellStyle name="標準 25 9" xfId="288"/>
    <cellStyle name="標準 25 9 10" xfId="21243"/>
    <cellStyle name="標準 25 9 11" xfId="31803"/>
    <cellStyle name="標準 25 9 12" xfId="42357"/>
    <cellStyle name="標準 25 9 2" xfId="667"/>
    <cellStyle name="標準 25 9 2 10" xfId="42484"/>
    <cellStyle name="標準 25 9 2 2" xfId="1180"/>
    <cellStyle name="標準 25 9 2 2 2" xfId="2717"/>
    <cellStyle name="標準 25 9 2 2 2 2" xfId="5126"/>
    <cellStyle name="標準 25 9 2 2 2 2 2" xfId="10368"/>
    <cellStyle name="標準 25 9 2 2 2 2 2 2" xfId="19211"/>
    <cellStyle name="標準 25 9 2 2 2 2 2 3" xfId="29765"/>
    <cellStyle name="標準 25 9 2 2 2 2 2 4" xfId="40325"/>
    <cellStyle name="標準 25 9 2 2 2 2 2 5" xfId="50880"/>
    <cellStyle name="標準 25 9 2 2 2 2 3" xfId="13945"/>
    <cellStyle name="標準 25 9 2 2 2 2 4" xfId="24500"/>
    <cellStyle name="標準 25 9 2 2 2 2 5" xfId="35060"/>
    <cellStyle name="標準 25 9 2 2 2 2 6" xfId="45614"/>
    <cellStyle name="標準 25 9 2 2 2 3" xfId="7960"/>
    <cellStyle name="標準 25 9 2 2 2 3 2" xfId="18132"/>
    <cellStyle name="標準 25 9 2 2 2 3 3" xfId="28686"/>
    <cellStyle name="標準 25 9 2 2 2 3 4" xfId="39246"/>
    <cellStyle name="標準 25 9 2 2 2 3 5" xfId="49801"/>
    <cellStyle name="標準 25 9 2 2 2 4" xfId="12866"/>
    <cellStyle name="標準 25 9 2 2 2 5" xfId="23420"/>
    <cellStyle name="標準 25 9 2 2 2 6" xfId="33980"/>
    <cellStyle name="標準 25 9 2 2 2 7" xfId="44534"/>
    <cellStyle name="標準 25 9 2 2 3" xfId="3589"/>
    <cellStyle name="標準 25 9 2 2 3 2" xfId="8831"/>
    <cellStyle name="標準 25 9 2 2 3 2 2" xfId="19212"/>
    <cellStyle name="標準 25 9 2 2 3 2 3" xfId="29766"/>
    <cellStyle name="標準 25 9 2 2 3 2 4" xfId="40326"/>
    <cellStyle name="標準 25 9 2 2 3 2 5" xfId="50881"/>
    <cellStyle name="標準 25 9 2 2 3 3" xfId="13946"/>
    <cellStyle name="標準 25 9 2 2 3 4" xfId="24501"/>
    <cellStyle name="標準 25 9 2 2 3 5" xfId="35061"/>
    <cellStyle name="標準 25 9 2 2 3 6" xfId="45615"/>
    <cellStyle name="標準 25 9 2 2 4" xfId="6423"/>
    <cellStyle name="標準 25 9 2 2 4 2" xfId="16595"/>
    <cellStyle name="標準 25 9 2 2 4 3" xfId="27149"/>
    <cellStyle name="標準 25 9 2 2 4 4" xfId="37709"/>
    <cellStyle name="標準 25 9 2 2 4 5" xfId="48264"/>
    <cellStyle name="標準 25 9 2 2 5" xfId="11329"/>
    <cellStyle name="標準 25 9 2 2 6" xfId="21883"/>
    <cellStyle name="標準 25 9 2 2 7" xfId="32443"/>
    <cellStyle name="標準 25 9 2 2 8" xfId="42997"/>
    <cellStyle name="標準 25 9 2 3" xfId="2204"/>
    <cellStyle name="標準 25 9 2 3 2" xfId="4613"/>
    <cellStyle name="標準 25 9 2 3 2 2" xfId="9855"/>
    <cellStyle name="標準 25 9 2 3 2 2 2" xfId="19213"/>
    <cellStyle name="標準 25 9 2 3 2 2 3" xfId="29767"/>
    <cellStyle name="標準 25 9 2 3 2 2 4" xfId="40327"/>
    <cellStyle name="標準 25 9 2 3 2 2 5" xfId="50882"/>
    <cellStyle name="標準 25 9 2 3 2 3" xfId="13947"/>
    <cellStyle name="標準 25 9 2 3 2 4" xfId="24502"/>
    <cellStyle name="標準 25 9 2 3 2 5" xfId="35062"/>
    <cellStyle name="標準 25 9 2 3 2 6" xfId="45616"/>
    <cellStyle name="標準 25 9 2 3 3" xfId="7447"/>
    <cellStyle name="標準 25 9 2 3 3 2" xfId="17619"/>
    <cellStyle name="標準 25 9 2 3 3 3" xfId="28173"/>
    <cellStyle name="標準 25 9 2 3 3 4" xfId="38733"/>
    <cellStyle name="標準 25 9 2 3 3 5" xfId="49288"/>
    <cellStyle name="標準 25 9 2 3 4" xfId="12353"/>
    <cellStyle name="標準 25 9 2 3 5" xfId="22907"/>
    <cellStyle name="標準 25 9 2 3 6" xfId="33467"/>
    <cellStyle name="標準 25 9 2 3 7" xfId="44021"/>
    <cellStyle name="標準 25 9 2 4" xfId="1715"/>
    <cellStyle name="標準 25 9 2 4 2" xfId="4124"/>
    <cellStyle name="標準 25 9 2 4 2 2" xfId="9366"/>
    <cellStyle name="標準 25 9 2 4 2 2 2" xfId="19214"/>
    <cellStyle name="標準 25 9 2 4 2 2 3" xfId="29768"/>
    <cellStyle name="標準 25 9 2 4 2 2 4" xfId="40328"/>
    <cellStyle name="標準 25 9 2 4 2 2 5" xfId="50883"/>
    <cellStyle name="標準 25 9 2 4 2 3" xfId="13948"/>
    <cellStyle name="標準 25 9 2 4 2 4" xfId="24503"/>
    <cellStyle name="標準 25 9 2 4 2 5" xfId="35063"/>
    <cellStyle name="標準 25 9 2 4 2 6" xfId="45617"/>
    <cellStyle name="標準 25 9 2 4 3" xfId="6958"/>
    <cellStyle name="標準 25 9 2 4 3 2" xfId="17130"/>
    <cellStyle name="標準 25 9 2 4 3 3" xfId="27684"/>
    <cellStyle name="標準 25 9 2 4 3 4" xfId="38244"/>
    <cellStyle name="標準 25 9 2 4 3 5" xfId="48799"/>
    <cellStyle name="標準 25 9 2 4 4" xfId="11864"/>
    <cellStyle name="標準 25 9 2 4 5" xfId="22418"/>
    <cellStyle name="標準 25 9 2 4 6" xfId="32978"/>
    <cellStyle name="標準 25 9 2 4 7" xfId="43532"/>
    <cellStyle name="標準 25 9 2 5" xfId="3076"/>
    <cellStyle name="標準 25 9 2 5 2" xfId="8318"/>
    <cellStyle name="標準 25 9 2 5 2 2" xfId="19215"/>
    <cellStyle name="標準 25 9 2 5 2 3" xfId="29769"/>
    <cellStyle name="標準 25 9 2 5 2 4" xfId="40329"/>
    <cellStyle name="標準 25 9 2 5 2 5" xfId="50884"/>
    <cellStyle name="標準 25 9 2 5 3" xfId="13949"/>
    <cellStyle name="標準 25 9 2 5 4" xfId="24504"/>
    <cellStyle name="標準 25 9 2 5 5" xfId="35064"/>
    <cellStyle name="標準 25 9 2 5 6" xfId="45618"/>
    <cellStyle name="標準 25 9 2 6" xfId="5910"/>
    <cellStyle name="標準 25 9 2 6 2" xfId="16082"/>
    <cellStyle name="標準 25 9 2 6 3" xfId="26636"/>
    <cellStyle name="標準 25 9 2 6 4" xfId="37196"/>
    <cellStyle name="標準 25 9 2 6 5" xfId="47751"/>
    <cellStyle name="標準 25 9 2 7" xfId="10816"/>
    <cellStyle name="標準 25 9 2 8" xfId="21370"/>
    <cellStyle name="標準 25 9 2 9" xfId="31930"/>
    <cellStyle name="標準 25 9 3" xfId="376"/>
    <cellStyle name="標準 25 9 3 2" xfId="1053"/>
    <cellStyle name="標準 25 9 3 2 2" xfId="2590"/>
    <cellStyle name="標準 25 9 3 2 2 2" xfId="7833"/>
    <cellStyle name="標準 25 9 3 2 2 2 2" xfId="19216"/>
    <cellStyle name="標準 25 9 3 2 2 2 3" xfId="29770"/>
    <cellStyle name="標準 25 9 3 2 2 2 4" xfId="40330"/>
    <cellStyle name="標準 25 9 3 2 2 2 5" xfId="50885"/>
    <cellStyle name="標準 25 9 3 2 2 3" xfId="13950"/>
    <cellStyle name="標準 25 9 3 2 2 4" xfId="24505"/>
    <cellStyle name="標準 25 9 3 2 2 5" xfId="35065"/>
    <cellStyle name="標準 25 9 3 2 2 6" xfId="45619"/>
    <cellStyle name="標準 25 9 3 2 3" xfId="4999"/>
    <cellStyle name="標準 25 9 3 2 3 2" xfId="10241"/>
    <cellStyle name="標準 25 9 3 2 3 2 2" xfId="19217"/>
    <cellStyle name="標準 25 9 3 2 3 2 3" xfId="29771"/>
    <cellStyle name="標準 25 9 3 2 3 2 4" xfId="40331"/>
    <cellStyle name="標準 25 9 3 2 3 2 5" xfId="50886"/>
    <cellStyle name="標準 25 9 3 2 3 3" xfId="13951"/>
    <cellStyle name="標準 25 9 3 2 3 4" xfId="24506"/>
    <cellStyle name="標準 25 9 3 2 3 5" xfId="35066"/>
    <cellStyle name="標準 25 9 3 2 3 6" xfId="45620"/>
    <cellStyle name="標準 25 9 3 2 4" xfId="6296"/>
    <cellStyle name="標準 25 9 3 2 4 2" xfId="18005"/>
    <cellStyle name="標準 25 9 3 2 4 3" xfId="28559"/>
    <cellStyle name="標準 25 9 3 2 4 4" xfId="39119"/>
    <cellStyle name="標準 25 9 3 2 4 5" xfId="49674"/>
    <cellStyle name="標準 25 9 3 2 5" xfId="12739"/>
    <cellStyle name="標準 25 9 3 2 6" xfId="23293"/>
    <cellStyle name="標準 25 9 3 2 7" xfId="33853"/>
    <cellStyle name="標準 25 9 3 2 8" xfId="44407"/>
    <cellStyle name="標準 25 9 3 3" xfId="1588"/>
    <cellStyle name="標準 25 9 3 3 2" xfId="3997"/>
    <cellStyle name="標準 25 9 3 3 2 2" xfId="9239"/>
    <cellStyle name="標準 25 9 3 3 2 2 2" xfId="19218"/>
    <cellStyle name="標準 25 9 3 3 2 2 3" xfId="29772"/>
    <cellStyle name="標準 25 9 3 3 2 2 4" xfId="40332"/>
    <cellStyle name="標準 25 9 3 3 2 2 5" xfId="50887"/>
    <cellStyle name="標準 25 9 3 3 2 3" xfId="13952"/>
    <cellStyle name="標準 25 9 3 3 2 4" xfId="24507"/>
    <cellStyle name="標準 25 9 3 3 2 5" xfId="35067"/>
    <cellStyle name="標準 25 9 3 3 2 6" xfId="45621"/>
    <cellStyle name="標準 25 9 3 3 3" xfId="6831"/>
    <cellStyle name="標準 25 9 3 3 3 2" xfId="17003"/>
    <cellStyle name="標準 25 9 3 3 3 3" xfId="27557"/>
    <cellStyle name="標準 25 9 3 3 3 4" xfId="38117"/>
    <cellStyle name="標準 25 9 3 3 3 5" xfId="48672"/>
    <cellStyle name="標準 25 9 3 3 4" xfId="11737"/>
    <cellStyle name="標準 25 9 3 3 5" xfId="22291"/>
    <cellStyle name="標準 25 9 3 3 6" xfId="32851"/>
    <cellStyle name="標準 25 9 3 3 7" xfId="43405"/>
    <cellStyle name="標準 25 9 3 4" xfId="3462"/>
    <cellStyle name="標準 25 9 3 4 2" xfId="8704"/>
    <cellStyle name="標準 25 9 3 4 2 2" xfId="19219"/>
    <cellStyle name="標準 25 9 3 4 2 3" xfId="29773"/>
    <cellStyle name="標準 25 9 3 4 2 4" xfId="40333"/>
    <cellStyle name="標準 25 9 3 4 2 5" xfId="50888"/>
    <cellStyle name="標準 25 9 3 4 3" xfId="13953"/>
    <cellStyle name="標準 25 9 3 4 4" xfId="24508"/>
    <cellStyle name="標準 25 9 3 4 5" xfId="35068"/>
    <cellStyle name="標準 25 9 3 4 6" xfId="45622"/>
    <cellStyle name="標準 25 9 3 5" xfId="5619"/>
    <cellStyle name="標準 25 9 3 5 2" xfId="16468"/>
    <cellStyle name="標準 25 9 3 5 3" xfId="27022"/>
    <cellStyle name="標準 25 9 3 5 4" xfId="37582"/>
    <cellStyle name="標準 25 9 3 5 5" xfId="48137"/>
    <cellStyle name="標準 25 9 3 6" xfId="11202"/>
    <cellStyle name="標準 25 9 3 7" xfId="21756"/>
    <cellStyle name="標準 25 9 3 8" xfId="32316"/>
    <cellStyle name="標準 25 9 3 9" xfId="42870"/>
    <cellStyle name="標準 25 9 4" xfId="882"/>
    <cellStyle name="標準 25 9 4 2" xfId="2419"/>
    <cellStyle name="標準 25 9 4 2 2" xfId="4828"/>
    <cellStyle name="標準 25 9 4 2 2 2" xfId="10070"/>
    <cellStyle name="標準 25 9 4 2 2 2 2" xfId="19220"/>
    <cellStyle name="標準 25 9 4 2 2 2 3" xfId="29774"/>
    <cellStyle name="標準 25 9 4 2 2 2 4" xfId="40334"/>
    <cellStyle name="標準 25 9 4 2 2 2 5" xfId="50889"/>
    <cellStyle name="標準 25 9 4 2 2 3" xfId="13954"/>
    <cellStyle name="標準 25 9 4 2 2 4" xfId="24509"/>
    <cellStyle name="標準 25 9 4 2 2 5" xfId="35069"/>
    <cellStyle name="標準 25 9 4 2 2 6" xfId="45623"/>
    <cellStyle name="標準 25 9 4 2 3" xfId="7662"/>
    <cellStyle name="標準 25 9 4 2 3 2" xfId="17834"/>
    <cellStyle name="標準 25 9 4 2 3 3" xfId="28388"/>
    <cellStyle name="標準 25 9 4 2 3 4" xfId="38948"/>
    <cellStyle name="標準 25 9 4 2 3 5" xfId="49503"/>
    <cellStyle name="標準 25 9 4 2 4" xfId="12568"/>
    <cellStyle name="標準 25 9 4 2 5" xfId="23122"/>
    <cellStyle name="標準 25 9 4 2 6" xfId="33682"/>
    <cellStyle name="標準 25 9 4 2 7" xfId="44236"/>
    <cellStyle name="標準 25 9 4 3" xfId="3291"/>
    <cellStyle name="標準 25 9 4 3 2" xfId="8533"/>
    <cellStyle name="標準 25 9 4 3 2 2" xfId="19221"/>
    <cellStyle name="標準 25 9 4 3 2 3" xfId="29775"/>
    <cellStyle name="標準 25 9 4 3 2 4" xfId="40335"/>
    <cellStyle name="標準 25 9 4 3 2 5" xfId="50890"/>
    <cellStyle name="標準 25 9 4 3 3" xfId="13955"/>
    <cellStyle name="標準 25 9 4 3 4" xfId="24510"/>
    <cellStyle name="標準 25 9 4 3 5" xfId="35070"/>
    <cellStyle name="標準 25 9 4 3 6" xfId="45624"/>
    <cellStyle name="標準 25 9 4 4" xfId="6125"/>
    <cellStyle name="標準 25 9 4 4 2" xfId="16297"/>
    <cellStyle name="標準 25 9 4 4 3" xfId="26851"/>
    <cellStyle name="標準 25 9 4 4 4" xfId="37411"/>
    <cellStyle name="標準 25 9 4 4 5" xfId="47966"/>
    <cellStyle name="標準 25 9 4 5" xfId="11031"/>
    <cellStyle name="標準 25 9 4 6" xfId="21585"/>
    <cellStyle name="標準 25 9 4 7" xfId="32145"/>
    <cellStyle name="標準 25 9 4 8" xfId="42699"/>
    <cellStyle name="標準 25 9 5" xfId="1913"/>
    <cellStyle name="標準 25 9 5 2" xfId="4322"/>
    <cellStyle name="標準 25 9 5 2 2" xfId="9564"/>
    <cellStyle name="標準 25 9 5 2 2 2" xfId="19222"/>
    <cellStyle name="標準 25 9 5 2 2 3" xfId="29776"/>
    <cellStyle name="標準 25 9 5 2 2 4" xfId="40336"/>
    <cellStyle name="標準 25 9 5 2 2 5" xfId="50891"/>
    <cellStyle name="標準 25 9 5 2 3" xfId="13956"/>
    <cellStyle name="標準 25 9 5 2 4" xfId="24511"/>
    <cellStyle name="標準 25 9 5 2 5" xfId="35071"/>
    <cellStyle name="標準 25 9 5 2 6" xfId="45625"/>
    <cellStyle name="標準 25 9 5 3" xfId="7156"/>
    <cellStyle name="標準 25 9 5 3 2" xfId="17328"/>
    <cellStyle name="標準 25 9 5 3 3" xfId="27882"/>
    <cellStyle name="標準 25 9 5 3 4" xfId="38442"/>
    <cellStyle name="標準 25 9 5 3 5" xfId="48997"/>
    <cellStyle name="標準 25 9 5 4" xfId="12062"/>
    <cellStyle name="標準 25 9 5 5" xfId="22616"/>
    <cellStyle name="標準 25 9 5 6" xfId="33176"/>
    <cellStyle name="標準 25 9 5 7" xfId="43730"/>
    <cellStyle name="標準 25 9 6" xfId="1417"/>
    <cellStyle name="標準 25 9 6 2" xfId="3826"/>
    <cellStyle name="標準 25 9 6 2 2" xfId="9068"/>
    <cellStyle name="標準 25 9 6 2 2 2" xfId="19223"/>
    <cellStyle name="標準 25 9 6 2 2 3" xfId="29777"/>
    <cellStyle name="標準 25 9 6 2 2 4" xfId="40337"/>
    <cellStyle name="標準 25 9 6 2 2 5" xfId="50892"/>
    <cellStyle name="標準 25 9 6 2 3" xfId="13957"/>
    <cellStyle name="標準 25 9 6 2 4" xfId="24512"/>
    <cellStyle name="標準 25 9 6 2 5" xfId="35072"/>
    <cellStyle name="標準 25 9 6 2 6" xfId="45626"/>
    <cellStyle name="標準 25 9 6 3" xfId="6660"/>
    <cellStyle name="標準 25 9 6 3 2" xfId="16832"/>
    <cellStyle name="標準 25 9 6 3 3" xfId="27386"/>
    <cellStyle name="標準 25 9 6 3 4" xfId="37946"/>
    <cellStyle name="標準 25 9 6 3 5" xfId="48501"/>
    <cellStyle name="標準 25 9 6 4" xfId="11566"/>
    <cellStyle name="標準 25 9 6 5" xfId="22120"/>
    <cellStyle name="標準 25 9 6 6" xfId="32680"/>
    <cellStyle name="標準 25 9 6 7" xfId="43234"/>
    <cellStyle name="標準 25 9 7" xfId="2949"/>
    <cellStyle name="標準 25 9 7 2" xfId="8191"/>
    <cellStyle name="標準 25 9 7 2 2" xfId="19224"/>
    <cellStyle name="標準 25 9 7 2 3" xfId="29778"/>
    <cellStyle name="標準 25 9 7 2 4" xfId="40338"/>
    <cellStyle name="標準 25 9 7 2 5" xfId="50893"/>
    <cellStyle name="標準 25 9 7 3" xfId="13958"/>
    <cellStyle name="標準 25 9 7 4" xfId="24513"/>
    <cellStyle name="標準 25 9 7 5" xfId="35073"/>
    <cellStyle name="標準 25 9 7 6" xfId="45627"/>
    <cellStyle name="標準 25 9 8" xfId="5531"/>
    <cellStyle name="標準 25 9 8 2" xfId="15955"/>
    <cellStyle name="標準 25 9 8 3" xfId="26509"/>
    <cellStyle name="標準 25 9 8 4" xfId="37069"/>
    <cellStyle name="標準 25 9 8 5" xfId="47624"/>
    <cellStyle name="標準 25 9 9" xfId="10689"/>
    <cellStyle name="標準 26" xfId="57"/>
    <cellStyle name="標準 26 10" xfId="177"/>
    <cellStyle name="標準 26 10 10" xfId="31950"/>
    <cellStyle name="標準 26 10 11" xfId="42504"/>
    <cellStyle name="標準 26 10 2" xfId="391"/>
    <cellStyle name="標準 26 10 2 2" xfId="1200"/>
    <cellStyle name="標準 26 10 2 2 2" xfId="2737"/>
    <cellStyle name="標準 26 10 2 2 2 2" xfId="7980"/>
    <cellStyle name="標準 26 10 2 2 2 2 2" xfId="19225"/>
    <cellStyle name="標準 26 10 2 2 2 2 3" xfId="29779"/>
    <cellStyle name="標準 26 10 2 2 2 2 4" xfId="40339"/>
    <cellStyle name="標準 26 10 2 2 2 2 5" xfId="50894"/>
    <cellStyle name="標準 26 10 2 2 2 3" xfId="13959"/>
    <cellStyle name="標準 26 10 2 2 2 4" xfId="24514"/>
    <cellStyle name="標準 26 10 2 2 2 5" xfId="35074"/>
    <cellStyle name="標準 26 10 2 2 2 6" xfId="45628"/>
    <cellStyle name="標準 26 10 2 2 3" xfId="5146"/>
    <cellStyle name="標準 26 10 2 2 3 2" xfId="10388"/>
    <cellStyle name="標準 26 10 2 2 3 2 2" xfId="19226"/>
    <cellStyle name="標準 26 10 2 2 3 2 3" xfId="29780"/>
    <cellStyle name="標準 26 10 2 2 3 2 4" xfId="40340"/>
    <cellStyle name="標準 26 10 2 2 3 2 5" xfId="50895"/>
    <cellStyle name="標準 26 10 2 2 3 3" xfId="13960"/>
    <cellStyle name="標準 26 10 2 2 3 4" xfId="24515"/>
    <cellStyle name="標準 26 10 2 2 3 5" xfId="35075"/>
    <cellStyle name="標準 26 10 2 2 3 6" xfId="45629"/>
    <cellStyle name="標準 26 10 2 2 4" xfId="6443"/>
    <cellStyle name="標準 26 10 2 2 4 2" xfId="18152"/>
    <cellStyle name="標準 26 10 2 2 4 3" xfId="28706"/>
    <cellStyle name="標準 26 10 2 2 4 4" xfId="39266"/>
    <cellStyle name="標準 26 10 2 2 4 5" xfId="49821"/>
    <cellStyle name="標準 26 10 2 2 5" xfId="12886"/>
    <cellStyle name="標準 26 10 2 2 6" xfId="23440"/>
    <cellStyle name="標準 26 10 2 2 7" xfId="34000"/>
    <cellStyle name="標準 26 10 2 2 8" xfId="44554"/>
    <cellStyle name="標準 26 10 2 3" xfId="1735"/>
    <cellStyle name="標準 26 10 2 3 2" xfId="4144"/>
    <cellStyle name="標準 26 10 2 3 2 2" xfId="9386"/>
    <cellStyle name="標準 26 10 2 3 2 2 2" xfId="19227"/>
    <cellStyle name="標準 26 10 2 3 2 2 3" xfId="29781"/>
    <cellStyle name="標準 26 10 2 3 2 2 4" xfId="40341"/>
    <cellStyle name="標準 26 10 2 3 2 2 5" xfId="50896"/>
    <cellStyle name="標準 26 10 2 3 2 3" xfId="13961"/>
    <cellStyle name="標準 26 10 2 3 2 4" xfId="24516"/>
    <cellStyle name="標準 26 10 2 3 2 5" xfId="35076"/>
    <cellStyle name="標準 26 10 2 3 2 6" xfId="45630"/>
    <cellStyle name="標準 26 10 2 3 3" xfId="6978"/>
    <cellStyle name="標準 26 10 2 3 3 2" xfId="17150"/>
    <cellStyle name="標準 26 10 2 3 3 3" xfId="27704"/>
    <cellStyle name="標準 26 10 2 3 3 4" xfId="38264"/>
    <cellStyle name="標準 26 10 2 3 3 5" xfId="48819"/>
    <cellStyle name="標準 26 10 2 3 4" xfId="11884"/>
    <cellStyle name="標準 26 10 2 3 5" xfId="22438"/>
    <cellStyle name="標準 26 10 2 3 6" xfId="32998"/>
    <cellStyle name="標準 26 10 2 3 7" xfId="43552"/>
    <cellStyle name="標準 26 10 2 4" xfId="3609"/>
    <cellStyle name="標準 26 10 2 4 2" xfId="8851"/>
    <cellStyle name="標準 26 10 2 4 2 2" xfId="19228"/>
    <cellStyle name="標準 26 10 2 4 2 3" xfId="29782"/>
    <cellStyle name="標準 26 10 2 4 2 4" xfId="40342"/>
    <cellStyle name="標準 26 10 2 4 2 5" xfId="50897"/>
    <cellStyle name="標準 26 10 2 4 3" xfId="13962"/>
    <cellStyle name="標準 26 10 2 4 4" xfId="24517"/>
    <cellStyle name="標準 26 10 2 4 5" xfId="35077"/>
    <cellStyle name="標準 26 10 2 4 6" xfId="45631"/>
    <cellStyle name="標準 26 10 2 5" xfId="5634"/>
    <cellStyle name="標準 26 10 2 5 2" xfId="16615"/>
    <cellStyle name="標準 26 10 2 5 3" xfId="27169"/>
    <cellStyle name="標準 26 10 2 5 4" xfId="37729"/>
    <cellStyle name="標準 26 10 2 5 5" xfId="48284"/>
    <cellStyle name="標準 26 10 2 6" xfId="11349"/>
    <cellStyle name="標準 26 10 2 7" xfId="21903"/>
    <cellStyle name="標準 26 10 2 8" xfId="32463"/>
    <cellStyle name="標準 26 10 2 9" xfId="43017"/>
    <cellStyle name="標準 26 10 3" xfId="902"/>
    <cellStyle name="標準 26 10 3 2" xfId="2439"/>
    <cellStyle name="標準 26 10 3 2 2" xfId="4848"/>
    <cellStyle name="標準 26 10 3 2 2 2" xfId="10090"/>
    <cellStyle name="標準 26 10 3 2 2 2 2" xfId="19229"/>
    <cellStyle name="標準 26 10 3 2 2 2 3" xfId="29783"/>
    <cellStyle name="標準 26 10 3 2 2 2 4" xfId="40343"/>
    <cellStyle name="標準 26 10 3 2 2 2 5" xfId="50898"/>
    <cellStyle name="標準 26 10 3 2 2 3" xfId="13963"/>
    <cellStyle name="標準 26 10 3 2 2 4" xfId="24518"/>
    <cellStyle name="標準 26 10 3 2 2 5" xfId="35078"/>
    <cellStyle name="標準 26 10 3 2 2 6" xfId="45632"/>
    <cellStyle name="標準 26 10 3 2 3" xfId="7682"/>
    <cellStyle name="標準 26 10 3 2 3 2" xfId="17854"/>
    <cellStyle name="標準 26 10 3 2 3 3" xfId="28408"/>
    <cellStyle name="標準 26 10 3 2 3 4" xfId="38968"/>
    <cellStyle name="標準 26 10 3 2 3 5" xfId="49523"/>
    <cellStyle name="標準 26 10 3 2 4" xfId="12588"/>
    <cellStyle name="標準 26 10 3 2 5" xfId="23142"/>
    <cellStyle name="標準 26 10 3 2 6" xfId="33702"/>
    <cellStyle name="標準 26 10 3 2 7" xfId="44256"/>
    <cellStyle name="標準 26 10 3 3" xfId="3311"/>
    <cellStyle name="標準 26 10 3 3 2" xfId="8553"/>
    <cellStyle name="標準 26 10 3 3 2 2" xfId="19230"/>
    <cellStyle name="標準 26 10 3 3 2 3" xfId="29784"/>
    <cellStyle name="標準 26 10 3 3 2 4" xfId="40344"/>
    <cellStyle name="標準 26 10 3 3 2 5" xfId="50899"/>
    <cellStyle name="標準 26 10 3 3 3" xfId="13964"/>
    <cellStyle name="標準 26 10 3 3 4" xfId="24519"/>
    <cellStyle name="標準 26 10 3 3 5" xfId="35079"/>
    <cellStyle name="標準 26 10 3 3 6" xfId="45633"/>
    <cellStyle name="標準 26 10 3 4" xfId="6145"/>
    <cellStyle name="標準 26 10 3 4 2" xfId="16317"/>
    <cellStyle name="標準 26 10 3 4 3" xfId="26871"/>
    <cellStyle name="標準 26 10 3 4 4" xfId="37431"/>
    <cellStyle name="標準 26 10 3 4 5" xfId="47986"/>
    <cellStyle name="標準 26 10 3 5" xfId="11051"/>
    <cellStyle name="標準 26 10 3 6" xfId="21605"/>
    <cellStyle name="標準 26 10 3 7" xfId="32165"/>
    <cellStyle name="標準 26 10 3 8" xfId="42719"/>
    <cellStyle name="標準 26 10 4" xfId="1928"/>
    <cellStyle name="標準 26 10 4 2" xfId="4337"/>
    <cellStyle name="標準 26 10 4 2 2" xfId="9579"/>
    <cellStyle name="標準 26 10 4 2 2 2" xfId="19231"/>
    <cellStyle name="標準 26 10 4 2 2 3" xfId="29785"/>
    <cellStyle name="標準 26 10 4 2 2 4" xfId="40345"/>
    <cellStyle name="標準 26 10 4 2 2 5" xfId="50900"/>
    <cellStyle name="標準 26 10 4 2 3" xfId="13965"/>
    <cellStyle name="標準 26 10 4 2 4" xfId="24520"/>
    <cellStyle name="標準 26 10 4 2 5" xfId="35080"/>
    <cellStyle name="標準 26 10 4 2 6" xfId="45634"/>
    <cellStyle name="標準 26 10 4 3" xfId="7171"/>
    <cellStyle name="標準 26 10 4 3 2" xfId="17343"/>
    <cellStyle name="標準 26 10 4 3 3" xfId="27897"/>
    <cellStyle name="標準 26 10 4 3 4" xfId="38457"/>
    <cellStyle name="標準 26 10 4 3 5" xfId="49012"/>
    <cellStyle name="標準 26 10 4 4" xfId="12077"/>
    <cellStyle name="標準 26 10 4 5" xfId="22631"/>
    <cellStyle name="標準 26 10 4 6" xfId="33191"/>
    <cellStyle name="標準 26 10 4 7" xfId="43745"/>
    <cellStyle name="標準 26 10 5" xfId="1437"/>
    <cellStyle name="標準 26 10 5 2" xfId="3846"/>
    <cellStyle name="標準 26 10 5 2 2" xfId="9088"/>
    <cellStyle name="標準 26 10 5 2 2 2" xfId="19232"/>
    <cellStyle name="標準 26 10 5 2 2 3" xfId="29786"/>
    <cellStyle name="標準 26 10 5 2 2 4" xfId="40346"/>
    <cellStyle name="標準 26 10 5 2 2 5" xfId="50901"/>
    <cellStyle name="標準 26 10 5 2 3" xfId="13966"/>
    <cellStyle name="標準 26 10 5 2 4" xfId="24521"/>
    <cellStyle name="標準 26 10 5 2 5" xfId="35081"/>
    <cellStyle name="標準 26 10 5 2 6" xfId="45635"/>
    <cellStyle name="標準 26 10 5 3" xfId="6680"/>
    <cellStyle name="標準 26 10 5 3 2" xfId="16852"/>
    <cellStyle name="標準 26 10 5 3 3" xfId="27406"/>
    <cellStyle name="標準 26 10 5 3 4" xfId="37966"/>
    <cellStyle name="標準 26 10 5 3 5" xfId="48521"/>
    <cellStyle name="標準 26 10 5 4" xfId="11586"/>
    <cellStyle name="標準 26 10 5 5" xfId="22140"/>
    <cellStyle name="標準 26 10 5 6" xfId="32700"/>
    <cellStyle name="標準 26 10 5 7" xfId="43254"/>
    <cellStyle name="標準 26 10 6" xfId="3096"/>
    <cellStyle name="標準 26 10 6 2" xfId="8338"/>
    <cellStyle name="標準 26 10 6 2 2" xfId="19233"/>
    <cellStyle name="標準 26 10 6 2 3" xfId="29787"/>
    <cellStyle name="標準 26 10 6 2 4" xfId="40347"/>
    <cellStyle name="標準 26 10 6 2 5" xfId="50902"/>
    <cellStyle name="標準 26 10 6 3" xfId="13967"/>
    <cellStyle name="標準 26 10 6 4" xfId="24522"/>
    <cellStyle name="標準 26 10 6 5" xfId="35082"/>
    <cellStyle name="標準 26 10 6 6" xfId="45636"/>
    <cellStyle name="標準 26 10 7" xfId="5425"/>
    <cellStyle name="標準 26 10 7 2" xfId="16102"/>
    <cellStyle name="標準 26 10 7 3" xfId="26656"/>
    <cellStyle name="標準 26 10 7 4" xfId="37216"/>
    <cellStyle name="標準 26 10 7 5" xfId="47771"/>
    <cellStyle name="標準 26 10 8" xfId="10836"/>
    <cellStyle name="標準 26 10 9" xfId="21390"/>
    <cellStyle name="標準 26 11" xfId="406"/>
    <cellStyle name="標準 26 11 10" xfId="31824"/>
    <cellStyle name="標準 26 11 11" xfId="42378"/>
    <cellStyle name="標準 26 11 2" xfId="1074"/>
    <cellStyle name="標準 26 11 2 2" xfId="2611"/>
    <cellStyle name="標準 26 11 2 2 2" xfId="5020"/>
    <cellStyle name="標準 26 11 2 2 2 2" xfId="10262"/>
    <cellStyle name="標準 26 11 2 2 2 2 2" xfId="19234"/>
    <cellStyle name="標準 26 11 2 2 2 2 3" xfId="29788"/>
    <cellStyle name="標準 26 11 2 2 2 2 4" xfId="40348"/>
    <cellStyle name="標準 26 11 2 2 2 2 5" xfId="50903"/>
    <cellStyle name="標準 26 11 2 2 2 3" xfId="13968"/>
    <cellStyle name="標準 26 11 2 2 2 4" xfId="24523"/>
    <cellStyle name="標準 26 11 2 2 2 5" xfId="35083"/>
    <cellStyle name="標準 26 11 2 2 2 6" xfId="45637"/>
    <cellStyle name="標準 26 11 2 2 3" xfId="7854"/>
    <cellStyle name="標準 26 11 2 2 3 2" xfId="18026"/>
    <cellStyle name="標準 26 11 2 2 3 3" xfId="28580"/>
    <cellStyle name="標準 26 11 2 2 3 4" xfId="39140"/>
    <cellStyle name="標準 26 11 2 2 3 5" xfId="49695"/>
    <cellStyle name="標準 26 11 2 2 4" xfId="12760"/>
    <cellStyle name="標準 26 11 2 2 5" xfId="23314"/>
    <cellStyle name="標準 26 11 2 2 6" xfId="33874"/>
    <cellStyle name="標準 26 11 2 2 7" xfId="44428"/>
    <cellStyle name="標準 26 11 2 3" xfId="1609"/>
    <cellStyle name="標準 26 11 2 3 2" xfId="4018"/>
    <cellStyle name="標準 26 11 2 3 2 2" xfId="9260"/>
    <cellStyle name="標準 26 11 2 3 2 2 2" xfId="19235"/>
    <cellStyle name="標準 26 11 2 3 2 2 3" xfId="29789"/>
    <cellStyle name="標準 26 11 2 3 2 2 4" xfId="40349"/>
    <cellStyle name="標準 26 11 2 3 2 2 5" xfId="50904"/>
    <cellStyle name="標準 26 11 2 3 2 3" xfId="13969"/>
    <cellStyle name="標準 26 11 2 3 2 4" xfId="24524"/>
    <cellStyle name="標準 26 11 2 3 2 5" xfId="35084"/>
    <cellStyle name="標準 26 11 2 3 2 6" xfId="45638"/>
    <cellStyle name="標準 26 11 2 3 3" xfId="6852"/>
    <cellStyle name="標準 26 11 2 3 3 2" xfId="17024"/>
    <cellStyle name="標準 26 11 2 3 3 3" xfId="27578"/>
    <cellStyle name="標準 26 11 2 3 3 4" xfId="38138"/>
    <cellStyle name="標準 26 11 2 3 3 5" xfId="48693"/>
    <cellStyle name="標準 26 11 2 3 4" xfId="11758"/>
    <cellStyle name="標準 26 11 2 3 5" xfId="22312"/>
    <cellStyle name="標準 26 11 2 3 6" xfId="32872"/>
    <cellStyle name="標準 26 11 2 3 7" xfId="43426"/>
    <cellStyle name="標準 26 11 2 4" xfId="3483"/>
    <cellStyle name="標準 26 11 2 4 2" xfId="8725"/>
    <cellStyle name="標準 26 11 2 4 2 2" xfId="19236"/>
    <cellStyle name="標準 26 11 2 4 2 3" xfId="29790"/>
    <cellStyle name="標準 26 11 2 4 2 4" xfId="40350"/>
    <cellStyle name="標準 26 11 2 4 2 5" xfId="50905"/>
    <cellStyle name="標準 26 11 2 4 3" xfId="13970"/>
    <cellStyle name="標準 26 11 2 4 4" xfId="24525"/>
    <cellStyle name="標準 26 11 2 4 5" xfId="35085"/>
    <cellStyle name="標準 26 11 2 4 6" xfId="45639"/>
    <cellStyle name="標準 26 11 2 5" xfId="6317"/>
    <cellStyle name="標準 26 11 2 5 2" xfId="16489"/>
    <cellStyle name="標準 26 11 2 5 3" xfId="27043"/>
    <cellStyle name="標準 26 11 2 5 4" xfId="37603"/>
    <cellStyle name="標準 26 11 2 5 5" xfId="48158"/>
    <cellStyle name="標準 26 11 2 6" xfId="11223"/>
    <cellStyle name="標準 26 11 2 7" xfId="21777"/>
    <cellStyle name="標準 26 11 2 8" xfId="32337"/>
    <cellStyle name="標準 26 11 2 9" xfId="42891"/>
    <cellStyle name="標準 26 11 3" xfId="924"/>
    <cellStyle name="標準 26 11 3 2" xfId="2461"/>
    <cellStyle name="標準 26 11 3 2 2" xfId="4870"/>
    <cellStyle name="標準 26 11 3 2 2 2" xfId="10112"/>
    <cellStyle name="標準 26 11 3 2 2 2 2" xfId="19237"/>
    <cellStyle name="標準 26 11 3 2 2 2 3" xfId="29791"/>
    <cellStyle name="標準 26 11 3 2 2 2 4" xfId="40351"/>
    <cellStyle name="標準 26 11 3 2 2 2 5" xfId="50906"/>
    <cellStyle name="標準 26 11 3 2 2 3" xfId="13971"/>
    <cellStyle name="標準 26 11 3 2 2 4" xfId="24526"/>
    <cellStyle name="標準 26 11 3 2 2 5" xfId="35086"/>
    <cellStyle name="標準 26 11 3 2 2 6" xfId="45640"/>
    <cellStyle name="標準 26 11 3 2 3" xfId="7704"/>
    <cellStyle name="標準 26 11 3 2 3 2" xfId="17876"/>
    <cellStyle name="標準 26 11 3 2 3 3" xfId="28430"/>
    <cellStyle name="標準 26 11 3 2 3 4" xfId="38990"/>
    <cellStyle name="標準 26 11 3 2 3 5" xfId="49545"/>
    <cellStyle name="標準 26 11 3 2 4" xfId="12610"/>
    <cellStyle name="標準 26 11 3 2 5" xfId="23164"/>
    <cellStyle name="標準 26 11 3 2 6" xfId="33724"/>
    <cellStyle name="標準 26 11 3 2 7" xfId="44278"/>
    <cellStyle name="標準 26 11 3 3" xfId="3333"/>
    <cellStyle name="標準 26 11 3 3 2" xfId="8575"/>
    <cellStyle name="標準 26 11 3 3 2 2" xfId="19238"/>
    <cellStyle name="標準 26 11 3 3 2 3" xfId="29792"/>
    <cellStyle name="標準 26 11 3 3 2 4" xfId="40352"/>
    <cellStyle name="標準 26 11 3 3 2 5" xfId="50907"/>
    <cellStyle name="標準 26 11 3 3 3" xfId="13972"/>
    <cellStyle name="標準 26 11 3 3 4" xfId="24527"/>
    <cellStyle name="標準 26 11 3 3 5" xfId="35087"/>
    <cellStyle name="標準 26 11 3 3 6" xfId="45641"/>
    <cellStyle name="標準 26 11 3 4" xfId="6167"/>
    <cellStyle name="標準 26 11 3 4 2" xfId="16339"/>
    <cellStyle name="標準 26 11 3 4 3" xfId="26893"/>
    <cellStyle name="標準 26 11 3 4 4" xfId="37453"/>
    <cellStyle name="標準 26 11 3 4 5" xfId="48008"/>
    <cellStyle name="標準 26 11 3 5" xfId="11073"/>
    <cellStyle name="標準 26 11 3 6" xfId="21627"/>
    <cellStyle name="標準 26 11 3 7" xfId="32187"/>
    <cellStyle name="標準 26 11 3 8" xfId="42741"/>
    <cellStyle name="標準 26 11 4" xfId="1943"/>
    <cellStyle name="標準 26 11 4 2" xfId="4352"/>
    <cellStyle name="標準 26 11 4 2 2" xfId="9594"/>
    <cellStyle name="標準 26 11 4 2 2 2" xfId="19239"/>
    <cellStyle name="標準 26 11 4 2 2 3" xfId="29793"/>
    <cellStyle name="標準 26 11 4 2 2 4" xfId="40353"/>
    <cellStyle name="標準 26 11 4 2 2 5" xfId="50908"/>
    <cellStyle name="標準 26 11 4 2 3" xfId="13973"/>
    <cellStyle name="標準 26 11 4 2 4" xfId="24528"/>
    <cellStyle name="標準 26 11 4 2 5" xfId="35088"/>
    <cellStyle name="標準 26 11 4 2 6" xfId="45642"/>
    <cellStyle name="標準 26 11 4 3" xfId="7186"/>
    <cellStyle name="標準 26 11 4 3 2" xfId="17358"/>
    <cellStyle name="標準 26 11 4 3 3" xfId="27912"/>
    <cellStyle name="標準 26 11 4 3 4" xfId="38472"/>
    <cellStyle name="標準 26 11 4 3 5" xfId="49027"/>
    <cellStyle name="標準 26 11 4 4" xfId="12092"/>
    <cellStyle name="標準 26 11 4 5" xfId="22646"/>
    <cellStyle name="標準 26 11 4 6" xfId="33206"/>
    <cellStyle name="標準 26 11 4 7" xfId="43760"/>
    <cellStyle name="標準 26 11 5" xfId="1459"/>
    <cellStyle name="標準 26 11 5 2" xfId="3868"/>
    <cellStyle name="標準 26 11 5 2 2" xfId="9110"/>
    <cellStyle name="標準 26 11 5 2 2 2" xfId="19240"/>
    <cellStyle name="標準 26 11 5 2 2 3" xfId="29794"/>
    <cellStyle name="標準 26 11 5 2 2 4" xfId="40354"/>
    <cellStyle name="標準 26 11 5 2 2 5" xfId="50909"/>
    <cellStyle name="標準 26 11 5 2 3" xfId="13974"/>
    <cellStyle name="標準 26 11 5 2 4" xfId="24529"/>
    <cellStyle name="標準 26 11 5 2 5" xfId="35089"/>
    <cellStyle name="標準 26 11 5 2 6" xfId="45643"/>
    <cellStyle name="標準 26 11 5 3" xfId="6702"/>
    <cellStyle name="標準 26 11 5 3 2" xfId="16874"/>
    <cellStyle name="標準 26 11 5 3 3" xfId="27428"/>
    <cellStyle name="標準 26 11 5 3 4" xfId="37988"/>
    <cellStyle name="標準 26 11 5 3 5" xfId="48543"/>
    <cellStyle name="標準 26 11 5 4" xfId="11608"/>
    <cellStyle name="標準 26 11 5 5" xfId="22162"/>
    <cellStyle name="標準 26 11 5 6" xfId="32722"/>
    <cellStyle name="標準 26 11 5 7" xfId="43276"/>
    <cellStyle name="標準 26 11 6" xfId="2970"/>
    <cellStyle name="標準 26 11 6 2" xfId="8212"/>
    <cellStyle name="標準 26 11 6 2 2" xfId="19241"/>
    <cellStyle name="標準 26 11 6 2 3" xfId="29795"/>
    <cellStyle name="標準 26 11 6 2 4" xfId="40355"/>
    <cellStyle name="標準 26 11 6 2 5" xfId="50910"/>
    <cellStyle name="標準 26 11 6 3" xfId="13975"/>
    <cellStyle name="標準 26 11 6 4" xfId="24530"/>
    <cellStyle name="標準 26 11 6 5" xfId="35090"/>
    <cellStyle name="標準 26 11 6 6" xfId="45644"/>
    <cellStyle name="標準 26 11 7" xfId="5649"/>
    <cellStyle name="標準 26 11 7 2" xfId="15976"/>
    <cellStyle name="標準 26 11 7 3" xfId="26530"/>
    <cellStyle name="標準 26 11 7 4" xfId="37090"/>
    <cellStyle name="標準 26 11 7 5" xfId="47645"/>
    <cellStyle name="標準 26 11 8" xfId="10710"/>
    <cellStyle name="標準 26 11 9" xfId="21264"/>
    <cellStyle name="標準 26 12" xfId="422"/>
    <cellStyle name="標準 26 12 10" xfId="42526"/>
    <cellStyle name="標準 26 12 2" xfId="1222"/>
    <cellStyle name="標準 26 12 2 2" xfId="2759"/>
    <cellStyle name="標準 26 12 2 2 2" xfId="5168"/>
    <cellStyle name="標準 26 12 2 2 2 2" xfId="10410"/>
    <cellStyle name="標準 26 12 2 2 2 2 2" xfId="19242"/>
    <cellStyle name="標準 26 12 2 2 2 2 3" xfId="29796"/>
    <cellStyle name="標準 26 12 2 2 2 2 4" xfId="40356"/>
    <cellStyle name="標準 26 12 2 2 2 2 5" xfId="50911"/>
    <cellStyle name="標準 26 12 2 2 2 3" xfId="13976"/>
    <cellStyle name="標準 26 12 2 2 2 4" xfId="24531"/>
    <cellStyle name="標準 26 12 2 2 2 5" xfId="35091"/>
    <cellStyle name="標準 26 12 2 2 2 6" xfId="45645"/>
    <cellStyle name="標準 26 12 2 2 3" xfId="8002"/>
    <cellStyle name="標準 26 12 2 2 3 2" xfId="18174"/>
    <cellStyle name="標準 26 12 2 2 3 3" xfId="28728"/>
    <cellStyle name="標準 26 12 2 2 3 4" xfId="39288"/>
    <cellStyle name="標準 26 12 2 2 3 5" xfId="49843"/>
    <cellStyle name="標準 26 12 2 2 4" xfId="12908"/>
    <cellStyle name="標準 26 12 2 2 5" xfId="23462"/>
    <cellStyle name="標準 26 12 2 2 6" xfId="34022"/>
    <cellStyle name="標準 26 12 2 2 7" xfId="44576"/>
    <cellStyle name="標準 26 12 2 3" xfId="3631"/>
    <cellStyle name="標準 26 12 2 3 2" xfId="8873"/>
    <cellStyle name="標準 26 12 2 3 2 2" xfId="19243"/>
    <cellStyle name="標準 26 12 2 3 2 3" xfId="29797"/>
    <cellStyle name="標準 26 12 2 3 2 4" xfId="40357"/>
    <cellStyle name="標準 26 12 2 3 2 5" xfId="50912"/>
    <cellStyle name="標準 26 12 2 3 3" xfId="13977"/>
    <cellStyle name="標準 26 12 2 3 4" xfId="24532"/>
    <cellStyle name="標準 26 12 2 3 5" xfId="35092"/>
    <cellStyle name="標準 26 12 2 3 6" xfId="45646"/>
    <cellStyle name="標準 26 12 2 4" xfId="6465"/>
    <cellStyle name="標準 26 12 2 4 2" xfId="16637"/>
    <cellStyle name="標準 26 12 2 4 3" xfId="27191"/>
    <cellStyle name="標準 26 12 2 4 4" xfId="37751"/>
    <cellStyle name="標準 26 12 2 4 5" xfId="48306"/>
    <cellStyle name="標準 26 12 2 5" xfId="11371"/>
    <cellStyle name="標準 26 12 2 6" xfId="21925"/>
    <cellStyle name="標準 26 12 2 7" xfId="32485"/>
    <cellStyle name="標準 26 12 2 8" xfId="43039"/>
    <cellStyle name="標準 26 12 3" xfId="1959"/>
    <cellStyle name="標準 26 12 3 2" xfId="4368"/>
    <cellStyle name="標準 26 12 3 2 2" xfId="9610"/>
    <cellStyle name="標準 26 12 3 2 2 2" xfId="19244"/>
    <cellStyle name="標準 26 12 3 2 2 3" xfId="29798"/>
    <cellStyle name="標準 26 12 3 2 2 4" xfId="40358"/>
    <cellStyle name="標準 26 12 3 2 2 5" xfId="50913"/>
    <cellStyle name="標準 26 12 3 2 3" xfId="13978"/>
    <cellStyle name="標準 26 12 3 2 4" xfId="24533"/>
    <cellStyle name="標準 26 12 3 2 5" xfId="35093"/>
    <cellStyle name="標準 26 12 3 2 6" xfId="45647"/>
    <cellStyle name="標準 26 12 3 3" xfId="7202"/>
    <cellStyle name="標準 26 12 3 3 2" xfId="17374"/>
    <cellStyle name="標準 26 12 3 3 3" xfId="27928"/>
    <cellStyle name="標準 26 12 3 3 4" xfId="38488"/>
    <cellStyle name="標準 26 12 3 3 5" xfId="49043"/>
    <cellStyle name="標準 26 12 3 4" xfId="12108"/>
    <cellStyle name="標準 26 12 3 5" xfId="22662"/>
    <cellStyle name="標準 26 12 3 6" xfId="33222"/>
    <cellStyle name="標準 26 12 3 7" xfId="43776"/>
    <cellStyle name="標準 26 12 4" xfId="1757"/>
    <cellStyle name="標準 26 12 4 2" xfId="4166"/>
    <cellStyle name="標準 26 12 4 2 2" xfId="9408"/>
    <cellStyle name="標準 26 12 4 2 2 2" xfId="19245"/>
    <cellStyle name="標準 26 12 4 2 2 3" xfId="29799"/>
    <cellStyle name="標準 26 12 4 2 2 4" xfId="40359"/>
    <cellStyle name="標準 26 12 4 2 2 5" xfId="50914"/>
    <cellStyle name="標準 26 12 4 2 3" xfId="13979"/>
    <cellStyle name="標準 26 12 4 2 4" xfId="24534"/>
    <cellStyle name="標準 26 12 4 2 5" xfId="35094"/>
    <cellStyle name="標準 26 12 4 2 6" xfId="45648"/>
    <cellStyle name="標準 26 12 4 3" xfId="7000"/>
    <cellStyle name="標準 26 12 4 3 2" xfId="17172"/>
    <cellStyle name="標準 26 12 4 3 3" xfId="27726"/>
    <cellStyle name="標準 26 12 4 3 4" xfId="38286"/>
    <cellStyle name="標準 26 12 4 3 5" xfId="48841"/>
    <cellStyle name="標準 26 12 4 4" xfId="11906"/>
    <cellStyle name="標準 26 12 4 5" xfId="22460"/>
    <cellStyle name="標準 26 12 4 6" xfId="33020"/>
    <cellStyle name="標準 26 12 4 7" xfId="43574"/>
    <cellStyle name="標準 26 12 5" xfId="3118"/>
    <cellStyle name="標準 26 12 5 2" xfId="8360"/>
    <cellStyle name="標準 26 12 5 2 2" xfId="19246"/>
    <cellStyle name="標準 26 12 5 2 3" xfId="29800"/>
    <cellStyle name="標準 26 12 5 2 4" xfId="40360"/>
    <cellStyle name="標準 26 12 5 2 5" xfId="50915"/>
    <cellStyle name="標準 26 12 5 3" xfId="13980"/>
    <cellStyle name="標準 26 12 5 4" xfId="24535"/>
    <cellStyle name="標準 26 12 5 5" xfId="35095"/>
    <cellStyle name="標準 26 12 5 6" xfId="45649"/>
    <cellStyle name="標準 26 12 6" xfId="5665"/>
    <cellStyle name="標準 26 12 6 2" xfId="16124"/>
    <cellStyle name="標準 26 12 6 3" xfId="26678"/>
    <cellStyle name="標準 26 12 6 4" xfId="37238"/>
    <cellStyle name="標準 26 12 6 5" xfId="47793"/>
    <cellStyle name="標準 26 12 7" xfId="10858"/>
    <cellStyle name="標準 26 12 8" xfId="21412"/>
    <cellStyle name="標準 26 12 9" xfId="31972"/>
    <cellStyle name="標準 26 13" xfId="458"/>
    <cellStyle name="標準 26 13 10" xfId="42548"/>
    <cellStyle name="標準 26 13 2" xfId="947"/>
    <cellStyle name="標準 26 13 2 2" xfId="2484"/>
    <cellStyle name="標準 26 13 2 2 2" xfId="4893"/>
    <cellStyle name="標準 26 13 2 2 2 2" xfId="10135"/>
    <cellStyle name="標準 26 13 2 2 2 2 2" xfId="19247"/>
    <cellStyle name="標準 26 13 2 2 2 2 3" xfId="29801"/>
    <cellStyle name="標準 26 13 2 2 2 2 4" xfId="40361"/>
    <cellStyle name="標準 26 13 2 2 2 2 5" xfId="50916"/>
    <cellStyle name="標準 26 13 2 2 2 3" xfId="13981"/>
    <cellStyle name="標準 26 13 2 2 2 4" xfId="24536"/>
    <cellStyle name="標準 26 13 2 2 2 5" xfId="35096"/>
    <cellStyle name="標準 26 13 2 2 2 6" xfId="45650"/>
    <cellStyle name="標準 26 13 2 2 3" xfId="7727"/>
    <cellStyle name="標準 26 13 2 2 3 2" xfId="17899"/>
    <cellStyle name="標準 26 13 2 2 3 3" xfId="28453"/>
    <cellStyle name="標準 26 13 2 2 3 4" xfId="39013"/>
    <cellStyle name="標準 26 13 2 2 3 5" xfId="49568"/>
    <cellStyle name="標準 26 13 2 2 4" xfId="12633"/>
    <cellStyle name="標準 26 13 2 2 5" xfId="23187"/>
    <cellStyle name="標準 26 13 2 2 6" xfId="33747"/>
    <cellStyle name="標準 26 13 2 2 7" xfId="44301"/>
    <cellStyle name="標準 26 13 2 3" xfId="3356"/>
    <cellStyle name="標準 26 13 2 3 2" xfId="8598"/>
    <cellStyle name="標準 26 13 2 3 2 2" xfId="19248"/>
    <cellStyle name="標準 26 13 2 3 2 3" xfId="29802"/>
    <cellStyle name="標準 26 13 2 3 2 4" xfId="40362"/>
    <cellStyle name="標準 26 13 2 3 2 5" xfId="50917"/>
    <cellStyle name="標準 26 13 2 3 3" xfId="13982"/>
    <cellStyle name="標準 26 13 2 3 4" xfId="24537"/>
    <cellStyle name="標準 26 13 2 3 5" xfId="35097"/>
    <cellStyle name="標準 26 13 2 3 6" xfId="45651"/>
    <cellStyle name="標準 26 13 2 4" xfId="6190"/>
    <cellStyle name="標準 26 13 2 4 2" xfId="16362"/>
    <cellStyle name="標準 26 13 2 4 3" xfId="26916"/>
    <cellStyle name="標準 26 13 2 4 4" xfId="37476"/>
    <cellStyle name="標準 26 13 2 4 5" xfId="48031"/>
    <cellStyle name="標準 26 13 2 5" xfId="11096"/>
    <cellStyle name="標準 26 13 2 6" xfId="21650"/>
    <cellStyle name="標準 26 13 2 7" xfId="32210"/>
    <cellStyle name="標準 26 13 2 8" xfId="42764"/>
    <cellStyle name="標準 26 13 3" xfId="1995"/>
    <cellStyle name="標準 26 13 3 2" xfId="4404"/>
    <cellStyle name="標準 26 13 3 2 2" xfId="9646"/>
    <cellStyle name="標準 26 13 3 2 2 2" xfId="19249"/>
    <cellStyle name="標準 26 13 3 2 2 3" xfId="29803"/>
    <cellStyle name="標準 26 13 3 2 2 4" xfId="40363"/>
    <cellStyle name="標準 26 13 3 2 2 5" xfId="50918"/>
    <cellStyle name="標準 26 13 3 2 3" xfId="13983"/>
    <cellStyle name="標準 26 13 3 2 4" xfId="24538"/>
    <cellStyle name="標準 26 13 3 2 5" xfId="35098"/>
    <cellStyle name="標準 26 13 3 2 6" xfId="45652"/>
    <cellStyle name="標準 26 13 3 3" xfId="7238"/>
    <cellStyle name="標準 26 13 3 3 2" xfId="17410"/>
    <cellStyle name="標準 26 13 3 3 3" xfId="27964"/>
    <cellStyle name="標準 26 13 3 3 4" xfId="38524"/>
    <cellStyle name="標準 26 13 3 3 5" xfId="49079"/>
    <cellStyle name="標準 26 13 3 4" xfId="12144"/>
    <cellStyle name="標準 26 13 3 5" xfId="22698"/>
    <cellStyle name="標準 26 13 3 6" xfId="33258"/>
    <cellStyle name="標準 26 13 3 7" xfId="43812"/>
    <cellStyle name="標準 26 13 4" xfId="1482"/>
    <cellStyle name="標準 26 13 4 2" xfId="3891"/>
    <cellStyle name="標準 26 13 4 2 2" xfId="9133"/>
    <cellStyle name="標準 26 13 4 2 2 2" xfId="19250"/>
    <cellStyle name="標準 26 13 4 2 2 3" xfId="29804"/>
    <cellStyle name="標準 26 13 4 2 2 4" xfId="40364"/>
    <cellStyle name="標準 26 13 4 2 2 5" xfId="50919"/>
    <cellStyle name="標準 26 13 4 2 3" xfId="13984"/>
    <cellStyle name="標準 26 13 4 2 4" xfId="24539"/>
    <cellStyle name="標準 26 13 4 2 5" xfId="35099"/>
    <cellStyle name="標準 26 13 4 2 6" xfId="45653"/>
    <cellStyle name="標準 26 13 4 3" xfId="6725"/>
    <cellStyle name="標準 26 13 4 3 2" xfId="16897"/>
    <cellStyle name="標準 26 13 4 3 3" xfId="27451"/>
    <cellStyle name="標準 26 13 4 3 4" xfId="38011"/>
    <cellStyle name="標準 26 13 4 3 5" xfId="48566"/>
    <cellStyle name="標準 26 13 4 4" xfId="11631"/>
    <cellStyle name="標準 26 13 4 5" xfId="22185"/>
    <cellStyle name="標準 26 13 4 6" xfId="32745"/>
    <cellStyle name="標準 26 13 4 7" xfId="43299"/>
    <cellStyle name="標準 26 13 5" xfId="3140"/>
    <cellStyle name="標準 26 13 5 2" xfId="8382"/>
    <cellStyle name="標準 26 13 5 2 2" xfId="19251"/>
    <cellStyle name="標準 26 13 5 2 3" xfId="29805"/>
    <cellStyle name="標準 26 13 5 2 4" xfId="40365"/>
    <cellStyle name="標準 26 13 5 2 5" xfId="50920"/>
    <cellStyle name="標準 26 13 5 3" xfId="13985"/>
    <cellStyle name="標準 26 13 5 4" xfId="24540"/>
    <cellStyle name="標準 26 13 5 5" xfId="35100"/>
    <cellStyle name="標準 26 13 5 6" xfId="45654"/>
    <cellStyle name="標準 26 13 6" xfId="5701"/>
    <cellStyle name="標準 26 13 6 2" xfId="16146"/>
    <cellStyle name="標準 26 13 6 3" xfId="26700"/>
    <cellStyle name="標準 26 13 6 4" xfId="37260"/>
    <cellStyle name="標準 26 13 6 5" xfId="47815"/>
    <cellStyle name="標準 26 13 7" xfId="10880"/>
    <cellStyle name="標準 26 13 8" xfId="21434"/>
    <cellStyle name="標準 26 13 9" xfId="31994"/>
    <cellStyle name="標準 26 14" xfId="475"/>
    <cellStyle name="標準 26 14 10" xfId="42570"/>
    <cellStyle name="標準 26 14 2" xfId="1244"/>
    <cellStyle name="標準 26 14 2 2" xfId="2781"/>
    <cellStyle name="標準 26 14 2 2 2" xfId="5190"/>
    <cellStyle name="標準 26 14 2 2 2 2" xfId="10432"/>
    <cellStyle name="標準 26 14 2 2 2 2 2" xfId="19252"/>
    <cellStyle name="標準 26 14 2 2 2 2 3" xfId="29806"/>
    <cellStyle name="標準 26 14 2 2 2 2 4" xfId="40366"/>
    <cellStyle name="標準 26 14 2 2 2 2 5" xfId="50921"/>
    <cellStyle name="標準 26 14 2 2 2 3" xfId="13986"/>
    <cellStyle name="標準 26 14 2 2 2 4" xfId="24541"/>
    <cellStyle name="標準 26 14 2 2 2 5" xfId="35101"/>
    <cellStyle name="標準 26 14 2 2 2 6" xfId="45655"/>
    <cellStyle name="標準 26 14 2 2 3" xfId="8024"/>
    <cellStyle name="標準 26 14 2 2 3 2" xfId="18196"/>
    <cellStyle name="標準 26 14 2 2 3 3" xfId="28750"/>
    <cellStyle name="標準 26 14 2 2 3 4" xfId="39310"/>
    <cellStyle name="標準 26 14 2 2 3 5" xfId="49865"/>
    <cellStyle name="標準 26 14 2 2 4" xfId="12930"/>
    <cellStyle name="標準 26 14 2 2 5" xfId="23484"/>
    <cellStyle name="標準 26 14 2 2 6" xfId="34044"/>
    <cellStyle name="標準 26 14 2 2 7" xfId="44598"/>
    <cellStyle name="標準 26 14 2 3" xfId="3653"/>
    <cellStyle name="標準 26 14 2 3 2" xfId="8895"/>
    <cellStyle name="標準 26 14 2 3 2 2" xfId="19253"/>
    <cellStyle name="標準 26 14 2 3 2 3" xfId="29807"/>
    <cellStyle name="標準 26 14 2 3 2 4" xfId="40367"/>
    <cellStyle name="標準 26 14 2 3 2 5" xfId="50922"/>
    <cellStyle name="標準 26 14 2 3 3" xfId="13987"/>
    <cellStyle name="標準 26 14 2 3 4" xfId="24542"/>
    <cellStyle name="標準 26 14 2 3 5" xfId="35102"/>
    <cellStyle name="標準 26 14 2 3 6" xfId="45656"/>
    <cellStyle name="標準 26 14 2 4" xfId="6487"/>
    <cellStyle name="標準 26 14 2 4 2" xfId="16659"/>
    <cellStyle name="標準 26 14 2 4 3" xfId="27213"/>
    <cellStyle name="標準 26 14 2 4 4" xfId="37773"/>
    <cellStyle name="標準 26 14 2 4 5" xfId="48328"/>
    <cellStyle name="標準 26 14 2 5" xfId="11393"/>
    <cellStyle name="標準 26 14 2 6" xfId="21947"/>
    <cellStyle name="標準 26 14 2 7" xfId="32507"/>
    <cellStyle name="標準 26 14 2 8" xfId="43061"/>
    <cellStyle name="標準 26 14 3" xfId="2012"/>
    <cellStyle name="標準 26 14 3 2" xfId="4421"/>
    <cellStyle name="標準 26 14 3 2 2" xfId="9663"/>
    <cellStyle name="標準 26 14 3 2 2 2" xfId="19254"/>
    <cellStyle name="標準 26 14 3 2 2 3" xfId="29808"/>
    <cellStyle name="標準 26 14 3 2 2 4" xfId="40368"/>
    <cellStyle name="標準 26 14 3 2 2 5" xfId="50923"/>
    <cellStyle name="標準 26 14 3 2 3" xfId="13988"/>
    <cellStyle name="標準 26 14 3 2 4" xfId="24543"/>
    <cellStyle name="標準 26 14 3 2 5" xfId="35103"/>
    <cellStyle name="標準 26 14 3 2 6" xfId="45657"/>
    <cellStyle name="標準 26 14 3 3" xfId="7255"/>
    <cellStyle name="標準 26 14 3 3 2" xfId="17427"/>
    <cellStyle name="標準 26 14 3 3 3" xfId="27981"/>
    <cellStyle name="標準 26 14 3 3 4" xfId="38541"/>
    <cellStyle name="標準 26 14 3 3 5" xfId="49096"/>
    <cellStyle name="標準 26 14 3 4" xfId="12161"/>
    <cellStyle name="標準 26 14 3 5" xfId="22715"/>
    <cellStyle name="標準 26 14 3 6" xfId="33275"/>
    <cellStyle name="標準 26 14 3 7" xfId="43829"/>
    <cellStyle name="標準 26 14 4" xfId="1779"/>
    <cellStyle name="標準 26 14 4 2" xfId="4188"/>
    <cellStyle name="標準 26 14 4 2 2" xfId="9430"/>
    <cellStyle name="標準 26 14 4 2 2 2" xfId="19255"/>
    <cellStyle name="標準 26 14 4 2 2 3" xfId="29809"/>
    <cellStyle name="標準 26 14 4 2 2 4" xfId="40369"/>
    <cellStyle name="標準 26 14 4 2 2 5" xfId="50924"/>
    <cellStyle name="標準 26 14 4 2 3" xfId="13989"/>
    <cellStyle name="標準 26 14 4 2 4" xfId="24544"/>
    <cellStyle name="標準 26 14 4 2 5" xfId="35104"/>
    <cellStyle name="標準 26 14 4 2 6" xfId="45658"/>
    <cellStyle name="標準 26 14 4 3" xfId="7022"/>
    <cellStyle name="標準 26 14 4 3 2" xfId="17194"/>
    <cellStyle name="標準 26 14 4 3 3" xfId="27748"/>
    <cellStyle name="標準 26 14 4 3 4" xfId="38308"/>
    <cellStyle name="標準 26 14 4 3 5" xfId="48863"/>
    <cellStyle name="標準 26 14 4 4" xfId="11928"/>
    <cellStyle name="標準 26 14 4 5" xfId="22482"/>
    <cellStyle name="標準 26 14 4 6" xfId="33042"/>
    <cellStyle name="標準 26 14 4 7" xfId="43596"/>
    <cellStyle name="標準 26 14 5" xfId="3162"/>
    <cellStyle name="標準 26 14 5 2" xfId="8404"/>
    <cellStyle name="標準 26 14 5 2 2" xfId="19256"/>
    <cellStyle name="標準 26 14 5 2 3" xfId="29810"/>
    <cellStyle name="標準 26 14 5 2 4" xfId="40370"/>
    <cellStyle name="標準 26 14 5 2 5" xfId="50925"/>
    <cellStyle name="標準 26 14 5 3" xfId="13990"/>
    <cellStyle name="標準 26 14 5 4" xfId="24545"/>
    <cellStyle name="標準 26 14 5 5" xfId="35105"/>
    <cellStyle name="標準 26 14 5 6" xfId="45659"/>
    <cellStyle name="標準 26 14 6" xfId="5718"/>
    <cellStyle name="標準 26 14 6 2" xfId="16168"/>
    <cellStyle name="標準 26 14 6 3" xfId="26722"/>
    <cellStyle name="標準 26 14 6 4" xfId="37282"/>
    <cellStyle name="標準 26 14 6 5" xfId="47837"/>
    <cellStyle name="標準 26 14 7" xfId="10902"/>
    <cellStyle name="標準 26 14 8" xfId="21456"/>
    <cellStyle name="標準 26 14 9" xfId="32016"/>
    <cellStyle name="標準 26 15" xfId="494"/>
    <cellStyle name="標準 26 15 10" xfId="43083"/>
    <cellStyle name="標準 26 15 2" xfId="1266"/>
    <cellStyle name="標準 26 15 2 2" xfId="2802"/>
    <cellStyle name="標準 26 15 2 2 2" xfId="8045"/>
    <cellStyle name="標準 26 15 2 2 2 2" xfId="19257"/>
    <cellStyle name="標準 26 15 2 2 2 3" xfId="29811"/>
    <cellStyle name="標準 26 15 2 2 2 4" xfId="40371"/>
    <cellStyle name="標準 26 15 2 2 2 5" xfId="50926"/>
    <cellStyle name="標準 26 15 2 2 3" xfId="13991"/>
    <cellStyle name="標準 26 15 2 2 4" xfId="24546"/>
    <cellStyle name="標準 26 15 2 2 5" xfId="35106"/>
    <cellStyle name="標準 26 15 2 2 6" xfId="45660"/>
    <cellStyle name="標準 26 15 2 3" xfId="5211"/>
    <cellStyle name="標準 26 15 2 3 2" xfId="10453"/>
    <cellStyle name="標準 26 15 2 3 2 2" xfId="19258"/>
    <cellStyle name="標準 26 15 2 3 2 3" xfId="29812"/>
    <cellStyle name="標準 26 15 2 3 2 4" xfId="40372"/>
    <cellStyle name="標準 26 15 2 3 2 5" xfId="50927"/>
    <cellStyle name="標準 26 15 2 3 3" xfId="13992"/>
    <cellStyle name="標準 26 15 2 3 4" xfId="24547"/>
    <cellStyle name="標準 26 15 2 3 5" xfId="35107"/>
    <cellStyle name="標準 26 15 2 3 6" xfId="45661"/>
    <cellStyle name="標準 26 15 2 4" xfId="6509"/>
    <cellStyle name="標準 26 15 2 4 2" xfId="18217"/>
    <cellStyle name="標準 26 15 2 4 3" xfId="28771"/>
    <cellStyle name="標準 26 15 2 4 4" xfId="39331"/>
    <cellStyle name="標準 26 15 2 4 5" xfId="49886"/>
    <cellStyle name="標準 26 15 2 5" xfId="12951"/>
    <cellStyle name="標準 26 15 2 6" xfId="23505"/>
    <cellStyle name="標準 26 15 2 7" xfId="34065"/>
    <cellStyle name="標準 26 15 2 8" xfId="44619"/>
    <cellStyle name="標準 26 15 3" xfId="2031"/>
    <cellStyle name="標準 26 15 3 2" xfId="4440"/>
    <cellStyle name="標準 26 15 3 2 2" xfId="9682"/>
    <cellStyle name="標準 26 15 3 2 2 2" xfId="19259"/>
    <cellStyle name="標準 26 15 3 2 2 3" xfId="29813"/>
    <cellStyle name="標準 26 15 3 2 2 4" xfId="40373"/>
    <cellStyle name="標準 26 15 3 2 2 5" xfId="50928"/>
    <cellStyle name="標準 26 15 3 2 3" xfId="13993"/>
    <cellStyle name="標準 26 15 3 2 4" xfId="24548"/>
    <cellStyle name="標準 26 15 3 2 5" xfId="35108"/>
    <cellStyle name="標準 26 15 3 2 6" xfId="45662"/>
    <cellStyle name="標準 26 15 3 3" xfId="7274"/>
    <cellStyle name="標準 26 15 3 3 2" xfId="17446"/>
    <cellStyle name="標準 26 15 3 3 3" xfId="28000"/>
    <cellStyle name="標準 26 15 3 3 4" xfId="38560"/>
    <cellStyle name="標準 26 15 3 3 5" xfId="49115"/>
    <cellStyle name="標準 26 15 3 4" xfId="12180"/>
    <cellStyle name="標準 26 15 3 5" xfId="22734"/>
    <cellStyle name="標準 26 15 3 6" xfId="33294"/>
    <cellStyle name="標準 26 15 3 7" xfId="43848"/>
    <cellStyle name="標準 26 15 4" xfId="1801"/>
    <cellStyle name="標準 26 15 4 2" xfId="4210"/>
    <cellStyle name="標準 26 15 4 2 2" xfId="9452"/>
    <cellStyle name="標準 26 15 4 2 2 2" xfId="19260"/>
    <cellStyle name="標準 26 15 4 2 2 3" xfId="29814"/>
    <cellStyle name="標準 26 15 4 2 2 4" xfId="40374"/>
    <cellStyle name="標準 26 15 4 2 2 5" xfId="50929"/>
    <cellStyle name="標準 26 15 4 2 3" xfId="13994"/>
    <cellStyle name="標準 26 15 4 2 4" xfId="24549"/>
    <cellStyle name="標準 26 15 4 2 5" xfId="35109"/>
    <cellStyle name="標準 26 15 4 2 6" xfId="45663"/>
    <cellStyle name="標準 26 15 4 3" xfId="7044"/>
    <cellStyle name="標準 26 15 4 3 2" xfId="17216"/>
    <cellStyle name="標準 26 15 4 3 3" xfId="27770"/>
    <cellStyle name="標準 26 15 4 3 4" xfId="38330"/>
    <cellStyle name="標準 26 15 4 3 5" xfId="48885"/>
    <cellStyle name="標準 26 15 4 4" xfId="11950"/>
    <cellStyle name="標準 26 15 4 5" xfId="22504"/>
    <cellStyle name="標準 26 15 4 6" xfId="33064"/>
    <cellStyle name="標準 26 15 4 7" xfId="43618"/>
    <cellStyle name="標準 26 15 5" xfId="3675"/>
    <cellStyle name="標準 26 15 5 2" xfId="8917"/>
    <cellStyle name="標準 26 15 5 2 2" xfId="19261"/>
    <cellStyle name="標準 26 15 5 2 3" xfId="29815"/>
    <cellStyle name="標準 26 15 5 2 4" xfId="40375"/>
    <cellStyle name="標準 26 15 5 2 5" xfId="50930"/>
    <cellStyle name="標準 26 15 5 3" xfId="13995"/>
    <cellStyle name="標準 26 15 5 4" xfId="24550"/>
    <cellStyle name="標準 26 15 5 5" xfId="35110"/>
    <cellStyle name="標準 26 15 5 6" xfId="45664"/>
    <cellStyle name="標準 26 15 6" xfId="5737"/>
    <cellStyle name="標準 26 15 6 2" xfId="16681"/>
    <cellStyle name="標準 26 15 6 3" xfId="27235"/>
    <cellStyle name="標準 26 15 6 4" xfId="37795"/>
    <cellStyle name="標準 26 15 6 5" xfId="48350"/>
    <cellStyle name="標準 26 15 7" xfId="11415"/>
    <cellStyle name="標準 26 15 8" xfId="21969"/>
    <cellStyle name="標準 26 15 9" xfId="32529"/>
    <cellStyle name="標準 26 16" xfId="516"/>
    <cellStyle name="標準 26 16 10" xfId="43105"/>
    <cellStyle name="標準 26 16 2" xfId="1288"/>
    <cellStyle name="標準 26 16 2 2" xfId="2820"/>
    <cellStyle name="標準 26 16 2 2 2" xfId="8063"/>
    <cellStyle name="標準 26 16 2 2 2 2" xfId="19262"/>
    <cellStyle name="標準 26 16 2 2 2 3" xfId="29816"/>
    <cellStyle name="標準 26 16 2 2 2 4" xfId="40376"/>
    <cellStyle name="標準 26 16 2 2 2 5" xfId="50931"/>
    <cellStyle name="標準 26 16 2 2 3" xfId="13996"/>
    <cellStyle name="標準 26 16 2 2 4" xfId="24551"/>
    <cellStyle name="標準 26 16 2 2 5" xfId="35111"/>
    <cellStyle name="標準 26 16 2 2 6" xfId="45665"/>
    <cellStyle name="標準 26 16 2 3" xfId="5229"/>
    <cellStyle name="標準 26 16 2 3 2" xfId="10471"/>
    <cellStyle name="標準 26 16 2 3 2 2" xfId="19263"/>
    <cellStyle name="標準 26 16 2 3 2 3" xfId="29817"/>
    <cellStyle name="標準 26 16 2 3 2 4" xfId="40377"/>
    <cellStyle name="標準 26 16 2 3 2 5" xfId="50932"/>
    <cellStyle name="標準 26 16 2 3 3" xfId="13997"/>
    <cellStyle name="標準 26 16 2 3 4" xfId="24552"/>
    <cellStyle name="標準 26 16 2 3 5" xfId="35112"/>
    <cellStyle name="標準 26 16 2 3 6" xfId="45666"/>
    <cellStyle name="標準 26 16 2 4" xfId="6531"/>
    <cellStyle name="標準 26 16 2 4 2" xfId="18235"/>
    <cellStyle name="標準 26 16 2 4 3" xfId="28789"/>
    <cellStyle name="標準 26 16 2 4 4" xfId="39349"/>
    <cellStyle name="標準 26 16 2 4 5" xfId="49904"/>
    <cellStyle name="標準 26 16 2 5" xfId="12969"/>
    <cellStyle name="標準 26 16 2 6" xfId="23523"/>
    <cellStyle name="標準 26 16 2 7" xfId="34083"/>
    <cellStyle name="標準 26 16 2 8" xfId="44637"/>
    <cellStyle name="標準 26 16 3" xfId="2053"/>
    <cellStyle name="標準 26 16 3 2" xfId="4462"/>
    <cellStyle name="標準 26 16 3 2 2" xfId="9704"/>
    <cellStyle name="標準 26 16 3 2 2 2" xfId="19264"/>
    <cellStyle name="標準 26 16 3 2 2 3" xfId="29818"/>
    <cellStyle name="標準 26 16 3 2 2 4" xfId="40378"/>
    <cellStyle name="標準 26 16 3 2 2 5" xfId="50933"/>
    <cellStyle name="標準 26 16 3 2 3" xfId="13998"/>
    <cellStyle name="標準 26 16 3 2 4" xfId="24553"/>
    <cellStyle name="標準 26 16 3 2 5" xfId="35113"/>
    <cellStyle name="標準 26 16 3 2 6" xfId="45667"/>
    <cellStyle name="標準 26 16 3 3" xfId="7296"/>
    <cellStyle name="標準 26 16 3 3 2" xfId="17468"/>
    <cellStyle name="標準 26 16 3 3 3" xfId="28022"/>
    <cellStyle name="標準 26 16 3 3 4" xfId="38582"/>
    <cellStyle name="標準 26 16 3 3 5" xfId="49137"/>
    <cellStyle name="標準 26 16 3 4" xfId="12202"/>
    <cellStyle name="標準 26 16 3 5" xfId="22756"/>
    <cellStyle name="標準 26 16 3 6" xfId="33316"/>
    <cellStyle name="標準 26 16 3 7" xfId="43870"/>
    <cellStyle name="標準 26 16 4" xfId="1823"/>
    <cellStyle name="標準 26 16 4 2" xfId="4232"/>
    <cellStyle name="標準 26 16 4 2 2" xfId="9474"/>
    <cellStyle name="標準 26 16 4 2 2 2" xfId="19265"/>
    <cellStyle name="標準 26 16 4 2 2 3" xfId="29819"/>
    <cellStyle name="標準 26 16 4 2 2 4" xfId="40379"/>
    <cellStyle name="標準 26 16 4 2 2 5" xfId="50934"/>
    <cellStyle name="標準 26 16 4 2 3" xfId="13999"/>
    <cellStyle name="標準 26 16 4 2 4" xfId="24554"/>
    <cellStyle name="標準 26 16 4 2 5" xfId="35114"/>
    <cellStyle name="標準 26 16 4 2 6" xfId="45668"/>
    <cellStyle name="標準 26 16 4 3" xfId="7066"/>
    <cellStyle name="標準 26 16 4 3 2" xfId="17238"/>
    <cellStyle name="標準 26 16 4 3 3" xfId="27792"/>
    <cellStyle name="標準 26 16 4 3 4" xfId="38352"/>
    <cellStyle name="標準 26 16 4 3 5" xfId="48907"/>
    <cellStyle name="標準 26 16 4 4" xfId="11972"/>
    <cellStyle name="標準 26 16 4 5" xfId="22526"/>
    <cellStyle name="標準 26 16 4 6" xfId="33086"/>
    <cellStyle name="標準 26 16 4 7" xfId="43640"/>
    <cellStyle name="標準 26 16 5" xfId="3697"/>
    <cellStyle name="標準 26 16 5 2" xfId="8939"/>
    <cellStyle name="標準 26 16 5 2 2" xfId="19266"/>
    <cellStyle name="標準 26 16 5 2 3" xfId="29820"/>
    <cellStyle name="標準 26 16 5 2 4" xfId="40380"/>
    <cellStyle name="標準 26 16 5 2 5" xfId="50935"/>
    <cellStyle name="標準 26 16 5 3" xfId="14000"/>
    <cellStyle name="標準 26 16 5 4" xfId="24555"/>
    <cellStyle name="標準 26 16 5 5" xfId="35115"/>
    <cellStyle name="標準 26 16 5 6" xfId="45669"/>
    <cellStyle name="標準 26 16 6" xfId="5759"/>
    <cellStyle name="標準 26 16 6 2" xfId="16703"/>
    <cellStyle name="標準 26 16 6 3" xfId="27257"/>
    <cellStyle name="標準 26 16 6 4" xfId="37817"/>
    <cellStyle name="標準 26 16 6 5" xfId="48372"/>
    <cellStyle name="標準 26 16 7" xfId="11437"/>
    <cellStyle name="標準 26 16 8" xfId="21991"/>
    <cellStyle name="標準 26 16 9" xfId="32551"/>
    <cellStyle name="標準 26 17" xfId="538"/>
    <cellStyle name="標準 26 17 2" xfId="2075"/>
    <cellStyle name="標準 26 17 2 2" xfId="4484"/>
    <cellStyle name="標準 26 17 2 2 2" xfId="9726"/>
    <cellStyle name="標準 26 17 2 2 2 2" xfId="19267"/>
    <cellStyle name="標準 26 17 2 2 2 3" xfId="29821"/>
    <cellStyle name="標準 26 17 2 2 2 4" xfId="40381"/>
    <cellStyle name="標準 26 17 2 2 2 5" xfId="50936"/>
    <cellStyle name="標準 26 17 2 2 3" xfId="14001"/>
    <cellStyle name="標準 26 17 2 2 4" xfId="24556"/>
    <cellStyle name="標準 26 17 2 2 5" xfId="35116"/>
    <cellStyle name="標準 26 17 2 2 6" xfId="45670"/>
    <cellStyle name="標準 26 17 2 3" xfId="7318"/>
    <cellStyle name="標準 26 17 2 3 2" xfId="17490"/>
    <cellStyle name="標準 26 17 2 3 3" xfId="28044"/>
    <cellStyle name="標準 26 17 2 3 4" xfId="38604"/>
    <cellStyle name="標準 26 17 2 3 5" xfId="49159"/>
    <cellStyle name="標準 26 17 2 4" xfId="12224"/>
    <cellStyle name="標準 26 17 2 5" xfId="22778"/>
    <cellStyle name="標準 26 17 2 6" xfId="33338"/>
    <cellStyle name="標準 26 17 2 7" xfId="43892"/>
    <cellStyle name="標準 26 17 3" xfId="3185"/>
    <cellStyle name="標準 26 17 3 2" xfId="8427"/>
    <cellStyle name="標準 26 17 3 2 2" xfId="19268"/>
    <cellStyle name="標準 26 17 3 2 3" xfId="29822"/>
    <cellStyle name="標準 26 17 3 2 4" xfId="40382"/>
    <cellStyle name="標準 26 17 3 2 5" xfId="50937"/>
    <cellStyle name="標準 26 17 3 3" xfId="14002"/>
    <cellStyle name="標準 26 17 3 4" xfId="24557"/>
    <cellStyle name="標準 26 17 3 5" xfId="35117"/>
    <cellStyle name="標準 26 17 3 6" xfId="45671"/>
    <cellStyle name="標準 26 17 4" xfId="5781"/>
    <cellStyle name="標準 26 17 4 2" xfId="16191"/>
    <cellStyle name="標準 26 17 4 3" xfId="26745"/>
    <cellStyle name="標準 26 17 4 4" xfId="37305"/>
    <cellStyle name="標準 26 17 4 5" xfId="47860"/>
    <cellStyle name="標準 26 17 5" xfId="10925"/>
    <cellStyle name="標準 26 17 6" xfId="21479"/>
    <cellStyle name="標準 26 17 7" xfId="32039"/>
    <cellStyle name="標準 26 17 8" xfId="42593"/>
    <cellStyle name="標準 26 18" xfId="561"/>
    <cellStyle name="標準 26 18 2" xfId="2098"/>
    <cellStyle name="標準 26 18 2 2" xfId="7341"/>
    <cellStyle name="標準 26 18 2 2 2" xfId="19269"/>
    <cellStyle name="標準 26 18 2 2 3" xfId="29823"/>
    <cellStyle name="標準 26 18 2 2 4" xfId="40383"/>
    <cellStyle name="標準 26 18 2 2 5" xfId="50938"/>
    <cellStyle name="標準 26 18 2 3" xfId="14003"/>
    <cellStyle name="標準 26 18 2 4" xfId="24558"/>
    <cellStyle name="標準 26 18 2 5" xfId="35118"/>
    <cellStyle name="標準 26 18 2 6" xfId="45672"/>
    <cellStyle name="標準 26 18 3" xfId="4507"/>
    <cellStyle name="標準 26 18 3 2" xfId="9749"/>
    <cellStyle name="標準 26 18 3 2 2" xfId="19270"/>
    <cellStyle name="標準 26 18 3 2 3" xfId="29824"/>
    <cellStyle name="標準 26 18 3 2 4" xfId="40384"/>
    <cellStyle name="標準 26 18 3 2 5" xfId="50939"/>
    <cellStyle name="標準 26 18 3 3" xfId="14004"/>
    <cellStyle name="標準 26 18 3 4" xfId="24559"/>
    <cellStyle name="標準 26 18 3 5" xfId="35119"/>
    <cellStyle name="標準 26 18 3 6" xfId="45673"/>
    <cellStyle name="標準 26 18 4" xfId="5804"/>
    <cellStyle name="標準 26 18 4 2" xfId="17513"/>
    <cellStyle name="標準 26 18 4 3" xfId="28067"/>
    <cellStyle name="標準 26 18 4 4" xfId="38627"/>
    <cellStyle name="標準 26 18 4 5" xfId="49182"/>
    <cellStyle name="標準 26 18 5" xfId="12247"/>
    <cellStyle name="標準 26 18 6" xfId="22801"/>
    <cellStyle name="標準 26 18 7" xfId="33361"/>
    <cellStyle name="標準 26 18 8" xfId="43915"/>
    <cellStyle name="標準 26 19" xfId="687"/>
    <cellStyle name="標準 26 19 2" xfId="2224"/>
    <cellStyle name="標準 26 19 2 2" xfId="7467"/>
    <cellStyle name="標準 26 19 2 2 2" xfId="19271"/>
    <cellStyle name="標準 26 19 2 2 3" xfId="29825"/>
    <cellStyle name="標準 26 19 2 2 4" xfId="40385"/>
    <cellStyle name="標準 26 19 2 2 5" xfId="50940"/>
    <cellStyle name="標準 26 19 2 3" xfId="14005"/>
    <cellStyle name="標準 26 19 2 4" xfId="24560"/>
    <cellStyle name="標準 26 19 2 5" xfId="35120"/>
    <cellStyle name="標準 26 19 2 6" xfId="45674"/>
    <cellStyle name="標準 26 19 3" xfId="4633"/>
    <cellStyle name="標準 26 19 3 2" xfId="9875"/>
    <cellStyle name="標準 26 19 3 2 2" xfId="19272"/>
    <cellStyle name="標準 26 19 3 2 3" xfId="29826"/>
    <cellStyle name="標準 26 19 3 2 4" xfId="40386"/>
    <cellStyle name="標準 26 19 3 2 5" xfId="50941"/>
    <cellStyle name="標準 26 19 3 3" xfId="14006"/>
    <cellStyle name="標準 26 19 3 4" xfId="24561"/>
    <cellStyle name="標準 26 19 3 5" xfId="35121"/>
    <cellStyle name="標準 26 19 3 6" xfId="45675"/>
    <cellStyle name="標準 26 19 4" xfId="5930"/>
    <cellStyle name="標準 26 19 4 2" xfId="17639"/>
    <cellStyle name="標準 26 19 4 3" xfId="28193"/>
    <cellStyle name="標準 26 19 4 4" xfId="38753"/>
    <cellStyle name="標準 26 19 4 5" xfId="49308"/>
    <cellStyle name="標準 26 19 5" xfId="12373"/>
    <cellStyle name="標準 26 19 6" xfId="22927"/>
    <cellStyle name="標準 26 19 7" xfId="33487"/>
    <cellStyle name="標準 26 19 8" xfId="44041"/>
    <cellStyle name="標準 26 2" xfId="93"/>
    <cellStyle name="標準 26 2 10" xfId="425"/>
    <cellStyle name="標準 26 2 10 10" xfId="42534"/>
    <cellStyle name="標準 26 2 10 2" xfId="1230"/>
    <cellStyle name="標準 26 2 10 2 2" xfId="2767"/>
    <cellStyle name="標準 26 2 10 2 2 2" xfId="5176"/>
    <cellStyle name="標準 26 2 10 2 2 2 2" xfId="10418"/>
    <cellStyle name="標準 26 2 10 2 2 2 2 2" xfId="19273"/>
    <cellStyle name="標準 26 2 10 2 2 2 2 3" xfId="29827"/>
    <cellStyle name="標準 26 2 10 2 2 2 2 4" xfId="40387"/>
    <cellStyle name="標準 26 2 10 2 2 2 2 5" xfId="50942"/>
    <cellStyle name="標準 26 2 10 2 2 2 3" xfId="14007"/>
    <cellStyle name="標準 26 2 10 2 2 2 4" xfId="24562"/>
    <cellStyle name="標準 26 2 10 2 2 2 5" xfId="35122"/>
    <cellStyle name="標準 26 2 10 2 2 2 6" xfId="45676"/>
    <cellStyle name="標準 26 2 10 2 2 3" xfId="8010"/>
    <cellStyle name="標準 26 2 10 2 2 3 2" xfId="18182"/>
    <cellStyle name="標準 26 2 10 2 2 3 3" xfId="28736"/>
    <cellStyle name="標準 26 2 10 2 2 3 4" xfId="39296"/>
    <cellStyle name="標準 26 2 10 2 2 3 5" xfId="49851"/>
    <cellStyle name="標準 26 2 10 2 2 4" xfId="12916"/>
    <cellStyle name="標準 26 2 10 2 2 5" xfId="23470"/>
    <cellStyle name="標準 26 2 10 2 2 6" xfId="34030"/>
    <cellStyle name="標準 26 2 10 2 2 7" xfId="44584"/>
    <cellStyle name="標準 26 2 10 2 3" xfId="3639"/>
    <cellStyle name="標準 26 2 10 2 3 2" xfId="8881"/>
    <cellStyle name="標準 26 2 10 2 3 2 2" xfId="19274"/>
    <cellStyle name="標準 26 2 10 2 3 2 3" xfId="29828"/>
    <cellStyle name="標準 26 2 10 2 3 2 4" xfId="40388"/>
    <cellStyle name="標準 26 2 10 2 3 2 5" xfId="50943"/>
    <cellStyle name="標準 26 2 10 2 3 3" xfId="14008"/>
    <cellStyle name="標準 26 2 10 2 3 4" xfId="24563"/>
    <cellStyle name="標準 26 2 10 2 3 5" xfId="35123"/>
    <cellStyle name="標準 26 2 10 2 3 6" xfId="45677"/>
    <cellStyle name="標準 26 2 10 2 4" xfId="6473"/>
    <cellStyle name="標準 26 2 10 2 4 2" xfId="16645"/>
    <cellStyle name="標準 26 2 10 2 4 3" xfId="27199"/>
    <cellStyle name="標準 26 2 10 2 4 4" xfId="37759"/>
    <cellStyle name="標準 26 2 10 2 4 5" xfId="48314"/>
    <cellStyle name="標準 26 2 10 2 5" xfId="11379"/>
    <cellStyle name="標準 26 2 10 2 6" xfId="21933"/>
    <cellStyle name="標準 26 2 10 2 7" xfId="32493"/>
    <cellStyle name="標準 26 2 10 2 8" xfId="43047"/>
    <cellStyle name="標準 26 2 10 3" xfId="1962"/>
    <cellStyle name="標準 26 2 10 3 2" xfId="4371"/>
    <cellStyle name="標準 26 2 10 3 2 2" xfId="9613"/>
    <cellStyle name="標準 26 2 10 3 2 2 2" xfId="19275"/>
    <cellStyle name="標準 26 2 10 3 2 2 3" xfId="29829"/>
    <cellStyle name="標準 26 2 10 3 2 2 4" xfId="40389"/>
    <cellStyle name="標準 26 2 10 3 2 2 5" xfId="50944"/>
    <cellStyle name="標準 26 2 10 3 2 3" xfId="14009"/>
    <cellStyle name="標準 26 2 10 3 2 4" xfId="24564"/>
    <cellStyle name="標準 26 2 10 3 2 5" xfId="35124"/>
    <cellStyle name="標準 26 2 10 3 2 6" xfId="45678"/>
    <cellStyle name="標準 26 2 10 3 3" xfId="7205"/>
    <cellStyle name="標準 26 2 10 3 3 2" xfId="17377"/>
    <cellStyle name="標準 26 2 10 3 3 3" xfId="27931"/>
    <cellStyle name="標準 26 2 10 3 3 4" xfId="38491"/>
    <cellStyle name="標準 26 2 10 3 3 5" xfId="49046"/>
    <cellStyle name="標準 26 2 10 3 4" xfId="12111"/>
    <cellStyle name="標準 26 2 10 3 5" xfId="22665"/>
    <cellStyle name="標準 26 2 10 3 6" xfId="33225"/>
    <cellStyle name="標準 26 2 10 3 7" xfId="43779"/>
    <cellStyle name="標準 26 2 10 4" xfId="1765"/>
    <cellStyle name="標準 26 2 10 4 2" xfId="4174"/>
    <cellStyle name="標準 26 2 10 4 2 2" xfId="9416"/>
    <cellStyle name="標準 26 2 10 4 2 2 2" xfId="19276"/>
    <cellStyle name="標準 26 2 10 4 2 2 3" xfId="29830"/>
    <cellStyle name="標準 26 2 10 4 2 2 4" xfId="40390"/>
    <cellStyle name="標準 26 2 10 4 2 2 5" xfId="50945"/>
    <cellStyle name="標準 26 2 10 4 2 3" xfId="14010"/>
    <cellStyle name="標準 26 2 10 4 2 4" xfId="24565"/>
    <cellStyle name="標準 26 2 10 4 2 5" xfId="35125"/>
    <cellStyle name="標準 26 2 10 4 2 6" xfId="45679"/>
    <cellStyle name="標準 26 2 10 4 3" xfId="7008"/>
    <cellStyle name="標準 26 2 10 4 3 2" xfId="17180"/>
    <cellStyle name="標準 26 2 10 4 3 3" xfId="27734"/>
    <cellStyle name="標準 26 2 10 4 3 4" xfId="38294"/>
    <cellStyle name="標準 26 2 10 4 3 5" xfId="48849"/>
    <cellStyle name="標準 26 2 10 4 4" xfId="11914"/>
    <cellStyle name="標準 26 2 10 4 5" xfId="22468"/>
    <cellStyle name="標準 26 2 10 4 6" xfId="33028"/>
    <cellStyle name="標準 26 2 10 4 7" xfId="43582"/>
    <cellStyle name="標準 26 2 10 5" xfId="3126"/>
    <cellStyle name="標準 26 2 10 5 2" xfId="8368"/>
    <cellStyle name="標準 26 2 10 5 2 2" xfId="19277"/>
    <cellStyle name="標準 26 2 10 5 2 3" xfId="29831"/>
    <cellStyle name="標準 26 2 10 5 2 4" xfId="40391"/>
    <cellStyle name="標準 26 2 10 5 2 5" xfId="50946"/>
    <cellStyle name="標準 26 2 10 5 3" xfId="14011"/>
    <cellStyle name="標準 26 2 10 5 4" xfId="24566"/>
    <cellStyle name="標準 26 2 10 5 5" xfId="35126"/>
    <cellStyle name="標準 26 2 10 5 6" xfId="45680"/>
    <cellStyle name="標準 26 2 10 6" xfId="5668"/>
    <cellStyle name="標準 26 2 10 6 2" xfId="16132"/>
    <cellStyle name="標準 26 2 10 6 3" xfId="26686"/>
    <cellStyle name="標準 26 2 10 6 4" xfId="37246"/>
    <cellStyle name="標準 26 2 10 6 5" xfId="47801"/>
    <cellStyle name="標準 26 2 10 7" xfId="10866"/>
    <cellStyle name="標準 26 2 10 8" xfId="21420"/>
    <cellStyle name="標準 26 2 10 9" xfId="31980"/>
    <cellStyle name="標準 26 2 11" xfId="463"/>
    <cellStyle name="標準 26 2 11 10" xfId="42556"/>
    <cellStyle name="標準 26 2 11 2" xfId="956"/>
    <cellStyle name="標準 26 2 11 2 2" xfId="2493"/>
    <cellStyle name="標準 26 2 11 2 2 2" xfId="4902"/>
    <cellStyle name="標準 26 2 11 2 2 2 2" xfId="10144"/>
    <cellStyle name="標準 26 2 11 2 2 2 2 2" xfId="19278"/>
    <cellStyle name="標準 26 2 11 2 2 2 2 3" xfId="29832"/>
    <cellStyle name="標準 26 2 11 2 2 2 2 4" xfId="40392"/>
    <cellStyle name="標準 26 2 11 2 2 2 2 5" xfId="50947"/>
    <cellStyle name="標準 26 2 11 2 2 2 3" xfId="14012"/>
    <cellStyle name="標準 26 2 11 2 2 2 4" xfId="24567"/>
    <cellStyle name="標準 26 2 11 2 2 2 5" xfId="35127"/>
    <cellStyle name="標準 26 2 11 2 2 2 6" xfId="45681"/>
    <cellStyle name="標準 26 2 11 2 2 3" xfId="7736"/>
    <cellStyle name="標準 26 2 11 2 2 3 2" xfId="17908"/>
    <cellStyle name="標準 26 2 11 2 2 3 3" xfId="28462"/>
    <cellStyle name="標準 26 2 11 2 2 3 4" xfId="39022"/>
    <cellStyle name="標準 26 2 11 2 2 3 5" xfId="49577"/>
    <cellStyle name="標準 26 2 11 2 2 4" xfId="12642"/>
    <cellStyle name="標準 26 2 11 2 2 5" xfId="23196"/>
    <cellStyle name="標準 26 2 11 2 2 6" xfId="33756"/>
    <cellStyle name="標準 26 2 11 2 2 7" xfId="44310"/>
    <cellStyle name="標準 26 2 11 2 3" xfId="3365"/>
    <cellStyle name="標準 26 2 11 2 3 2" xfId="8607"/>
    <cellStyle name="標準 26 2 11 2 3 2 2" xfId="19279"/>
    <cellStyle name="標準 26 2 11 2 3 2 3" xfId="29833"/>
    <cellStyle name="標準 26 2 11 2 3 2 4" xfId="40393"/>
    <cellStyle name="標準 26 2 11 2 3 2 5" xfId="50948"/>
    <cellStyle name="標準 26 2 11 2 3 3" xfId="14013"/>
    <cellStyle name="標準 26 2 11 2 3 4" xfId="24568"/>
    <cellStyle name="標準 26 2 11 2 3 5" xfId="35128"/>
    <cellStyle name="標準 26 2 11 2 3 6" xfId="45682"/>
    <cellStyle name="標準 26 2 11 2 4" xfId="6199"/>
    <cellStyle name="標準 26 2 11 2 4 2" xfId="16371"/>
    <cellStyle name="標準 26 2 11 2 4 3" xfId="26925"/>
    <cellStyle name="標準 26 2 11 2 4 4" xfId="37485"/>
    <cellStyle name="標準 26 2 11 2 4 5" xfId="48040"/>
    <cellStyle name="標準 26 2 11 2 5" xfId="11105"/>
    <cellStyle name="標準 26 2 11 2 6" xfId="21659"/>
    <cellStyle name="標準 26 2 11 2 7" xfId="32219"/>
    <cellStyle name="標準 26 2 11 2 8" xfId="42773"/>
    <cellStyle name="標準 26 2 11 3" xfId="2000"/>
    <cellStyle name="標準 26 2 11 3 2" xfId="4409"/>
    <cellStyle name="標準 26 2 11 3 2 2" xfId="9651"/>
    <cellStyle name="標準 26 2 11 3 2 2 2" xfId="19280"/>
    <cellStyle name="標準 26 2 11 3 2 2 3" xfId="29834"/>
    <cellStyle name="標準 26 2 11 3 2 2 4" xfId="40394"/>
    <cellStyle name="標準 26 2 11 3 2 2 5" xfId="50949"/>
    <cellStyle name="標準 26 2 11 3 2 3" xfId="14014"/>
    <cellStyle name="標準 26 2 11 3 2 4" xfId="24569"/>
    <cellStyle name="標準 26 2 11 3 2 5" xfId="35129"/>
    <cellStyle name="標準 26 2 11 3 2 6" xfId="45683"/>
    <cellStyle name="標準 26 2 11 3 3" xfId="7243"/>
    <cellStyle name="標準 26 2 11 3 3 2" xfId="17415"/>
    <cellStyle name="標準 26 2 11 3 3 3" xfId="27969"/>
    <cellStyle name="標準 26 2 11 3 3 4" xfId="38529"/>
    <cellStyle name="標準 26 2 11 3 3 5" xfId="49084"/>
    <cellStyle name="標準 26 2 11 3 4" xfId="12149"/>
    <cellStyle name="標準 26 2 11 3 5" xfId="22703"/>
    <cellStyle name="標準 26 2 11 3 6" xfId="33263"/>
    <cellStyle name="標準 26 2 11 3 7" xfId="43817"/>
    <cellStyle name="標準 26 2 11 4" xfId="1491"/>
    <cellStyle name="標準 26 2 11 4 2" xfId="3900"/>
    <cellStyle name="標準 26 2 11 4 2 2" xfId="9142"/>
    <cellStyle name="標準 26 2 11 4 2 2 2" xfId="19281"/>
    <cellStyle name="標準 26 2 11 4 2 2 3" xfId="29835"/>
    <cellStyle name="標準 26 2 11 4 2 2 4" xfId="40395"/>
    <cellStyle name="標準 26 2 11 4 2 2 5" xfId="50950"/>
    <cellStyle name="標準 26 2 11 4 2 3" xfId="14015"/>
    <cellStyle name="標準 26 2 11 4 2 4" xfId="24570"/>
    <cellStyle name="標準 26 2 11 4 2 5" xfId="35130"/>
    <cellStyle name="標準 26 2 11 4 2 6" xfId="45684"/>
    <cellStyle name="標準 26 2 11 4 3" xfId="6734"/>
    <cellStyle name="標準 26 2 11 4 3 2" xfId="16906"/>
    <cellStyle name="標準 26 2 11 4 3 3" xfId="27460"/>
    <cellStyle name="標準 26 2 11 4 3 4" xfId="38020"/>
    <cellStyle name="標準 26 2 11 4 3 5" xfId="48575"/>
    <cellStyle name="標準 26 2 11 4 4" xfId="11640"/>
    <cellStyle name="標準 26 2 11 4 5" xfId="22194"/>
    <cellStyle name="標準 26 2 11 4 6" xfId="32754"/>
    <cellStyle name="標準 26 2 11 4 7" xfId="43308"/>
    <cellStyle name="標準 26 2 11 5" xfId="3148"/>
    <cellStyle name="標準 26 2 11 5 2" xfId="8390"/>
    <cellStyle name="標準 26 2 11 5 2 2" xfId="19282"/>
    <cellStyle name="標準 26 2 11 5 2 3" xfId="29836"/>
    <cellStyle name="標準 26 2 11 5 2 4" xfId="40396"/>
    <cellStyle name="標準 26 2 11 5 2 5" xfId="50951"/>
    <cellStyle name="標準 26 2 11 5 3" xfId="14016"/>
    <cellStyle name="標準 26 2 11 5 4" xfId="24571"/>
    <cellStyle name="標準 26 2 11 5 5" xfId="35131"/>
    <cellStyle name="標準 26 2 11 5 6" xfId="45685"/>
    <cellStyle name="標準 26 2 11 6" xfId="5706"/>
    <cellStyle name="標準 26 2 11 6 2" xfId="16154"/>
    <cellStyle name="標準 26 2 11 6 3" xfId="26708"/>
    <cellStyle name="標準 26 2 11 6 4" xfId="37268"/>
    <cellStyle name="標準 26 2 11 6 5" xfId="47823"/>
    <cellStyle name="標準 26 2 11 7" xfId="10888"/>
    <cellStyle name="標準 26 2 11 8" xfId="21442"/>
    <cellStyle name="標準 26 2 11 9" xfId="32002"/>
    <cellStyle name="標準 26 2 12" xfId="480"/>
    <cellStyle name="標準 26 2 12 10" xfId="42578"/>
    <cellStyle name="標準 26 2 12 2" xfId="1252"/>
    <cellStyle name="標準 26 2 12 2 2" xfId="2789"/>
    <cellStyle name="標準 26 2 12 2 2 2" xfId="5198"/>
    <cellStyle name="標準 26 2 12 2 2 2 2" xfId="10440"/>
    <cellStyle name="標準 26 2 12 2 2 2 2 2" xfId="19283"/>
    <cellStyle name="標準 26 2 12 2 2 2 2 3" xfId="29837"/>
    <cellStyle name="標準 26 2 12 2 2 2 2 4" xfId="40397"/>
    <cellStyle name="標準 26 2 12 2 2 2 2 5" xfId="50952"/>
    <cellStyle name="標準 26 2 12 2 2 2 3" xfId="14017"/>
    <cellStyle name="標準 26 2 12 2 2 2 4" xfId="24572"/>
    <cellStyle name="標準 26 2 12 2 2 2 5" xfId="35132"/>
    <cellStyle name="標準 26 2 12 2 2 2 6" xfId="45686"/>
    <cellStyle name="標準 26 2 12 2 2 3" xfId="8032"/>
    <cellStyle name="標準 26 2 12 2 2 3 2" xfId="18204"/>
    <cellStyle name="標準 26 2 12 2 2 3 3" xfId="28758"/>
    <cellStyle name="標準 26 2 12 2 2 3 4" xfId="39318"/>
    <cellStyle name="標準 26 2 12 2 2 3 5" xfId="49873"/>
    <cellStyle name="標準 26 2 12 2 2 4" xfId="12938"/>
    <cellStyle name="標準 26 2 12 2 2 5" xfId="23492"/>
    <cellStyle name="標準 26 2 12 2 2 6" xfId="34052"/>
    <cellStyle name="標準 26 2 12 2 2 7" xfId="44606"/>
    <cellStyle name="標準 26 2 12 2 3" xfId="3661"/>
    <cellStyle name="標準 26 2 12 2 3 2" xfId="8903"/>
    <cellStyle name="標準 26 2 12 2 3 2 2" xfId="19284"/>
    <cellStyle name="標準 26 2 12 2 3 2 3" xfId="29838"/>
    <cellStyle name="標準 26 2 12 2 3 2 4" xfId="40398"/>
    <cellStyle name="標準 26 2 12 2 3 2 5" xfId="50953"/>
    <cellStyle name="標準 26 2 12 2 3 3" xfId="14018"/>
    <cellStyle name="標準 26 2 12 2 3 4" xfId="24573"/>
    <cellStyle name="標準 26 2 12 2 3 5" xfId="35133"/>
    <cellStyle name="標準 26 2 12 2 3 6" xfId="45687"/>
    <cellStyle name="標準 26 2 12 2 4" xfId="6495"/>
    <cellStyle name="標準 26 2 12 2 4 2" xfId="16667"/>
    <cellStyle name="標準 26 2 12 2 4 3" xfId="27221"/>
    <cellStyle name="標準 26 2 12 2 4 4" xfId="37781"/>
    <cellStyle name="標準 26 2 12 2 4 5" xfId="48336"/>
    <cellStyle name="標準 26 2 12 2 5" xfId="11401"/>
    <cellStyle name="標準 26 2 12 2 6" xfId="21955"/>
    <cellStyle name="標準 26 2 12 2 7" xfId="32515"/>
    <cellStyle name="標準 26 2 12 2 8" xfId="43069"/>
    <cellStyle name="標準 26 2 12 3" xfId="2017"/>
    <cellStyle name="標準 26 2 12 3 2" xfId="4426"/>
    <cellStyle name="標準 26 2 12 3 2 2" xfId="9668"/>
    <cellStyle name="標準 26 2 12 3 2 2 2" xfId="19285"/>
    <cellStyle name="標準 26 2 12 3 2 2 3" xfId="29839"/>
    <cellStyle name="標準 26 2 12 3 2 2 4" xfId="40399"/>
    <cellStyle name="標準 26 2 12 3 2 2 5" xfId="50954"/>
    <cellStyle name="標準 26 2 12 3 2 3" xfId="14019"/>
    <cellStyle name="標準 26 2 12 3 2 4" xfId="24574"/>
    <cellStyle name="標準 26 2 12 3 2 5" xfId="35134"/>
    <cellStyle name="標準 26 2 12 3 2 6" xfId="45688"/>
    <cellStyle name="標準 26 2 12 3 3" xfId="7260"/>
    <cellStyle name="標準 26 2 12 3 3 2" xfId="17432"/>
    <cellStyle name="標準 26 2 12 3 3 3" xfId="27986"/>
    <cellStyle name="標準 26 2 12 3 3 4" xfId="38546"/>
    <cellStyle name="標準 26 2 12 3 3 5" xfId="49101"/>
    <cellStyle name="標準 26 2 12 3 4" xfId="12166"/>
    <cellStyle name="標準 26 2 12 3 5" xfId="22720"/>
    <cellStyle name="標準 26 2 12 3 6" xfId="33280"/>
    <cellStyle name="標準 26 2 12 3 7" xfId="43834"/>
    <cellStyle name="標準 26 2 12 4" xfId="1787"/>
    <cellStyle name="標準 26 2 12 4 2" xfId="4196"/>
    <cellStyle name="標準 26 2 12 4 2 2" xfId="9438"/>
    <cellStyle name="標準 26 2 12 4 2 2 2" xfId="19286"/>
    <cellStyle name="標準 26 2 12 4 2 2 3" xfId="29840"/>
    <cellStyle name="標準 26 2 12 4 2 2 4" xfId="40400"/>
    <cellStyle name="標準 26 2 12 4 2 2 5" xfId="50955"/>
    <cellStyle name="標準 26 2 12 4 2 3" xfId="14020"/>
    <cellStyle name="標準 26 2 12 4 2 4" xfId="24575"/>
    <cellStyle name="標準 26 2 12 4 2 5" xfId="35135"/>
    <cellStyle name="標準 26 2 12 4 2 6" xfId="45689"/>
    <cellStyle name="標準 26 2 12 4 3" xfId="7030"/>
    <cellStyle name="標準 26 2 12 4 3 2" xfId="17202"/>
    <cellStyle name="標準 26 2 12 4 3 3" xfId="27756"/>
    <cellStyle name="標準 26 2 12 4 3 4" xfId="38316"/>
    <cellStyle name="標準 26 2 12 4 3 5" xfId="48871"/>
    <cellStyle name="標準 26 2 12 4 4" xfId="11936"/>
    <cellStyle name="標準 26 2 12 4 5" xfId="22490"/>
    <cellStyle name="標準 26 2 12 4 6" xfId="33050"/>
    <cellStyle name="標準 26 2 12 4 7" xfId="43604"/>
    <cellStyle name="標準 26 2 12 5" xfId="3170"/>
    <cellStyle name="標準 26 2 12 5 2" xfId="8412"/>
    <cellStyle name="標準 26 2 12 5 2 2" xfId="19287"/>
    <cellStyle name="標準 26 2 12 5 2 3" xfId="29841"/>
    <cellStyle name="標準 26 2 12 5 2 4" xfId="40401"/>
    <cellStyle name="標準 26 2 12 5 2 5" xfId="50956"/>
    <cellStyle name="標準 26 2 12 5 3" xfId="14021"/>
    <cellStyle name="標準 26 2 12 5 4" xfId="24576"/>
    <cellStyle name="標準 26 2 12 5 5" xfId="35136"/>
    <cellStyle name="標準 26 2 12 5 6" xfId="45690"/>
    <cellStyle name="標準 26 2 12 6" xfId="5723"/>
    <cellStyle name="標準 26 2 12 6 2" xfId="16176"/>
    <cellStyle name="標準 26 2 12 6 3" xfId="26730"/>
    <cellStyle name="標準 26 2 12 6 4" xfId="37290"/>
    <cellStyle name="標準 26 2 12 6 5" xfId="47845"/>
    <cellStyle name="標準 26 2 12 7" xfId="10910"/>
    <cellStyle name="標準 26 2 12 8" xfId="21464"/>
    <cellStyle name="標準 26 2 12 9" xfId="32024"/>
    <cellStyle name="標準 26 2 13" xfId="502"/>
    <cellStyle name="標準 26 2 13 10" xfId="43091"/>
    <cellStyle name="標準 26 2 13 2" xfId="1274"/>
    <cellStyle name="標準 26 2 13 2 2" xfId="2809"/>
    <cellStyle name="標準 26 2 13 2 2 2" xfId="8052"/>
    <cellStyle name="標準 26 2 13 2 2 2 2" xfId="19288"/>
    <cellStyle name="標準 26 2 13 2 2 2 3" xfId="29842"/>
    <cellStyle name="標準 26 2 13 2 2 2 4" xfId="40402"/>
    <cellStyle name="標準 26 2 13 2 2 2 5" xfId="50957"/>
    <cellStyle name="標準 26 2 13 2 2 3" xfId="14022"/>
    <cellStyle name="標準 26 2 13 2 2 4" xfId="24577"/>
    <cellStyle name="標準 26 2 13 2 2 5" xfId="35137"/>
    <cellStyle name="標準 26 2 13 2 2 6" xfId="45691"/>
    <cellStyle name="標準 26 2 13 2 3" xfId="5218"/>
    <cellStyle name="標準 26 2 13 2 3 2" xfId="10460"/>
    <cellStyle name="標準 26 2 13 2 3 2 2" xfId="19289"/>
    <cellStyle name="標準 26 2 13 2 3 2 3" xfId="29843"/>
    <cellStyle name="標準 26 2 13 2 3 2 4" xfId="40403"/>
    <cellStyle name="標準 26 2 13 2 3 2 5" xfId="50958"/>
    <cellStyle name="標準 26 2 13 2 3 3" xfId="14023"/>
    <cellStyle name="標準 26 2 13 2 3 4" xfId="24578"/>
    <cellStyle name="標準 26 2 13 2 3 5" xfId="35138"/>
    <cellStyle name="標準 26 2 13 2 3 6" xfId="45692"/>
    <cellStyle name="標準 26 2 13 2 4" xfId="6517"/>
    <cellStyle name="標準 26 2 13 2 4 2" xfId="18224"/>
    <cellStyle name="標準 26 2 13 2 4 3" xfId="28778"/>
    <cellStyle name="標準 26 2 13 2 4 4" xfId="39338"/>
    <cellStyle name="標準 26 2 13 2 4 5" xfId="49893"/>
    <cellStyle name="標準 26 2 13 2 5" xfId="12958"/>
    <cellStyle name="標準 26 2 13 2 6" xfId="23512"/>
    <cellStyle name="標準 26 2 13 2 7" xfId="34072"/>
    <cellStyle name="標準 26 2 13 2 8" xfId="44626"/>
    <cellStyle name="標準 26 2 13 3" xfId="2039"/>
    <cellStyle name="標準 26 2 13 3 2" xfId="4448"/>
    <cellStyle name="標準 26 2 13 3 2 2" xfId="9690"/>
    <cellStyle name="標準 26 2 13 3 2 2 2" xfId="19290"/>
    <cellStyle name="標準 26 2 13 3 2 2 3" xfId="29844"/>
    <cellStyle name="標準 26 2 13 3 2 2 4" xfId="40404"/>
    <cellStyle name="標準 26 2 13 3 2 2 5" xfId="50959"/>
    <cellStyle name="標準 26 2 13 3 2 3" xfId="14024"/>
    <cellStyle name="標準 26 2 13 3 2 4" xfId="24579"/>
    <cellStyle name="標準 26 2 13 3 2 5" xfId="35139"/>
    <cellStyle name="標準 26 2 13 3 2 6" xfId="45693"/>
    <cellStyle name="標準 26 2 13 3 3" xfId="7282"/>
    <cellStyle name="標準 26 2 13 3 3 2" xfId="17454"/>
    <cellStyle name="標準 26 2 13 3 3 3" xfId="28008"/>
    <cellStyle name="標準 26 2 13 3 3 4" xfId="38568"/>
    <cellStyle name="標準 26 2 13 3 3 5" xfId="49123"/>
    <cellStyle name="標準 26 2 13 3 4" xfId="12188"/>
    <cellStyle name="標準 26 2 13 3 5" xfId="22742"/>
    <cellStyle name="標準 26 2 13 3 6" xfId="33302"/>
    <cellStyle name="標準 26 2 13 3 7" xfId="43856"/>
    <cellStyle name="標準 26 2 13 4" xfId="1809"/>
    <cellStyle name="標準 26 2 13 4 2" xfId="4218"/>
    <cellStyle name="標準 26 2 13 4 2 2" xfId="9460"/>
    <cellStyle name="標準 26 2 13 4 2 2 2" xfId="19291"/>
    <cellStyle name="標準 26 2 13 4 2 2 3" xfId="29845"/>
    <cellStyle name="標準 26 2 13 4 2 2 4" xfId="40405"/>
    <cellStyle name="標準 26 2 13 4 2 2 5" xfId="50960"/>
    <cellStyle name="標準 26 2 13 4 2 3" xfId="14025"/>
    <cellStyle name="標準 26 2 13 4 2 4" xfId="24580"/>
    <cellStyle name="標準 26 2 13 4 2 5" xfId="35140"/>
    <cellStyle name="標準 26 2 13 4 2 6" xfId="45694"/>
    <cellStyle name="標準 26 2 13 4 3" xfId="7052"/>
    <cellStyle name="標準 26 2 13 4 3 2" xfId="17224"/>
    <cellStyle name="標準 26 2 13 4 3 3" xfId="27778"/>
    <cellStyle name="標準 26 2 13 4 3 4" xfId="38338"/>
    <cellStyle name="標準 26 2 13 4 3 5" xfId="48893"/>
    <cellStyle name="標準 26 2 13 4 4" xfId="11958"/>
    <cellStyle name="標準 26 2 13 4 5" xfId="22512"/>
    <cellStyle name="標準 26 2 13 4 6" xfId="33072"/>
    <cellStyle name="標準 26 2 13 4 7" xfId="43626"/>
    <cellStyle name="標準 26 2 13 5" xfId="3683"/>
    <cellStyle name="標準 26 2 13 5 2" xfId="8925"/>
    <cellStyle name="標準 26 2 13 5 2 2" xfId="19292"/>
    <cellStyle name="標準 26 2 13 5 2 3" xfId="29846"/>
    <cellStyle name="標準 26 2 13 5 2 4" xfId="40406"/>
    <cellStyle name="標準 26 2 13 5 2 5" xfId="50961"/>
    <cellStyle name="標準 26 2 13 5 3" xfId="14026"/>
    <cellStyle name="標準 26 2 13 5 4" xfId="24581"/>
    <cellStyle name="標準 26 2 13 5 5" xfId="35141"/>
    <cellStyle name="標準 26 2 13 5 6" xfId="45695"/>
    <cellStyle name="標準 26 2 13 6" xfId="5745"/>
    <cellStyle name="標準 26 2 13 6 2" xfId="16689"/>
    <cellStyle name="標準 26 2 13 6 3" xfId="27243"/>
    <cellStyle name="標準 26 2 13 6 4" xfId="37803"/>
    <cellStyle name="標準 26 2 13 6 5" xfId="48358"/>
    <cellStyle name="標準 26 2 13 7" xfId="11423"/>
    <cellStyle name="標準 26 2 13 8" xfId="21977"/>
    <cellStyle name="標準 26 2 13 9" xfId="32537"/>
    <cellStyle name="標準 26 2 14" xfId="524"/>
    <cellStyle name="標準 26 2 14 10" xfId="43113"/>
    <cellStyle name="標準 26 2 14 2" xfId="1296"/>
    <cellStyle name="標準 26 2 14 2 2" xfId="2828"/>
    <cellStyle name="標準 26 2 14 2 2 2" xfId="8071"/>
    <cellStyle name="標準 26 2 14 2 2 2 2" xfId="19293"/>
    <cellStyle name="標準 26 2 14 2 2 2 3" xfId="29847"/>
    <cellStyle name="標準 26 2 14 2 2 2 4" xfId="40407"/>
    <cellStyle name="標準 26 2 14 2 2 2 5" xfId="50962"/>
    <cellStyle name="標準 26 2 14 2 2 3" xfId="14027"/>
    <cellStyle name="標準 26 2 14 2 2 4" xfId="24582"/>
    <cellStyle name="標準 26 2 14 2 2 5" xfId="35142"/>
    <cellStyle name="標準 26 2 14 2 2 6" xfId="45696"/>
    <cellStyle name="標準 26 2 14 2 3" xfId="5237"/>
    <cellStyle name="標準 26 2 14 2 3 2" xfId="10479"/>
    <cellStyle name="標準 26 2 14 2 3 2 2" xfId="19294"/>
    <cellStyle name="標準 26 2 14 2 3 2 3" xfId="29848"/>
    <cellStyle name="標準 26 2 14 2 3 2 4" xfId="40408"/>
    <cellStyle name="標準 26 2 14 2 3 2 5" xfId="50963"/>
    <cellStyle name="標準 26 2 14 2 3 3" xfId="14028"/>
    <cellStyle name="標準 26 2 14 2 3 4" xfId="24583"/>
    <cellStyle name="標準 26 2 14 2 3 5" xfId="35143"/>
    <cellStyle name="標準 26 2 14 2 3 6" xfId="45697"/>
    <cellStyle name="標準 26 2 14 2 4" xfId="6539"/>
    <cellStyle name="標準 26 2 14 2 4 2" xfId="18243"/>
    <cellStyle name="標準 26 2 14 2 4 3" xfId="28797"/>
    <cellStyle name="標準 26 2 14 2 4 4" xfId="39357"/>
    <cellStyle name="標準 26 2 14 2 4 5" xfId="49912"/>
    <cellStyle name="標準 26 2 14 2 5" xfId="12977"/>
    <cellStyle name="標準 26 2 14 2 6" xfId="23531"/>
    <cellStyle name="標準 26 2 14 2 7" xfId="34091"/>
    <cellStyle name="標準 26 2 14 2 8" xfId="44645"/>
    <cellStyle name="標準 26 2 14 3" xfId="2061"/>
    <cellStyle name="標準 26 2 14 3 2" xfId="4470"/>
    <cellStyle name="標準 26 2 14 3 2 2" xfId="9712"/>
    <cellStyle name="標準 26 2 14 3 2 2 2" xfId="19295"/>
    <cellStyle name="標準 26 2 14 3 2 2 3" xfId="29849"/>
    <cellStyle name="標準 26 2 14 3 2 2 4" xfId="40409"/>
    <cellStyle name="標準 26 2 14 3 2 2 5" xfId="50964"/>
    <cellStyle name="標準 26 2 14 3 2 3" xfId="14029"/>
    <cellStyle name="標準 26 2 14 3 2 4" xfId="24584"/>
    <cellStyle name="標準 26 2 14 3 2 5" xfId="35144"/>
    <cellStyle name="標準 26 2 14 3 2 6" xfId="45698"/>
    <cellStyle name="標準 26 2 14 3 3" xfId="7304"/>
    <cellStyle name="標準 26 2 14 3 3 2" xfId="17476"/>
    <cellStyle name="標準 26 2 14 3 3 3" xfId="28030"/>
    <cellStyle name="標準 26 2 14 3 3 4" xfId="38590"/>
    <cellStyle name="標準 26 2 14 3 3 5" xfId="49145"/>
    <cellStyle name="標準 26 2 14 3 4" xfId="12210"/>
    <cellStyle name="標準 26 2 14 3 5" xfId="22764"/>
    <cellStyle name="標準 26 2 14 3 6" xfId="33324"/>
    <cellStyle name="標準 26 2 14 3 7" xfId="43878"/>
    <cellStyle name="標準 26 2 14 4" xfId="1831"/>
    <cellStyle name="標準 26 2 14 4 2" xfId="4240"/>
    <cellStyle name="標準 26 2 14 4 2 2" xfId="9482"/>
    <cellStyle name="標準 26 2 14 4 2 2 2" xfId="19296"/>
    <cellStyle name="標準 26 2 14 4 2 2 3" xfId="29850"/>
    <cellStyle name="標準 26 2 14 4 2 2 4" xfId="40410"/>
    <cellStyle name="標準 26 2 14 4 2 2 5" xfId="50965"/>
    <cellStyle name="標準 26 2 14 4 2 3" xfId="14030"/>
    <cellStyle name="標準 26 2 14 4 2 4" xfId="24585"/>
    <cellStyle name="標準 26 2 14 4 2 5" xfId="35145"/>
    <cellStyle name="標準 26 2 14 4 2 6" xfId="45699"/>
    <cellStyle name="標準 26 2 14 4 3" xfId="7074"/>
    <cellStyle name="標準 26 2 14 4 3 2" xfId="17246"/>
    <cellStyle name="標準 26 2 14 4 3 3" xfId="27800"/>
    <cellStyle name="標準 26 2 14 4 3 4" xfId="38360"/>
    <cellStyle name="標準 26 2 14 4 3 5" xfId="48915"/>
    <cellStyle name="標準 26 2 14 4 4" xfId="11980"/>
    <cellStyle name="標準 26 2 14 4 5" xfId="22534"/>
    <cellStyle name="標準 26 2 14 4 6" xfId="33094"/>
    <cellStyle name="標準 26 2 14 4 7" xfId="43648"/>
    <cellStyle name="標準 26 2 14 5" xfId="3705"/>
    <cellStyle name="標準 26 2 14 5 2" xfId="8947"/>
    <cellStyle name="標準 26 2 14 5 2 2" xfId="19297"/>
    <cellStyle name="標準 26 2 14 5 2 3" xfId="29851"/>
    <cellStyle name="標準 26 2 14 5 2 4" xfId="40411"/>
    <cellStyle name="標準 26 2 14 5 2 5" xfId="50966"/>
    <cellStyle name="標準 26 2 14 5 3" xfId="14031"/>
    <cellStyle name="標準 26 2 14 5 4" xfId="24586"/>
    <cellStyle name="標準 26 2 14 5 5" xfId="35146"/>
    <cellStyle name="標準 26 2 14 5 6" xfId="45700"/>
    <cellStyle name="標準 26 2 14 6" xfId="5767"/>
    <cellStyle name="標準 26 2 14 6 2" xfId="16711"/>
    <cellStyle name="標準 26 2 14 6 3" xfId="27265"/>
    <cellStyle name="標準 26 2 14 6 4" xfId="37825"/>
    <cellStyle name="標準 26 2 14 6 5" xfId="48380"/>
    <cellStyle name="標準 26 2 14 7" xfId="11445"/>
    <cellStyle name="標準 26 2 14 8" xfId="21999"/>
    <cellStyle name="標準 26 2 14 9" xfId="32559"/>
    <cellStyle name="標準 26 2 15" xfId="546"/>
    <cellStyle name="標準 26 2 15 2" xfId="2083"/>
    <cellStyle name="標準 26 2 15 2 2" xfId="4492"/>
    <cellStyle name="標準 26 2 15 2 2 2" xfId="9734"/>
    <cellStyle name="標準 26 2 15 2 2 2 2" xfId="19298"/>
    <cellStyle name="標準 26 2 15 2 2 2 3" xfId="29852"/>
    <cellStyle name="標準 26 2 15 2 2 2 4" xfId="40412"/>
    <cellStyle name="標準 26 2 15 2 2 2 5" xfId="50967"/>
    <cellStyle name="標準 26 2 15 2 2 3" xfId="14032"/>
    <cellStyle name="標準 26 2 15 2 2 4" xfId="24587"/>
    <cellStyle name="標準 26 2 15 2 2 5" xfId="35147"/>
    <cellStyle name="標準 26 2 15 2 2 6" xfId="45701"/>
    <cellStyle name="標準 26 2 15 2 3" xfId="7326"/>
    <cellStyle name="標準 26 2 15 2 3 2" xfId="17498"/>
    <cellStyle name="標準 26 2 15 2 3 3" xfId="28052"/>
    <cellStyle name="標準 26 2 15 2 3 4" xfId="38612"/>
    <cellStyle name="標準 26 2 15 2 3 5" xfId="49167"/>
    <cellStyle name="標準 26 2 15 2 4" xfId="12232"/>
    <cellStyle name="標準 26 2 15 2 5" xfId="22786"/>
    <cellStyle name="標準 26 2 15 2 6" xfId="33346"/>
    <cellStyle name="標準 26 2 15 2 7" xfId="43900"/>
    <cellStyle name="標準 26 2 15 3" xfId="3188"/>
    <cellStyle name="標準 26 2 15 3 2" xfId="8430"/>
    <cellStyle name="標準 26 2 15 3 2 2" xfId="19299"/>
    <cellStyle name="標準 26 2 15 3 2 3" xfId="29853"/>
    <cellStyle name="標準 26 2 15 3 2 4" xfId="40413"/>
    <cellStyle name="標準 26 2 15 3 2 5" xfId="50968"/>
    <cellStyle name="標準 26 2 15 3 3" xfId="14033"/>
    <cellStyle name="標準 26 2 15 3 4" xfId="24588"/>
    <cellStyle name="標準 26 2 15 3 5" xfId="35148"/>
    <cellStyle name="標準 26 2 15 3 6" xfId="45702"/>
    <cellStyle name="標準 26 2 15 4" xfId="5789"/>
    <cellStyle name="標準 26 2 15 4 2" xfId="16194"/>
    <cellStyle name="標準 26 2 15 4 3" xfId="26748"/>
    <cellStyle name="標準 26 2 15 4 4" xfId="37308"/>
    <cellStyle name="標準 26 2 15 4 5" xfId="47863"/>
    <cellStyle name="標準 26 2 15 5" xfId="10928"/>
    <cellStyle name="標準 26 2 15 6" xfId="21482"/>
    <cellStyle name="標準 26 2 15 7" xfId="32042"/>
    <cellStyle name="標準 26 2 15 8" xfId="42596"/>
    <cellStyle name="標準 26 2 16" xfId="564"/>
    <cellStyle name="標準 26 2 16 2" xfId="2101"/>
    <cellStyle name="標準 26 2 16 2 2" xfId="7344"/>
    <cellStyle name="標準 26 2 16 2 2 2" xfId="19300"/>
    <cellStyle name="標準 26 2 16 2 2 3" xfId="29854"/>
    <cellStyle name="標準 26 2 16 2 2 4" xfId="40414"/>
    <cellStyle name="標準 26 2 16 2 2 5" xfId="50969"/>
    <cellStyle name="標準 26 2 16 2 3" xfId="14034"/>
    <cellStyle name="標準 26 2 16 2 4" xfId="24589"/>
    <cellStyle name="標準 26 2 16 2 5" xfId="35149"/>
    <cellStyle name="標準 26 2 16 2 6" xfId="45703"/>
    <cellStyle name="標準 26 2 16 3" xfId="4510"/>
    <cellStyle name="標準 26 2 16 3 2" xfId="9752"/>
    <cellStyle name="標準 26 2 16 3 2 2" xfId="19301"/>
    <cellStyle name="標準 26 2 16 3 2 3" xfId="29855"/>
    <cellStyle name="標準 26 2 16 3 2 4" xfId="40415"/>
    <cellStyle name="標準 26 2 16 3 2 5" xfId="50970"/>
    <cellStyle name="標準 26 2 16 3 3" xfId="14035"/>
    <cellStyle name="標準 26 2 16 3 4" xfId="24590"/>
    <cellStyle name="標準 26 2 16 3 5" xfId="35150"/>
    <cellStyle name="標準 26 2 16 3 6" xfId="45704"/>
    <cellStyle name="標準 26 2 16 4" xfId="5807"/>
    <cellStyle name="標準 26 2 16 4 2" xfId="17516"/>
    <cellStyle name="標準 26 2 16 4 3" xfId="28070"/>
    <cellStyle name="標準 26 2 16 4 4" xfId="38630"/>
    <cellStyle name="標準 26 2 16 4 5" xfId="49185"/>
    <cellStyle name="標準 26 2 16 5" xfId="12250"/>
    <cellStyle name="標準 26 2 16 6" xfId="22804"/>
    <cellStyle name="標準 26 2 16 7" xfId="33364"/>
    <cellStyle name="標準 26 2 16 8" xfId="43918"/>
    <cellStyle name="標準 26 2 17" xfId="695"/>
    <cellStyle name="標準 26 2 17 2" xfId="2232"/>
    <cellStyle name="標準 26 2 17 2 2" xfId="7475"/>
    <cellStyle name="標準 26 2 17 2 2 2" xfId="19302"/>
    <cellStyle name="標準 26 2 17 2 2 3" xfId="29856"/>
    <cellStyle name="標準 26 2 17 2 2 4" xfId="40416"/>
    <cellStyle name="標準 26 2 17 2 2 5" xfId="50971"/>
    <cellStyle name="標準 26 2 17 2 3" xfId="14036"/>
    <cellStyle name="標準 26 2 17 2 4" xfId="24591"/>
    <cellStyle name="標準 26 2 17 2 5" xfId="35151"/>
    <cellStyle name="標準 26 2 17 2 6" xfId="45705"/>
    <cellStyle name="標準 26 2 17 3" xfId="4641"/>
    <cellStyle name="標準 26 2 17 3 2" xfId="9883"/>
    <cellStyle name="標準 26 2 17 3 2 2" xfId="19303"/>
    <cellStyle name="標準 26 2 17 3 2 3" xfId="29857"/>
    <cellStyle name="標準 26 2 17 3 2 4" xfId="40417"/>
    <cellStyle name="標準 26 2 17 3 2 5" xfId="50972"/>
    <cellStyle name="標準 26 2 17 3 3" xfId="14037"/>
    <cellStyle name="標準 26 2 17 3 4" xfId="24592"/>
    <cellStyle name="標準 26 2 17 3 5" xfId="35152"/>
    <cellStyle name="標準 26 2 17 3 6" xfId="45706"/>
    <cellStyle name="標準 26 2 17 4" xfId="5938"/>
    <cellStyle name="標準 26 2 17 4 2" xfId="17647"/>
    <cellStyle name="標準 26 2 17 4 3" xfId="28201"/>
    <cellStyle name="標準 26 2 17 4 4" xfId="38761"/>
    <cellStyle name="標準 26 2 17 4 5" xfId="49316"/>
    <cellStyle name="標準 26 2 17 5" xfId="12381"/>
    <cellStyle name="標準 26 2 17 6" xfId="22935"/>
    <cellStyle name="標準 26 2 17 7" xfId="33495"/>
    <cellStyle name="標準 26 2 17 8" xfId="44049"/>
    <cellStyle name="標準 26 2 18" xfId="315"/>
    <cellStyle name="標準 26 2 18 2" xfId="2254"/>
    <cellStyle name="標準 26 2 18 2 2" xfId="7497"/>
    <cellStyle name="標準 26 2 18 2 2 2" xfId="19304"/>
    <cellStyle name="標準 26 2 18 2 2 3" xfId="29858"/>
    <cellStyle name="標準 26 2 18 2 2 4" xfId="40418"/>
    <cellStyle name="標準 26 2 18 2 2 5" xfId="50973"/>
    <cellStyle name="標準 26 2 18 2 3" xfId="14038"/>
    <cellStyle name="標準 26 2 18 2 4" xfId="24593"/>
    <cellStyle name="標準 26 2 18 2 5" xfId="35153"/>
    <cellStyle name="標準 26 2 18 2 6" xfId="45707"/>
    <cellStyle name="標準 26 2 18 3" xfId="4663"/>
    <cellStyle name="標準 26 2 18 3 2" xfId="9905"/>
    <cellStyle name="標準 26 2 18 3 2 2" xfId="19305"/>
    <cellStyle name="標準 26 2 18 3 2 3" xfId="29859"/>
    <cellStyle name="標準 26 2 18 3 2 4" xfId="40419"/>
    <cellStyle name="標準 26 2 18 3 2 5" xfId="50974"/>
    <cellStyle name="標準 26 2 18 3 3" xfId="14039"/>
    <cellStyle name="標準 26 2 18 3 4" xfId="24594"/>
    <cellStyle name="標準 26 2 18 3 5" xfId="35154"/>
    <cellStyle name="標準 26 2 18 3 6" xfId="45708"/>
    <cellStyle name="標準 26 2 18 4" xfId="5558"/>
    <cellStyle name="標準 26 2 18 4 2" xfId="17669"/>
    <cellStyle name="標準 26 2 18 4 3" xfId="28223"/>
    <cellStyle name="標準 26 2 18 4 4" xfId="38783"/>
    <cellStyle name="標準 26 2 18 4 5" xfId="49338"/>
    <cellStyle name="標準 26 2 18 5" xfId="12403"/>
    <cellStyle name="標準 26 2 18 6" xfId="22957"/>
    <cellStyle name="標準 26 2 18 7" xfId="33517"/>
    <cellStyle name="標準 26 2 18 8" xfId="44071"/>
    <cellStyle name="標準 26 2 19" xfId="717"/>
    <cellStyle name="標準 26 2 19 2" xfId="2276"/>
    <cellStyle name="標準 26 2 19 2 2" xfId="7519"/>
    <cellStyle name="標準 26 2 19 2 2 2" xfId="19306"/>
    <cellStyle name="標準 26 2 19 2 2 3" xfId="29860"/>
    <cellStyle name="標準 26 2 19 2 2 4" xfId="40420"/>
    <cellStyle name="標準 26 2 19 2 2 5" xfId="50975"/>
    <cellStyle name="標準 26 2 19 2 3" xfId="14040"/>
    <cellStyle name="標準 26 2 19 2 4" xfId="24595"/>
    <cellStyle name="標準 26 2 19 2 5" xfId="35155"/>
    <cellStyle name="標準 26 2 19 2 6" xfId="45709"/>
    <cellStyle name="標準 26 2 19 3" xfId="4685"/>
    <cellStyle name="標準 26 2 19 3 2" xfId="9927"/>
    <cellStyle name="標準 26 2 19 3 2 2" xfId="19307"/>
    <cellStyle name="標準 26 2 19 3 2 3" xfId="29861"/>
    <cellStyle name="標準 26 2 19 3 2 4" xfId="40421"/>
    <cellStyle name="標準 26 2 19 3 2 5" xfId="50976"/>
    <cellStyle name="標準 26 2 19 3 3" xfId="14041"/>
    <cellStyle name="標準 26 2 19 3 4" xfId="24596"/>
    <cellStyle name="標準 26 2 19 3 5" xfId="35156"/>
    <cellStyle name="標準 26 2 19 3 6" xfId="45710"/>
    <cellStyle name="標準 26 2 19 4" xfId="5960"/>
    <cellStyle name="標準 26 2 19 4 2" xfId="17691"/>
    <cellStyle name="標準 26 2 19 4 3" xfId="28245"/>
    <cellStyle name="標準 26 2 19 4 4" xfId="38805"/>
    <cellStyle name="標準 26 2 19 4 5" xfId="49360"/>
    <cellStyle name="標準 26 2 19 5" xfId="12425"/>
    <cellStyle name="標準 26 2 19 6" xfId="22979"/>
    <cellStyle name="標準 26 2 19 7" xfId="33539"/>
    <cellStyle name="標準 26 2 19 8" xfId="44093"/>
    <cellStyle name="標準 26 2 2" xfId="118"/>
    <cellStyle name="標準 26 2 2 10" xfId="786"/>
    <cellStyle name="標準 26 2 2 10 2" xfId="1868"/>
    <cellStyle name="標準 26 2 2 10 2 2" xfId="7111"/>
    <cellStyle name="標準 26 2 2 10 2 2 2" xfId="19308"/>
    <cellStyle name="標準 26 2 2 10 2 2 3" xfId="29862"/>
    <cellStyle name="標準 26 2 2 10 2 2 4" xfId="40422"/>
    <cellStyle name="標準 26 2 2 10 2 2 5" xfId="50977"/>
    <cellStyle name="標準 26 2 2 10 2 3" xfId="14042"/>
    <cellStyle name="標準 26 2 2 10 2 4" xfId="24597"/>
    <cellStyle name="標準 26 2 2 10 2 5" xfId="35157"/>
    <cellStyle name="標準 26 2 2 10 2 6" xfId="45711"/>
    <cellStyle name="標準 26 2 2 10 3" xfId="4277"/>
    <cellStyle name="標準 26 2 2 10 3 2" xfId="9519"/>
    <cellStyle name="標準 26 2 2 10 3 2 2" xfId="19309"/>
    <cellStyle name="標準 26 2 2 10 3 2 3" xfId="29863"/>
    <cellStyle name="標準 26 2 2 10 3 2 4" xfId="40423"/>
    <cellStyle name="標準 26 2 2 10 3 2 5" xfId="50978"/>
    <cellStyle name="標準 26 2 2 10 3 3" xfId="14043"/>
    <cellStyle name="標準 26 2 2 10 3 4" xfId="24598"/>
    <cellStyle name="標準 26 2 2 10 3 5" xfId="35158"/>
    <cellStyle name="標準 26 2 2 10 3 6" xfId="45712"/>
    <cellStyle name="標準 26 2 2 10 4" xfId="6029"/>
    <cellStyle name="標準 26 2 2 10 4 2" xfId="17283"/>
    <cellStyle name="標準 26 2 2 10 4 3" xfId="27837"/>
    <cellStyle name="標準 26 2 2 10 4 4" xfId="38397"/>
    <cellStyle name="標準 26 2 2 10 4 5" xfId="48952"/>
    <cellStyle name="標準 26 2 2 10 5" xfId="12017"/>
    <cellStyle name="標準 26 2 2 10 6" xfId="22571"/>
    <cellStyle name="標準 26 2 2 10 7" xfId="33131"/>
    <cellStyle name="標準 26 2 2 10 8" xfId="43685"/>
    <cellStyle name="標準 26 2 2 11" xfId="1321"/>
    <cellStyle name="標準 26 2 2 11 2" xfId="3730"/>
    <cellStyle name="標準 26 2 2 11 2 2" xfId="8972"/>
    <cellStyle name="標準 26 2 2 11 2 2 2" xfId="19310"/>
    <cellStyle name="標準 26 2 2 11 2 2 3" xfId="29864"/>
    <cellStyle name="標準 26 2 2 11 2 2 4" xfId="40424"/>
    <cellStyle name="標準 26 2 2 11 2 2 5" xfId="50979"/>
    <cellStyle name="標準 26 2 2 11 2 3" xfId="14044"/>
    <cellStyle name="標準 26 2 2 11 2 4" xfId="24599"/>
    <cellStyle name="標準 26 2 2 11 2 5" xfId="35159"/>
    <cellStyle name="標準 26 2 2 11 2 6" xfId="45713"/>
    <cellStyle name="標準 26 2 2 11 3" xfId="6564"/>
    <cellStyle name="標準 26 2 2 11 3 2" xfId="16736"/>
    <cellStyle name="標準 26 2 2 11 3 3" xfId="27290"/>
    <cellStyle name="標準 26 2 2 11 3 4" xfId="37850"/>
    <cellStyle name="標準 26 2 2 11 3 5" xfId="48405"/>
    <cellStyle name="標準 26 2 2 11 4" xfId="11470"/>
    <cellStyle name="標準 26 2 2 11 5" xfId="22024"/>
    <cellStyle name="標準 26 2 2 11 6" xfId="32584"/>
    <cellStyle name="標準 26 2 2 11 7" xfId="43138"/>
    <cellStyle name="標準 26 2 2 12" xfId="2875"/>
    <cellStyle name="標準 26 2 2 12 2" xfId="8117"/>
    <cellStyle name="標準 26 2 2 12 2 2" xfId="19311"/>
    <cellStyle name="標準 26 2 2 12 2 3" xfId="29865"/>
    <cellStyle name="標準 26 2 2 12 2 4" xfId="40425"/>
    <cellStyle name="標準 26 2 2 12 2 5" xfId="50980"/>
    <cellStyle name="標準 26 2 2 12 3" xfId="14045"/>
    <cellStyle name="標準 26 2 2 12 4" xfId="24600"/>
    <cellStyle name="標準 26 2 2 12 5" xfId="35160"/>
    <cellStyle name="標準 26 2 2 12 6" xfId="45714"/>
    <cellStyle name="標準 26 2 2 13" xfId="5366"/>
    <cellStyle name="標準 26 2 2 13 2" xfId="15881"/>
    <cellStyle name="標準 26 2 2 13 3" xfId="26435"/>
    <cellStyle name="標準 26 2 2 13 4" xfId="36995"/>
    <cellStyle name="標準 26 2 2 13 5" xfId="47550"/>
    <cellStyle name="標準 26 2 2 14" xfId="10615"/>
    <cellStyle name="標準 26 2 2 15" xfId="21169"/>
    <cellStyle name="標準 26 2 2 16" xfId="31729"/>
    <cellStyle name="標準 26 2 2 17" xfId="42283"/>
    <cellStyle name="標準 26 2 2 2" xfId="212"/>
    <cellStyle name="標準 26 2 2 2 10" xfId="42388"/>
    <cellStyle name="標準 26 2 2 2 2" xfId="345"/>
    <cellStyle name="標準 26 2 2 2 2 2" xfId="2621"/>
    <cellStyle name="標準 26 2 2 2 2 2 2" xfId="5030"/>
    <cellStyle name="標準 26 2 2 2 2 2 2 2" xfId="10272"/>
    <cellStyle name="標準 26 2 2 2 2 2 2 2 2" xfId="19312"/>
    <cellStyle name="標準 26 2 2 2 2 2 2 2 3" xfId="29866"/>
    <cellStyle name="標準 26 2 2 2 2 2 2 2 4" xfId="40426"/>
    <cellStyle name="標準 26 2 2 2 2 2 2 2 5" xfId="50981"/>
    <cellStyle name="標準 26 2 2 2 2 2 2 3" xfId="14046"/>
    <cellStyle name="標準 26 2 2 2 2 2 2 4" xfId="24601"/>
    <cellStyle name="標準 26 2 2 2 2 2 2 5" xfId="35161"/>
    <cellStyle name="標準 26 2 2 2 2 2 2 6" xfId="45715"/>
    <cellStyle name="標準 26 2 2 2 2 2 3" xfId="7864"/>
    <cellStyle name="標準 26 2 2 2 2 2 3 2" xfId="18036"/>
    <cellStyle name="標準 26 2 2 2 2 2 3 3" xfId="28590"/>
    <cellStyle name="標準 26 2 2 2 2 2 3 4" xfId="39150"/>
    <cellStyle name="標準 26 2 2 2 2 2 3 5" xfId="49705"/>
    <cellStyle name="標準 26 2 2 2 2 2 4" xfId="12770"/>
    <cellStyle name="標準 26 2 2 2 2 2 5" xfId="23324"/>
    <cellStyle name="標準 26 2 2 2 2 2 6" xfId="33884"/>
    <cellStyle name="標準 26 2 2 2 2 2 7" xfId="44438"/>
    <cellStyle name="標準 26 2 2 2 2 3" xfId="3493"/>
    <cellStyle name="標準 26 2 2 2 2 3 2" xfId="8735"/>
    <cellStyle name="標準 26 2 2 2 2 3 2 2" xfId="19313"/>
    <cellStyle name="標準 26 2 2 2 2 3 2 3" xfId="29867"/>
    <cellStyle name="標準 26 2 2 2 2 3 2 4" xfId="40427"/>
    <cellStyle name="標準 26 2 2 2 2 3 2 5" xfId="50982"/>
    <cellStyle name="標準 26 2 2 2 2 3 3" xfId="14047"/>
    <cellStyle name="標準 26 2 2 2 2 3 4" xfId="24602"/>
    <cellStyle name="標準 26 2 2 2 2 3 5" xfId="35162"/>
    <cellStyle name="標準 26 2 2 2 2 3 6" xfId="45716"/>
    <cellStyle name="標準 26 2 2 2 2 4" xfId="5588"/>
    <cellStyle name="標準 26 2 2 2 2 4 2" xfId="16499"/>
    <cellStyle name="標準 26 2 2 2 2 4 3" xfId="27053"/>
    <cellStyle name="標準 26 2 2 2 2 4 4" xfId="37613"/>
    <cellStyle name="標準 26 2 2 2 2 4 5" xfId="48168"/>
    <cellStyle name="標準 26 2 2 2 2 5" xfId="11233"/>
    <cellStyle name="標準 26 2 2 2 2 6" xfId="21787"/>
    <cellStyle name="標準 26 2 2 2 2 7" xfId="32347"/>
    <cellStyle name="標準 26 2 2 2 2 8" xfId="42901"/>
    <cellStyle name="標準 26 2 2 2 3" xfId="1084"/>
    <cellStyle name="標準 26 2 2 2 3 2" xfId="1882"/>
    <cellStyle name="標準 26 2 2 2 3 2 2" xfId="7125"/>
    <cellStyle name="標準 26 2 2 2 3 2 2 2" xfId="19314"/>
    <cellStyle name="標準 26 2 2 2 3 2 2 3" xfId="29868"/>
    <cellStyle name="標準 26 2 2 2 3 2 2 4" xfId="40428"/>
    <cellStyle name="標準 26 2 2 2 3 2 2 5" xfId="50983"/>
    <cellStyle name="標準 26 2 2 2 3 2 3" xfId="14048"/>
    <cellStyle name="標準 26 2 2 2 3 2 4" xfId="24603"/>
    <cellStyle name="標準 26 2 2 2 3 2 5" xfId="35163"/>
    <cellStyle name="標準 26 2 2 2 3 2 6" xfId="45717"/>
    <cellStyle name="標準 26 2 2 2 3 3" xfId="4291"/>
    <cellStyle name="標準 26 2 2 2 3 3 2" xfId="9533"/>
    <cellStyle name="標準 26 2 2 2 3 3 2 2" xfId="19315"/>
    <cellStyle name="標準 26 2 2 2 3 3 2 3" xfId="29869"/>
    <cellStyle name="標準 26 2 2 2 3 3 2 4" xfId="40429"/>
    <cellStyle name="標準 26 2 2 2 3 3 2 5" xfId="50984"/>
    <cellStyle name="標準 26 2 2 2 3 3 3" xfId="14049"/>
    <cellStyle name="標準 26 2 2 2 3 3 4" xfId="24604"/>
    <cellStyle name="標準 26 2 2 2 3 3 5" xfId="35164"/>
    <cellStyle name="標準 26 2 2 2 3 3 6" xfId="45718"/>
    <cellStyle name="標準 26 2 2 2 3 4" xfId="6327"/>
    <cellStyle name="標準 26 2 2 2 3 4 2" xfId="17297"/>
    <cellStyle name="標準 26 2 2 2 3 4 3" xfId="27851"/>
    <cellStyle name="標準 26 2 2 2 3 4 4" xfId="38411"/>
    <cellStyle name="標準 26 2 2 2 3 4 5" xfId="48966"/>
    <cellStyle name="標準 26 2 2 2 3 5" xfId="12031"/>
    <cellStyle name="標準 26 2 2 2 3 6" xfId="22585"/>
    <cellStyle name="標準 26 2 2 2 3 7" xfId="33145"/>
    <cellStyle name="標準 26 2 2 2 3 8" xfId="43699"/>
    <cellStyle name="標準 26 2 2 2 4" xfId="1619"/>
    <cellStyle name="標準 26 2 2 2 4 2" xfId="4028"/>
    <cellStyle name="標準 26 2 2 2 4 2 2" xfId="9270"/>
    <cellStyle name="標準 26 2 2 2 4 2 2 2" xfId="19316"/>
    <cellStyle name="標準 26 2 2 2 4 2 2 3" xfId="29870"/>
    <cellStyle name="標準 26 2 2 2 4 2 2 4" xfId="40430"/>
    <cellStyle name="標準 26 2 2 2 4 2 2 5" xfId="50985"/>
    <cellStyle name="標準 26 2 2 2 4 2 3" xfId="14050"/>
    <cellStyle name="標準 26 2 2 2 4 2 4" xfId="24605"/>
    <cellStyle name="標準 26 2 2 2 4 2 5" xfId="35165"/>
    <cellStyle name="標準 26 2 2 2 4 2 6" xfId="45719"/>
    <cellStyle name="標準 26 2 2 2 4 3" xfId="6862"/>
    <cellStyle name="標準 26 2 2 2 4 3 2" xfId="17034"/>
    <cellStyle name="標準 26 2 2 2 4 3 3" xfId="27588"/>
    <cellStyle name="標準 26 2 2 2 4 3 4" xfId="38148"/>
    <cellStyle name="標準 26 2 2 2 4 3 5" xfId="48703"/>
    <cellStyle name="標準 26 2 2 2 4 4" xfId="11768"/>
    <cellStyle name="標準 26 2 2 2 4 5" xfId="22322"/>
    <cellStyle name="標準 26 2 2 2 4 6" xfId="32882"/>
    <cellStyle name="標準 26 2 2 2 4 7" xfId="43436"/>
    <cellStyle name="標準 26 2 2 2 5" xfId="2980"/>
    <cellStyle name="標準 26 2 2 2 5 2" xfId="8222"/>
    <cellStyle name="標準 26 2 2 2 5 2 2" xfId="19317"/>
    <cellStyle name="標準 26 2 2 2 5 2 3" xfId="29871"/>
    <cellStyle name="標準 26 2 2 2 5 2 4" xfId="40431"/>
    <cellStyle name="標準 26 2 2 2 5 2 5" xfId="50986"/>
    <cellStyle name="標準 26 2 2 2 5 3" xfId="14051"/>
    <cellStyle name="標準 26 2 2 2 5 4" xfId="24606"/>
    <cellStyle name="標準 26 2 2 2 5 5" xfId="35166"/>
    <cellStyle name="標準 26 2 2 2 5 6" xfId="45720"/>
    <cellStyle name="標準 26 2 2 2 6" xfId="5457"/>
    <cellStyle name="標準 26 2 2 2 6 2" xfId="15986"/>
    <cellStyle name="標準 26 2 2 2 6 3" xfId="26540"/>
    <cellStyle name="標準 26 2 2 2 6 4" xfId="37100"/>
    <cellStyle name="標準 26 2 2 2 6 5" xfId="47655"/>
    <cellStyle name="標準 26 2 2 2 7" xfId="10720"/>
    <cellStyle name="標準 26 2 2 2 8" xfId="21274"/>
    <cellStyle name="標準 26 2 2 2 9" xfId="31834"/>
    <cellStyle name="標準 26 2 2 3" xfId="359"/>
    <cellStyle name="標準 26 2 2 3 10" xfId="42796"/>
    <cellStyle name="標準 26 2 2 3 2" xfId="979"/>
    <cellStyle name="標準 26 2 2 3 2 2" xfId="2516"/>
    <cellStyle name="標準 26 2 2 3 2 2 2" xfId="7759"/>
    <cellStyle name="標準 26 2 2 3 2 2 2 2" xfId="19318"/>
    <cellStyle name="標準 26 2 2 3 2 2 2 3" xfId="29872"/>
    <cellStyle name="標準 26 2 2 3 2 2 2 4" xfId="40432"/>
    <cellStyle name="標準 26 2 2 3 2 2 2 5" xfId="50987"/>
    <cellStyle name="標準 26 2 2 3 2 2 3" xfId="14052"/>
    <cellStyle name="標準 26 2 2 3 2 2 4" xfId="24607"/>
    <cellStyle name="標準 26 2 2 3 2 2 5" xfId="35167"/>
    <cellStyle name="標準 26 2 2 3 2 2 6" xfId="45721"/>
    <cellStyle name="標準 26 2 2 3 2 3" xfId="4925"/>
    <cellStyle name="標準 26 2 2 3 2 3 2" xfId="10167"/>
    <cellStyle name="標準 26 2 2 3 2 3 2 2" xfId="19319"/>
    <cellStyle name="標準 26 2 2 3 2 3 2 3" xfId="29873"/>
    <cellStyle name="標準 26 2 2 3 2 3 2 4" xfId="40433"/>
    <cellStyle name="標準 26 2 2 3 2 3 2 5" xfId="50988"/>
    <cellStyle name="標準 26 2 2 3 2 3 3" xfId="14053"/>
    <cellStyle name="標準 26 2 2 3 2 3 4" xfId="24608"/>
    <cellStyle name="標準 26 2 2 3 2 3 5" xfId="35168"/>
    <cellStyle name="標準 26 2 2 3 2 3 6" xfId="45722"/>
    <cellStyle name="標準 26 2 2 3 2 4" xfId="6222"/>
    <cellStyle name="標準 26 2 2 3 2 4 2" xfId="17931"/>
    <cellStyle name="標準 26 2 2 3 2 4 3" xfId="28485"/>
    <cellStyle name="標準 26 2 2 3 2 4 4" xfId="39045"/>
    <cellStyle name="標準 26 2 2 3 2 4 5" xfId="49600"/>
    <cellStyle name="標準 26 2 2 3 2 5" xfId="12665"/>
    <cellStyle name="標準 26 2 2 3 2 6" xfId="23219"/>
    <cellStyle name="標準 26 2 2 3 2 7" xfId="33779"/>
    <cellStyle name="標準 26 2 2 3 2 8" xfId="44333"/>
    <cellStyle name="標準 26 2 2 3 3" xfId="1896"/>
    <cellStyle name="標準 26 2 2 3 3 2" xfId="4305"/>
    <cellStyle name="標準 26 2 2 3 3 2 2" xfId="9547"/>
    <cellStyle name="標準 26 2 2 3 3 2 2 2" xfId="19320"/>
    <cellStyle name="標準 26 2 2 3 3 2 2 3" xfId="29874"/>
    <cellStyle name="標準 26 2 2 3 3 2 2 4" xfId="40434"/>
    <cellStyle name="標準 26 2 2 3 3 2 2 5" xfId="50989"/>
    <cellStyle name="標準 26 2 2 3 3 2 3" xfId="14054"/>
    <cellStyle name="標準 26 2 2 3 3 2 4" xfId="24609"/>
    <cellStyle name="標準 26 2 2 3 3 2 5" xfId="35169"/>
    <cellStyle name="標準 26 2 2 3 3 2 6" xfId="45723"/>
    <cellStyle name="標準 26 2 2 3 3 3" xfId="7139"/>
    <cellStyle name="標準 26 2 2 3 3 3 2" xfId="17311"/>
    <cellStyle name="標準 26 2 2 3 3 3 3" xfId="27865"/>
    <cellStyle name="標準 26 2 2 3 3 3 4" xfId="38425"/>
    <cellStyle name="標準 26 2 2 3 3 3 5" xfId="48980"/>
    <cellStyle name="標準 26 2 2 3 3 4" xfId="12045"/>
    <cellStyle name="標準 26 2 2 3 3 5" xfId="22599"/>
    <cellStyle name="標準 26 2 2 3 3 6" xfId="33159"/>
    <cellStyle name="標準 26 2 2 3 3 7" xfId="43713"/>
    <cellStyle name="標準 26 2 2 3 4" xfId="1514"/>
    <cellStyle name="標準 26 2 2 3 4 2" xfId="3923"/>
    <cellStyle name="標準 26 2 2 3 4 2 2" xfId="9165"/>
    <cellStyle name="標準 26 2 2 3 4 2 2 2" xfId="19321"/>
    <cellStyle name="標準 26 2 2 3 4 2 2 3" xfId="29875"/>
    <cellStyle name="標準 26 2 2 3 4 2 2 4" xfId="40435"/>
    <cellStyle name="標準 26 2 2 3 4 2 2 5" xfId="50990"/>
    <cellStyle name="標準 26 2 2 3 4 2 3" xfId="14055"/>
    <cellStyle name="標準 26 2 2 3 4 2 4" xfId="24610"/>
    <cellStyle name="標準 26 2 2 3 4 2 5" xfId="35170"/>
    <cellStyle name="標準 26 2 2 3 4 2 6" xfId="45724"/>
    <cellStyle name="標準 26 2 2 3 4 3" xfId="6757"/>
    <cellStyle name="標準 26 2 2 3 4 3 2" xfId="16929"/>
    <cellStyle name="標準 26 2 2 3 4 3 3" xfId="27483"/>
    <cellStyle name="標準 26 2 2 3 4 3 4" xfId="38043"/>
    <cellStyle name="標準 26 2 2 3 4 3 5" xfId="48598"/>
    <cellStyle name="標準 26 2 2 3 4 4" xfId="11663"/>
    <cellStyle name="標準 26 2 2 3 4 5" xfId="22217"/>
    <cellStyle name="標準 26 2 2 3 4 6" xfId="32777"/>
    <cellStyle name="標準 26 2 2 3 4 7" xfId="43331"/>
    <cellStyle name="標準 26 2 2 3 5" xfId="3388"/>
    <cellStyle name="標準 26 2 2 3 5 2" xfId="8630"/>
    <cellStyle name="標準 26 2 2 3 5 2 2" xfId="19322"/>
    <cellStyle name="標準 26 2 2 3 5 2 3" xfId="29876"/>
    <cellStyle name="標準 26 2 2 3 5 2 4" xfId="40436"/>
    <cellStyle name="標準 26 2 2 3 5 2 5" xfId="50991"/>
    <cellStyle name="標準 26 2 2 3 5 3" xfId="14056"/>
    <cellStyle name="標準 26 2 2 3 5 4" xfId="24611"/>
    <cellStyle name="標準 26 2 2 3 5 5" xfId="35171"/>
    <cellStyle name="標準 26 2 2 3 5 6" xfId="45725"/>
    <cellStyle name="標準 26 2 2 3 6" xfId="5602"/>
    <cellStyle name="標準 26 2 2 3 6 2" xfId="16394"/>
    <cellStyle name="標準 26 2 2 3 6 3" xfId="26948"/>
    <cellStyle name="標準 26 2 2 3 6 4" xfId="37508"/>
    <cellStyle name="標準 26 2 2 3 6 5" xfId="48063"/>
    <cellStyle name="標準 26 2 2 3 7" xfId="11128"/>
    <cellStyle name="標準 26 2 2 3 8" xfId="21682"/>
    <cellStyle name="標準 26 2 2 3 9" xfId="32242"/>
    <cellStyle name="標準 26 2 2 4" xfId="373"/>
    <cellStyle name="標準 26 2 2 4 2" xfId="1910"/>
    <cellStyle name="標準 26 2 2 4 2 2" xfId="4319"/>
    <cellStyle name="標準 26 2 2 4 2 2 2" xfId="9561"/>
    <cellStyle name="標準 26 2 2 4 2 2 2 2" xfId="19323"/>
    <cellStyle name="標準 26 2 2 4 2 2 2 3" xfId="29877"/>
    <cellStyle name="標準 26 2 2 4 2 2 2 4" xfId="40437"/>
    <cellStyle name="標準 26 2 2 4 2 2 2 5" xfId="50992"/>
    <cellStyle name="標準 26 2 2 4 2 2 3" xfId="14057"/>
    <cellStyle name="標準 26 2 2 4 2 2 4" xfId="24612"/>
    <cellStyle name="標準 26 2 2 4 2 2 5" xfId="35172"/>
    <cellStyle name="標準 26 2 2 4 2 2 6" xfId="45726"/>
    <cellStyle name="標準 26 2 2 4 2 3" xfId="7153"/>
    <cellStyle name="標準 26 2 2 4 2 3 2" xfId="17325"/>
    <cellStyle name="標準 26 2 2 4 2 3 3" xfId="27879"/>
    <cellStyle name="標準 26 2 2 4 2 3 4" xfId="38439"/>
    <cellStyle name="標準 26 2 2 4 2 3 5" xfId="48994"/>
    <cellStyle name="標準 26 2 2 4 2 4" xfId="12059"/>
    <cellStyle name="標準 26 2 2 4 2 5" xfId="22613"/>
    <cellStyle name="標準 26 2 2 4 2 6" xfId="33173"/>
    <cellStyle name="標準 26 2 2 4 2 7" xfId="43727"/>
    <cellStyle name="標準 26 2 2 4 3" xfId="3195"/>
    <cellStyle name="標準 26 2 2 4 3 2" xfId="8437"/>
    <cellStyle name="標準 26 2 2 4 3 2 2" xfId="19324"/>
    <cellStyle name="標準 26 2 2 4 3 2 3" xfId="29878"/>
    <cellStyle name="標準 26 2 2 4 3 2 4" xfId="40438"/>
    <cellStyle name="標準 26 2 2 4 3 2 5" xfId="50993"/>
    <cellStyle name="標準 26 2 2 4 3 3" xfId="14058"/>
    <cellStyle name="標準 26 2 2 4 3 4" xfId="24613"/>
    <cellStyle name="標準 26 2 2 4 3 5" xfId="35173"/>
    <cellStyle name="標準 26 2 2 4 3 6" xfId="45727"/>
    <cellStyle name="標準 26 2 2 4 4" xfId="5616"/>
    <cellStyle name="標準 26 2 2 4 4 2" xfId="16201"/>
    <cellStyle name="標準 26 2 2 4 4 3" xfId="26755"/>
    <cellStyle name="標準 26 2 2 4 4 4" xfId="37315"/>
    <cellStyle name="標準 26 2 2 4 4 5" xfId="47870"/>
    <cellStyle name="標準 26 2 2 4 5" xfId="10935"/>
    <cellStyle name="標準 26 2 2 4 6" xfId="21489"/>
    <cellStyle name="標準 26 2 2 4 7" xfId="32049"/>
    <cellStyle name="標準 26 2 2 4 8" xfId="42603"/>
    <cellStyle name="標準 26 2 2 5" xfId="387"/>
    <cellStyle name="標準 26 2 2 5 2" xfId="1924"/>
    <cellStyle name="標準 26 2 2 5 2 2" xfId="7167"/>
    <cellStyle name="標準 26 2 2 5 2 2 2" xfId="19325"/>
    <cellStyle name="標準 26 2 2 5 2 2 3" xfId="29879"/>
    <cellStyle name="標準 26 2 2 5 2 2 4" xfId="40439"/>
    <cellStyle name="標準 26 2 2 5 2 2 5" xfId="50994"/>
    <cellStyle name="標準 26 2 2 5 2 3" xfId="14059"/>
    <cellStyle name="標準 26 2 2 5 2 4" xfId="24614"/>
    <cellStyle name="標準 26 2 2 5 2 5" xfId="35174"/>
    <cellStyle name="標準 26 2 2 5 2 6" xfId="45728"/>
    <cellStyle name="標準 26 2 2 5 3" xfId="4333"/>
    <cellStyle name="標準 26 2 2 5 3 2" xfId="9575"/>
    <cellStyle name="標準 26 2 2 5 3 2 2" xfId="19326"/>
    <cellStyle name="標準 26 2 2 5 3 2 3" xfId="29880"/>
    <cellStyle name="標準 26 2 2 5 3 2 4" xfId="40440"/>
    <cellStyle name="標準 26 2 2 5 3 2 5" xfId="50995"/>
    <cellStyle name="標準 26 2 2 5 3 3" xfId="14060"/>
    <cellStyle name="標準 26 2 2 5 3 4" xfId="24615"/>
    <cellStyle name="標準 26 2 2 5 3 5" xfId="35175"/>
    <cellStyle name="標準 26 2 2 5 3 6" xfId="45729"/>
    <cellStyle name="標準 26 2 2 5 4" xfId="5630"/>
    <cellStyle name="標準 26 2 2 5 4 2" xfId="17339"/>
    <cellStyle name="標準 26 2 2 5 4 3" xfId="27893"/>
    <cellStyle name="標準 26 2 2 5 4 4" xfId="38453"/>
    <cellStyle name="標準 26 2 2 5 4 5" xfId="49008"/>
    <cellStyle name="標準 26 2 2 5 5" xfId="12073"/>
    <cellStyle name="標準 26 2 2 5 6" xfId="22627"/>
    <cellStyle name="標準 26 2 2 5 7" xfId="33187"/>
    <cellStyle name="標準 26 2 2 5 8" xfId="43741"/>
    <cellStyle name="標準 26 2 2 6" xfId="401"/>
    <cellStyle name="標準 26 2 2 6 2" xfId="1938"/>
    <cellStyle name="標準 26 2 2 6 2 2" xfId="7181"/>
    <cellStyle name="標準 26 2 2 6 2 2 2" xfId="19327"/>
    <cellStyle name="標準 26 2 2 6 2 2 3" xfId="29881"/>
    <cellStyle name="標準 26 2 2 6 2 2 4" xfId="40441"/>
    <cellStyle name="標準 26 2 2 6 2 2 5" xfId="50996"/>
    <cellStyle name="標準 26 2 2 6 2 3" xfId="14061"/>
    <cellStyle name="標準 26 2 2 6 2 4" xfId="24616"/>
    <cellStyle name="標準 26 2 2 6 2 5" xfId="35176"/>
    <cellStyle name="標準 26 2 2 6 2 6" xfId="45730"/>
    <cellStyle name="標準 26 2 2 6 3" xfId="4347"/>
    <cellStyle name="標準 26 2 2 6 3 2" xfId="9589"/>
    <cellStyle name="標準 26 2 2 6 3 2 2" xfId="19328"/>
    <cellStyle name="標準 26 2 2 6 3 2 3" xfId="29882"/>
    <cellStyle name="標準 26 2 2 6 3 2 4" xfId="40442"/>
    <cellStyle name="標準 26 2 2 6 3 2 5" xfId="50997"/>
    <cellStyle name="標準 26 2 2 6 3 3" xfId="14062"/>
    <cellStyle name="標準 26 2 2 6 3 4" xfId="24617"/>
    <cellStyle name="標準 26 2 2 6 3 5" xfId="35177"/>
    <cellStyle name="標準 26 2 2 6 3 6" xfId="45731"/>
    <cellStyle name="標準 26 2 2 6 4" xfId="5644"/>
    <cellStyle name="標準 26 2 2 6 4 2" xfId="17353"/>
    <cellStyle name="標準 26 2 2 6 4 3" xfId="27907"/>
    <cellStyle name="標準 26 2 2 6 4 4" xfId="38467"/>
    <cellStyle name="標準 26 2 2 6 4 5" xfId="49022"/>
    <cellStyle name="標準 26 2 2 6 5" xfId="12087"/>
    <cellStyle name="標準 26 2 2 6 6" xfId="22641"/>
    <cellStyle name="標準 26 2 2 6 7" xfId="33201"/>
    <cellStyle name="標準 26 2 2 6 8" xfId="43755"/>
    <cellStyle name="標準 26 2 2 7" xfId="432"/>
    <cellStyle name="標準 26 2 2 7 2" xfId="1969"/>
    <cellStyle name="標準 26 2 2 7 2 2" xfId="7212"/>
    <cellStyle name="標準 26 2 2 7 2 2 2" xfId="19329"/>
    <cellStyle name="標準 26 2 2 7 2 2 3" xfId="29883"/>
    <cellStyle name="標準 26 2 2 7 2 2 4" xfId="40443"/>
    <cellStyle name="標準 26 2 2 7 2 2 5" xfId="50998"/>
    <cellStyle name="標準 26 2 2 7 2 3" xfId="14063"/>
    <cellStyle name="標準 26 2 2 7 2 4" xfId="24618"/>
    <cellStyle name="標準 26 2 2 7 2 5" xfId="35178"/>
    <cellStyle name="標準 26 2 2 7 2 6" xfId="45732"/>
    <cellStyle name="標準 26 2 2 7 3" xfId="4378"/>
    <cellStyle name="標準 26 2 2 7 3 2" xfId="9620"/>
    <cellStyle name="標準 26 2 2 7 3 2 2" xfId="19330"/>
    <cellStyle name="標準 26 2 2 7 3 2 3" xfId="29884"/>
    <cellStyle name="標準 26 2 2 7 3 2 4" xfId="40444"/>
    <cellStyle name="標準 26 2 2 7 3 2 5" xfId="50999"/>
    <cellStyle name="標準 26 2 2 7 3 3" xfId="14064"/>
    <cellStyle name="標準 26 2 2 7 3 4" xfId="24619"/>
    <cellStyle name="標準 26 2 2 7 3 5" xfId="35179"/>
    <cellStyle name="標準 26 2 2 7 3 6" xfId="45733"/>
    <cellStyle name="標準 26 2 2 7 4" xfId="5675"/>
    <cellStyle name="標準 26 2 2 7 4 2" xfId="17384"/>
    <cellStyle name="標準 26 2 2 7 4 3" xfId="27938"/>
    <cellStyle name="標準 26 2 2 7 4 4" xfId="38498"/>
    <cellStyle name="標準 26 2 2 7 4 5" xfId="49053"/>
    <cellStyle name="標準 26 2 2 7 5" xfId="12118"/>
    <cellStyle name="標準 26 2 2 7 6" xfId="22672"/>
    <cellStyle name="標準 26 2 2 7 7" xfId="33232"/>
    <cellStyle name="標準 26 2 2 7 8" xfId="43786"/>
    <cellStyle name="標準 26 2 2 8" xfId="571"/>
    <cellStyle name="標準 26 2 2 8 2" xfId="2108"/>
    <cellStyle name="標準 26 2 2 8 2 2" xfId="7351"/>
    <cellStyle name="標準 26 2 2 8 2 2 2" xfId="19331"/>
    <cellStyle name="標準 26 2 2 8 2 2 3" xfId="29885"/>
    <cellStyle name="標準 26 2 2 8 2 2 4" xfId="40445"/>
    <cellStyle name="標準 26 2 2 8 2 2 5" xfId="51000"/>
    <cellStyle name="標準 26 2 2 8 2 3" xfId="14065"/>
    <cellStyle name="標準 26 2 2 8 2 4" xfId="24620"/>
    <cellStyle name="標準 26 2 2 8 2 5" xfId="35180"/>
    <cellStyle name="標準 26 2 2 8 2 6" xfId="45734"/>
    <cellStyle name="標準 26 2 2 8 3" xfId="4517"/>
    <cellStyle name="標準 26 2 2 8 3 2" xfId="9759"/>
    <cellStyle name="標準 26 2 2 8 3 2 2" xfId="19332"/>
    <cellStyle name="標準 26 2 2 8 3 2 3" xfId="29886"/>
    <cellStyle name="標準 26 2 2 8 3 2 4" xfId="40446"/>
    <cellStyle name="標準 26 2 2 8 3 2 5" xfId="51001"/>
    <cellStyle name="標準 26 2 2 8 3 3" xfId="14066"/>
    <cellStyle name="標準 26 2 2 8 3 4" xfId="24621"/>
    <cellStyle name="標準 26 2 2 8 3 5" xfId="35181"/>
    <cellStyle name="標準 26 2 2 8 3 6" xfId="45735"/>
    <cellStyle name="標準 26 2 2 8 4" xfId="5814"/>
    <cellStyle name="標準 26 2 2 8 4 2" xfId="17523"/>
    <cellStyle name="標準 26 2 2 8 4 3" xfId="28077"/>
    <cellStyle name="標準 26 2 2 8 4 4" xfId="38637"/>
    <cellStyle name="標準 26 2 2 8 4 5" xfId="49192"/>
    <cellStyle name="標準 26 2 2 8 5" xfId="12257"/>
    <cellStyle name="標準 26 2 2 8 6" xfId="22811"/>
    <cellStyle name="標準 26 2 2 8 7" xfId="33371"/>
    <cellStyle name="標準 26 2 2 8 8" xfId="43925"/>
    <cellStyle name="標準 26 2 2 9" xfId="331"/>
    <cellStyle name="標準 26 2 2 9 2" xfId="2316"/>
    <cellStyle name="標準 26 2 2 9 2 2" xfId="7559"/>
    <cellStyle name="標準 26 2 2 9 2 2 2" xfId="19333"/>
    <cellStyle name="標準 26 2 2 9 2 2 3" xfId="29887"/>
    <cellStyle name="標準 26 2 2 9 2 2 4" xfId="40447"/>
    <cellStyle name="標準 26 2 2 9 2 2 5" xfId="51002"/>
    <cellStyle name="標準 26 2 2 9 2 3" xfId="14067"/>
    <cellStyle name="標準 26 2 2 9 2 4" xfId="24622"/>
    <cellStyle name="標準 26 2 2 9 2 5" xfId="35182"/>
    <cellStyle name="標準 26 2 2 9 2 6" xfId="45736"/>
    <cellStyle name="標準 26 2 2 9 3" xfId="4725"/>
    <cellStyle name="標準 26 2 2 9 3 2" xfId="9967"/>
    <cellStyle name="標準 26 2 2 9 3 2 2" xfId="19334"/>
    <cellStyle name="標準 26 2 2 9 3 2 3" xfId="29888"/>
    <cellStyle name="標準 26 2 2 9 3 2 4" xfId="40448"/>
    <cellStyle name="標準 26 2 2 9 3 2 5" xfId="51003"/>
    <cellStyle name="標準 26 2 2 9 3 3" xfId="14068"/>
    <cellStyle name="標準 26 2 2 9 3 4" xfId="24623"/>
    <cellStyle name="標準 26 2 2 9 3 5" xfId="35183"/>
    <cellStyle name="標準 26 2 2 9 3 6" xfId="45737"/>
    <cellStyle name="標準 26 2 2 9 4" xfId="5574"/>
    <cellStyle name="標準 26 2 2 9 4 2" xfId="17731"/>
    <cellStyle name="標準 26 2 2 9 4 3" xfId="28285"/>
    <cellStyle name="標準 26 2 2 9 4 4" xfId="38845"/>
    <cellStyle name="標準 26 2 2 9 4 5" xfId="49400"/>
    <cellStyle name="標準 26 2 2 9 5" xfId="12465"/>
    <cellStyle name="標準 26 2 2 9 6" xfId="23019"/>
    <cellStyle name="標準 26 2 2 9 7" xfId="33579"/>
    <cellStyle name="標準 26 2 2 9 8" xfId="44133"/>
    <cellStyle name="標準 26 2 20" xfId="739"/>
    <cellStyle name="標準 26 2 20 2" xfId="2298"/>
    <cellStyle name="標準 26 2 20 2 2" xfId="7541"/>
    <cellStyle name="標準 26 2 20 2 2 2" xfId="19335"/>
    <cellStyle name="標準 26 2 20 2 2 3" xfId="29889"/>
    <cellStyle name="標準 26 2 20 2 2 4" xfId="40449"/>
    <cellStyle name="標準 26 2 20 2 2 5" xfId="51004"/>
    <cellStyle name="標準 26 2 20 2 3" xfId="14069"/>
    <cellStyle name="標準 26 2 20 2 4" xfId="24624"/>
    <cellStyle name="標準 26 2 20 2 5" xfId="35184"/>
    <cellStyle name="標準 26 2 20 2 6" xfId="45738"/>
    <cellStyle name="標準 26 2 20 3" xfId="4707"/>
    <cellStyle name="標準 26 2 20 3 2" xfId="9949"/>
    <cellStyle name="標準 26 2 20 3 2 2" xfId="19336"/>
    <cellStyle name="標準 26 2 20 3 2 3" xfId="29890"/>
    <cellStyle name="標準 26 2 20 3 2 4" xfId="40450"/>
    <cellStyle name="標準 26 2 20 3 2 5" xfId="51005"/>
    <cellStyle name="標準 26 2 20 3 3" xfId="14070"/>
    <cellStyle name="標準 26 2 20 3 4" xfId="24625"/>
    <cellStyle name="標準 26 2 20 3 5" xfId="35185"/>
    <cellStyle name="標準 26 2 20 3 6" xfId="45739"/>
    <cellStyle name="標準 26 2 20 4" xfId="5982"/>
    <cellStyle name="標準 26 2 20 4 2" xfId="17713"/>
    <cellStyle name="標準 26 2 20 4 3" xfId="28267"/>
    <cellStyle name="標準 26 2 20 4 4" xfId="38827"/>
    <cellStyle name="標準 26 2 20 4 5" xfId="49382"/>
    <cellStyle name="標準 26 2 20 5" xfId="12447"/>
    <cellStyle name="標準 26 2 20 6" xfId="23001"/>
    <cellStyle name="標準 26 2 20 7" xfId="33561"/>
    <cellStyle name="標準 26 2 20 8" xfId="44115"/>
    <cellStyle name="標準 26 2 21" xfId="761"/>
    <cellStyle name="標準 26 2 21 2" xfId="2325"/>
    <cellStyle name="標準 26 2 21 2 2" xfId="7568"/>
    <cellStyle name="標準 26 2 21 2 2 2" xfId="19337"/>
    <cellStyle name="標準 26 2 21 2 2 3" xfId="29891"/>
    <cellStyle name="標準 26 2 21 2 2 4" xfId="40451"/>
    <cellStyle name="標準 26 2 21 2 2 5" xfId="51006"/>
    <cellStyle name="標準 26 2 21 2 3" xfId="14071"/>
    <cellStyle name="標準 26 2 21 2 4" xfId="24626"/>
    <cellStyle name="標準 26 2 21 2 5" xfId="35186"/>
    <cellStyle name="標準 26 2 21 2 6" xfId="45740"/>
    <cellStyle name="標準 26 2 21 3" xfId="4734"/>
    <cellStyle name="標準 26 2 21 3 2" xfId="9976"/>
    <cellStyle name="標準 26 2 21 3 2 2" xfId="19338"/>
    <cellStyle name="標準 26 2 21 3 2 3" xfId="29892"/>
    <cellStyle name="標準 26 2 21 3 2 4" xfId="40452"/>
    <cellStyle name="標準 26 2 21 3 2 5" xfId="51007"/>
    <cellStyle name="標準 26 2 21 3 3" xfId="14072"/>
    <cellStyle name="標準 26 2 21 3 4" xfId="24627"/>
    <cellStyle name="標準 26 2 21 3 5" xfId="35187"/>
    <cellStyle name="標準 26 2 21 3 6" xfId="45741"/>
    <cellStyle name="標準 26 2 21 4" xfId="6004"/>
    <cellStyle name="標準 26 2 21 4 2" xfId="17740"/>
    <cellStyle name="標準 26 2 21 4 3" xfId="28294"/>
    <cellStyle name="標準 26 2 21 4 4" xfId="38854"/>
    <cellStyle name="標準 26 2 21 4 5" xfId="49409"/>
    <cellStyle name="標準 26 2 21 5" xfId="12474"/>
    <cellStyle name="標準 26 2 21 6" xfId="23028"/>
    <cellStyle name="標準 26 2 21 7" xfId="33588"/>
    <cellStyle name="標準 26 2 21 8" xfId="44142"/>
    <cellStyle name="標準 26 2 22" xfId="779"/>
    <cellStyle name="標準 26 2 22 2" xfId="1852"/>
    <cellStyle name="標準 26 2 22 2 2" xfId="7095"/>
    <cellStyle name="標準 26 2 22 2 2 2" xfId="19339"/>
    <cellStyle name="標準 26 2 22 2 2 3" xfId="29893"/>
    <cellStyle name="標準 26 2 22 2 2 4" xfId="40453"/>
    <cellStyle name="標準 26 2 22 2 2 5" xfId="51008"/>
    <cellStyle name="標準 26 2 22 2 3" xfId="14073"/>
    <cellStyle name="標準 26 2 22 2 4" xfId="24628"/>
    <cellStyle name="標準 26 2 22 2 5" xfId="35188"/>
    <cellStyle name="標準 26 2 22 2 6" xfId="45742"/>
    <cellStyle name="標準 26 2 22 3" xfId="4261"/>
    <cellStyle name="標準 26 2 22 3 2" xfId="9503"/>
    <cellStyle name="標準 26 2 22 3 2 2" xfId="19340"/>
    <cellStyle name="標準 26 2 22 3 2 3" xfId="29894"/>
    <cellStyle name="標準 26 2 22 3 2 4" xfId="40454"/>
    <cellStyle name="標準 26 2 22 3 2 5" xfId="51009"/>
    <cellStyle name="標準 26 2 22 3 3" xfId="14074"/>
    <cellStyle name="標準 26 2 22 3 4" xfId="24629"/>
    <cellStyle name="標準 26 2 22 3 5" xfId="35189"/>
    <cellStyle name="標準 26 2 22 3 6" xfId="45743"/>
    <cellStyle name="標準 26 2 22 4" xfId="6022"/>
    <cellStyle name="標準 26 2 22 4 2" xfId="17267"/>
    <cellStyle name="標準 26 2 22 4 3" xfId="27821"/>
    <cellStyle name="標準 26 2 22 4 4" xfId="38381"/>
    <cellStyle name="標準 26 2 22 4 5" xfId="48936"/>
    <cellStyle name="標準 26 2 22 5" xfId="12001"/>
    <cellStyle name="標準 26 2 22 6" xfId="22555"/>
    <cellStyle name="標準 26 2 22 7" xfId="33115"/>
    <cellStyle name="標準 26 2 22 8" xfId="43669"/>
    <cellStyle name="標準 26 2 23" xfId="1314"/>
    <cellStyle name="標準 26 2 23 2" xfId="3723"/>
    <cellStyle name="標準 26 2 23 2 2" xfId="8965"/>
    <cellStyle name="標準 26 2 23 2 2 2" xfId="19341"/>
    <cellStyle name="標準 26 2 23 2 2 3" xfId="29895"/>
    <cellStyle name="標準 26 2 23 2 2 4" xfId="40455"/>
    <cellStyle name="標準 26 2 23 2 2 5" xfId="51010"/>
    <cellStyle name="標準 26 2 23 2 3" xfId="14075"/>
    <cellStyle name="標準 26 2 23 2 4" xfId="24630"/>
    <cellStyle name="標準 26 2 23 2 5" xfId="35190"/>
    <cellStyle name="標準 26 2 23 2 6" xfId="45744"/>
    <cellStyle name="標準 26 2 23 3" xfId="6557"/>
    <cellStyle name="標準 26 2 23 3 2" xfId="16729"/>
    <cellStyle name="標準 26 2 23 3 3" xfId="27283"/>
    <cellStyle name="標準 26 2 23 3 4" xfId="37843"/>
    <cellStyle name="標準 26 2 23 3 5" xfId="48398"/>
    <cellStyle name="標準 26 2 23 4" xfId="11463"/>
    <cellStyle name="標準 26 2 23 5" xfId="22017"/>
    <cellStyle name="標準 26 2 23 6" xfId="32577"/>
    <cellStyle name="標準 26 2 23 7" xfId="43131"/>
    <cellStyle name="標準 26 2 24" xfId="2851"/>
    <cellStyle name="標準 26 2 24 2" xfId="8094"/>
    <cellStyle name="標準 26 2 24 2 2" xfId="18266"/>
    <cellStyle name="標準 26 2 24 2 3" xfId="28820"/>
    <cellStyle name="標準 26 2 24 2 4" xfId="39380"/>
    <cellStyle name="標準 26 2 24 2 5" xfId="49935"/>
    <cellStyle name="標準 26 2 24 3" xfId="13000"/>
    <cellStyle name="標準 26 2 24 4" xfId="23554"/>
    <cellStyle name="標準 26 2 24 5" xfId="34114"/>
    <cellStyle name="標準 26 2 24 6" xfId="44668"/>
    <cellStyle name="標準 26 2 25" xfId="5259"/>
    <cellStyle name="標準 26 2 25 2" xfId="10501"/>
    <cellStyle name="標準 26 2 25 2 2" xfId="18288"/>
    <cellStyle name="標準 26 2 25 2 3" xfId="28842"/>
    <cellStyle name="標準 26 2 25 2 4" xfId="39402"/>
    <cellStyle name="標準 26 2 25 2 5" xfId="49957"/>
    <cellStyle name="標準 26 2 25 3" xfId="13022"/>
    <cellStyle name="標準 26 2 25 4" xfId="23576"/>
    <cellStyle name="標準 26 2 25 5" xfId="34136"/>
    <cellStyle name="標準 26 2 25 6" xfId="44690"/>
    <cellStyle name="標準 26 2 26" xfId="5281"/>
    <cellStyle name="標準 26 2 26 2" xfId="10523"/>
    <cellStyle name="標準 26 2 26 2 2" xfId="18310"/>
    <cellStyle name="標準 26 2 26 2 3" xfId="28864"/>
    <cellStyle name="標準 26 2 26 2 4" xfId="39424"/>
    <cellStyle name="標準 26 2 26 2 5" xfId="49979"/>
    <cellStyle name="標準 26 2 26 3" xfId="13044"/>
    <cellStyle name="標準 26 2 26 4" xfId="23598"/>
    <cellStyle name="標準 26 2 26 5" xfId="34158"/>
    <cellStyle name="標準 26 2 26 6" xfId="44712"/>
    <cellStyle name="標準 26 2 27" xfId="5303"/>
    <cellStyle name="標準 26 2 27 2" xfId="10545"/>
    <cellStyle name="標準 26 2 27 2 2" xfId="19342"/>
    <cellStyle name="標準 26 2 27 2 3" xfId="29896"/>
    <cellStyle name="標準 26 2 27 2 4" xfId="40456"/>
    <cellStyle name="標準 26 2 27 2 5" xfId="51011"/>
    <cellStyle name="標準 26 2 27 3" xfId="14076"/>
    <cellStyle name="標準 26 2 27 4" xfId="24631"/>
    <cellStyle name="標準 26 2 27 5" xfId="35191"/>
    <cellStyle name="標準 26 2 27 6" xfId="45745"/>
    <cellStyle name="標準 26 2 28" xfId="5325"/>
    <cellStyle name="標準 26 2 28 2" xfId="21077"/>
    <cellStyle name="標準 26 2 28 2 2" xfId="31631"/>
    <cellStyle name="標準 26 2 28 2 3" xfId="42191"/>
    <cellStyle name="標準 26 2 28 2 4" xfId="52746"/>
    <cellStyle name="標準 26 2 28 3" xfId="15811"/>
    <cellStyle name="標準 26 2 28 4" xfId="26366"/>
    <cellStyle name="標準 26 2 28 5" xfId="36926"/>
    <cellStyle name="標準 26 2 28 6" xfId="47480"/>
    <cellStyle name="標準 26 2 29" xfId="5345"/>
    <cellStyle name="標準 26 2 29 2" xfId="21099"/>
    <cellStyle name="標準 26 2 29 2 2" xfId="31653"/>
    <cellStyle name="標準 26 2 29 2 3" xfId="42213"/>
    <cellStyle name="標準 26 2 29 2 4" xfId="52768"/>
    <cellStyle name="標準 26 2 29 3" xfId="15833"/>
    <cellStyle name="標準 26 2 29 4" xfId="26388"/>
    <cellStyle name="標準 26 2 29 5" xfId="36948"/>
    <cellStyle name="標準 26 2 29 6" xfId="47502"/>
    <cellStyle name="標準 26 2 3" xfId="140"/>
    <cellStyle name="標準 26 2 3 10" xfId="21183"/>
    <cellStyle name="標準 26 2 3 11" xfId="31743"/>
    <cellStyle name="標準 26 2 3 12" xfId="42297"/>
    <cellStyle name="標準 26 2 3 2" xfId="227"/>
    <cellStyle name="標準 26 2 3 2 10" xfId="42402"/>
    <cellStyle name="標準 26 2 3 2 2" xfId="446"/>
    <cellStyle name="標準 26 2 3 2 2 2" xfId="2635"/>
    <cellStyle name="標準 26 2 3 2 2 2 2" xfId="5044"/>
    <cellStyle name="標準 26 2 3 2 2 2 2 2" xfId="10286"/>
    <cellStyle name="標準 26 2 3 2 2 2 2 2 2" xfId="19343"/>
    <cellStyle name="標準 26 2 3 2 2 2 2 2 3" xfId="29897"/>
    <cellStyle name="標準 26 2 3 2 2 2 2 2 4" xfId="40457"/>
    <cellStyle name="標準 26 2 3 2 2 2 2 2 5" xfId="51012"/>
    <cellStyle name="標準 26 2 3 2 2 2 2 3" xfId="14077"/>
    <cellStyle name="標準 26 2 3 2 2 2 2 4" xfId="24632"/>
    <cellStyle name="標準 26 2 3 2 2 2 2 5" xfId="35192"/>
    <cellStyle name="標準 26 2 3 2 2 2 2 6" xfId="45746"/>
    <cellStyle name="標準 26 2 3 2 2 2 3" xfId="7878"/>
    <cellStyle name="標準 26 2 3 2 2 2 3 2" xfId="18050"/>
    <cellStyle name="標準 26 2 3 2 2 2 3 3" xfId="28604"/>
    <cellStyle name="標準 26 2 3 2 2 2 3 4" xfId="39164"/>
    <cellStyle name="標準 26 2 3 2 2 2 3 5" xfId="49719"/>
    <cellStyle name="標準 26 2 3 2 2 2 4" xfId="12784"/>
    <cellStyle name="標準 26 2 3 2 2 2 5" xfId="23338"/>
    <cellStyle name="標準 26 2 3 2 2 2 6" xfId="33898"/>
    <cellStyle name="標準 26 2 3 2 2 2 7" xfId="44452"/>
    <cellStyle name="標準 26 2 3 2 2 3" xfId="3507"/>
    <cellStyle name="標準 26 2 3 2 2 3 2" xfId="8749"/>
    <cellStyle name="標準 26 2 3 2 2 3 2 2" xfId="19344"/>
    <cellStyle name="標準 26 2 3 2 2 3 2 3" xfId="29898"/>
    <cellStyle name="標準 26 2 3 2 2 3 2 4" xfId="40458"/>
    <cellStyle name="標準 26 2 3 2 2 3 2 5" xfId="51013"/>
    <cellStyle name="標準 26 2 3 2 2 3 3" xfId="14078"/>
    <cellStyle name="標準 26 2 3 2 2 3 4" xfId="24633"/>
    <cellStyle name="標準 26 2 3 2 2 3 5" xfId="35193"/>
    <cellStyle name="標準 26 2 3 2 2 3 6" xfId="45747"/>
    <cellStyle name="標準 26 2 3 2 2 4" xfId="5689"/>
    <cellStyle name="標準 26 2 3 2 2 4 2" xfId="16513"/>
    <cellStyle name="標準 26 2 3 2 2 4 3" xfId="27067"/>
    <cellStyle name="標準 26 2 3 2 2 4 4" xfId="37627"/>
    <cellStyle name="標準 26 2 3 2 2 4 5" xfId="48182"/>
    <cellStyle name="標準 26 2 3 2 2 5" xfId="11247"/>
    <cellStyle name="標準 26 2 3 2 2 6" xfId="21801"/>
    <cellStyle name="標準 26 2 3 2 2 7" xfId="32361"/>
    <cellStyle name="標準 26 2 3 2 2 8" xfId="42915"/>
    <cellStyle name="標準 26 2 3 2 3" xfId="1098"/>
    <cellStyle name="標準 26 2 3 2 3 2" xfId="1983"/>
    <cellStyle name="標準 26 2 3 2 3 2 2" xfId="7226"/>
    <cellStyle name="標準 26 2 3 2 3 2 2 2" xfId="19345"/>
    <cellStyle name="標準 26 2 3 2 3 2 2 3" xfId="29899"/>
    <cellStyle name="標準 26 2 3 2 3 2 2 4" xfId="40459"/>
    <cellStyle name="標準 26 2 3 2 3 2 2 5" xfId="51014"/>
    <cellStyle name="標準 26 2 3 2 3 2 3" xfId="14079"/>
    <cellStyle name="標準 26 2 3 2 3 2 4" xfId="24634"/>
    <cellStyle name="標準 26 2 3 2 3 2 5" xfId="35194"/>
    <cellStyle name="標準 26 2 3 2 3 2 6" xfId="45748"/>
    <cellStyle name="標準 26 2 3 2 3 3" xfId="4392"/>
    <cellStyle name="標準 26 2 3 2 3 3 2" xfId="9634"/>
    <cellStyle name="標準 26 2 3 2 3 3 2 2" xfId="19346"/>
    <cellStyle name="標準 26 2 3 2 3 3 2 3" xfId="29900"/>
    <cellStyle name="標準 26 2 3 2 3 3 2 4" xfId="40460"/>
    <cellStyle name="標準 26 2 3 2 3 3 2 5" xfId="51015"/>
    <cellStyle name="標準 26 2 3 2 3 3 3" xfId="14080"/>
    <cellStyle name="標準 26 2 3 2 3 3 4" xfId="24635"/>
    <cellStyle name="標準 26 2 3 2 3 3 5" xfId="35195"/>
    <cellStyle name="標準 26 2 3 2 3 3 6" xfId="45749"/>
    <cellStyle name="標準 26 2 3 2 3 4" xfId="6341"/>
    <cellStyle name="標準 26 2 3 2 3 4 2" xfId="17398"/>
    <cellStyle name="標準 26 2 3 2 3 4 3" xfId="27952"/>
    <cellStyle name="標準 26 2 3 2 3 4 4" xfId="38512"/>
    <cellStyle name="標準 26 2 3 2 3 4 5" xfId="49067"/>
    <cellStyle name="標準 26 2 3 2 3 5" xfId="12132"/>
    <cellStyle name="標準 26 2 3 2 3 6" xfId="22686"/>
    <cellStyle name="標準 26 2 3 2 3 7" xfId="33246"/>
    <cellStyle name="標準 26 2 3 2 3 8" xfId="43800"/>
    <cellStyle name="標準 26 2 3 2 4" xfId="1633"/>
    <cellStyle name="標準 26 2 3 2 4 2" xfId="4042"/>
    <cellStyle name="標準 26 2 3 2 4 2 2" xfId="9284"/>
    <cellStyle name="標準 26 2 3 2 4 2 2 2" xfId="19347"/>
    <cellStyle name="標準 26 2 3 2 4 2 2 3" xfId="29901"/>
    <cellStyle name="標準 26 2 3 2 4 2 2 4" xfId="40461"/>
    <cellStyle name="標準 26 2 3 2 4 2 2 5" xfId="51016"/>
    <cellStyle name="標準 26 2 3 2 4 2 3" xfId="14081"/>
    <cellStyle name="標準 26 2 3 2 4 2 4" xfId="24636"/>
    <cellStyle name="標準 26 2 3 2 4 2 5" xfId="35196"/>
    <cellStyle name="標準 26 2 3 2 4 2 6" xfId="45750"/>
    <cellStyle name="標準 26 2 3 2 4 3" xfId="6876"/>
    <cellStyle name="標準 26 2 3 2 4 3 2" xfId="17048"/>
    <cellStyle name="標準 26 2 3 2 4 3 3" xfId="27602"/>
    <cellStyle name="標準 26 2 3 2 4 3 4" xfId="38162"/>
    <cellStyle name="標準 26 2 3 2 4 3 5" xfId="48717"/>
    <cellStyle name="標準 26 2 3 2 4 4" xfId="11782"/>
    <cellStyle name="標準 26 2 3 2 4 5" xfId="22336"/>
    <cellStyle name="標準 26 2 3 2 4 6" xfId="32896"/>
    <cellStyle name="標準 26 2 3 2 4 7" xfId="43450"/>
    <cellStyle name="標準 26 2 3 2 5" xfId="2994"/>
    <cellStyle name="標準 26 2 3 2 5 2" xfId="8236"/>
    <cellStyle name="標準 26 2 3 2 5 2 2" xfId="19348"/>
    <cellStyle name="標準 26 2 3 2 5 2 3" xfId="29902"/>
    <cellStyle name="標準 26 2 3 2 5 2 4" xfId="40462"/>
    <cellStyle name="標準 26 2 3 2 5 2 5" xfId="51017"/>
    <cellStyle name="標準 26 2 3 2 5 3" xfId="14082"/>
    <cellStyle name="標準 26 2 3 2 5 4" xfId="24637"/>
    <cellStyle name="標準 26 2 3 2 5 5" xfId="35197"/>
    <cellStyle name="標準 26 2 3 2 5 6" xfId="45751"/>
    <cellStyle name="標準 26 2 3 2 6" xfId="5471"/>
    <cellStyle name="標準 26 2 3 2 6 2" xfId="16000"/>
    <cellStyle name="標準 26 2 3 2 6 3" xfId="26554"/>
    <cellStyle name="標準 26 2 3 2 6 4" xfId="37114"/>
    <cellStyle name="標準 26 2 3 2 6 5" xfId="47669"/>
    <cellStyle name="標準 26 2 3 2 7" xfId="10734"/>
    <cellStyle name="標準 26 2 3 2 8" xfId="21288"/>
    <cellStyle name="標準 26 2 3 2 9" xfId="31848"/>
    <cellStyle name="標準 26 2 3 3" xfId="585"/>
    <cellStyle name="標準 26 2 3 3 10" xfId="42810"/>
    <cellStyle name="標準 26 2 3 3 2" xfId="993"/>
    <cellStyle name="標準 26 2 3 3 2 2" xfId="2530"/>
    <cellStyle name="標準 26 2 3 3 2 2 2" xfId="7773"/>
    <cellStyle name="標準 26 2 3 3 2 2 2 2" xfId="19349"/>
    <cellStyle name="標準 26 2 3 3 2 2 2 3" xfId="29903"/>
    <cellStyle name="標準 26 2 3 3 2 2 2 4" xfId="40463"/>
    <cellStyle name="標準 26 2 3 3 2 2 2 5" xfId="51018"/>
    <cellStyle name="標準 26 2 3 3 2 2 3" xfId="14083"/>
    <cellStyle name="標準 26 2 3 3 2 2 4" xfId="24638"/>
    <cellStyle name="標準 26 2 3 3 2 2 5" xfId="35198"/>
    <cellStyle name="標準 26 2 3 3 2 2 6" xfId="45752"/>
    <cellStyle name="標準 26 2 3 3 2 3" xfId="4939"/>
    <cellStyle name="標準 26 2 3 3 2 3 2" xfId="10181"/>
    <cellStyle name="標準 26 2 3 3 2 3 2 2" xfId="19350"/>
    <cellStyle name="標準 26 2 3 3 2 3 2 3" xfId="29904"/>
    <cellStyle name="標準 26 2 3 3 2 3 2 4" xfId="40464"/>
    <cellStyle name="標準 26 2 3 3 2 3 2 5" xfId="51019"/>
    <cellStyle name="標準 26 2 3 3 2 3 3" xfId="14084"/>
    <cellStyle name="標準 26 2 3 3 2 3 4" xfId="24639"/>
    <cellStyle name="標準 26 2 3 3 2 3 5" xfId="35199"/>
    <cellStyle name="標準 26 2 3 3 2 3 6" xfId="45753"/>
    <cellStyle name="標準 26 2 3 3 2 4" xfId="6236"/>
    <cellStyle name="標準 26 2 3 3 2 4 2" xfId="17945"/>
    <cellStyle name="標準 26 2 3 3 2 4 3" xfId="28499"/>
    <cellStyle name="標準 26 2 3 3 2 4 4" xfId="39059"/>
    <cellStyle name="標準 26 2 3 3 2 4 5" xfId="49614"/>
    <cellStyle name="標準 26 2 3 3 2 5" xfId="12679"/>
    <cellStyle name="標準 26 2 3 3 2 6" xfId="23233"/>
    <cellStyle name="標準 26 2 3 3 2 7" xfId="33793"/>
    <cellStyle name="標準 26 2 3 3 2 8" xfId="44347"/>
    <cellStyle name="標準 26 2 3 3 3" xfId="2122"/>
    <cellStyle name="標準 26 2 3 3 3 2" xfId="4531"/>
    <cellStyle name="標準 26 2 3 3 3 2 2" xfId="9773"/>
    <cellStyle name="標準 26 2 3 3 3 2 2 2" xfId="19351"/>
    <cellStyle name="標準 26 2 3 3 3 2 2 3" xfId="29905"/>
    <cellStyle name="標準 26 2 3 3 3 2 2 4" xfId="40465"/>
    <cellStyle name="標準 26 2 3 3 3 2 2 5" xfId="51020"/>
    <cellStyle name="標準 26 2 3 3 3 2 3" xfId="14085"/>
    <cellStyle name="標準 26 2 3 3 3 2 4" xfId="24640"/>
    <cellStyle name="標準 26 2 3 3 3 2 5" xfId="35200"/>
    <cellStyle name="標準 26 2 3 3 3 2 6" xfId="45754"/>
    <cellStyle name="標準 26 2 3 3 3 3" xfId="7365"/>
    <cellStyle name="標準 26 2 3 3 3 3 2" xfId="17537"/>
    <cellStyle name="標準 26 2 3 3 3 3 3" xfId="28091"/>
    <cellStyle name="標準 26 2 3 3 3 3 4" xfId="38651"/>
    <cellStyle name="標準 26 2 3 3 3 3 5" xfId="49206"/>
    <cellStyle name="標準 26 2 3 3 3 4" xfId="12271"/>
    <cellStyle name="標準 26 2 3 3 3 5" xfId="22825"/>
    <cellStyle name="標準 26 2 3 3 3 6" xfId="33385"/>
    <cellStyle name="標準 26 2 3 3 3 7" xfId="43939"/>
    <cellStyle name="標準 26 2 3 3 4" xfId="1528"/>
    <cellStyle name="標準 26 2 3 3 4 2" xfId="3937"/>
    <cellStyle name="標準 26 2 3 3 4 2 2" xfId="9179"/>
    <cellStyle name="標準 26 2 3 3 4 2 2 2" xfId="19352"/>
    <cellStyle name="標準 26 2 3 3 4 2 2 3" xfId="29906"/>
    <cellStyle name="標準 26 2 3 3 4 2 2 4" xfId="40466"/>
    <cellStyle name="標準 26 2 3 3 4 2 2 5" xfId="51021"/>
    <cellStyle name="標準 26 2 3 3 4 2 3" xfId="14086"/>
    <cellStyle name="標準 26 2 3 3 4 2 4" xfId="24641"/>
    <cellStyle name="標準 26 2 3 3 4 2 5" xfId="35201"/>
    <cellStyle name="標準 26 2 3 3 4 2 6" xfId="45755"/>
    <cellStyle name="標準 26 2 3 3 4 3" xfId="6771"/>
    <cellStyle name="標準 26 2 3 3 4 3 2" xfId="16943"/>
    <cellStyle name="標準 26 2 3 3 4 3 3" xfId="27497"/>
    <cellStyle name="標準 26 2 3 3 4 3 4" xfId="38057"/>
    <cellStyle name="標準 26 2 3 3 4 3 5" xfId="48612"/>
    <cellStyle name="標準 26 2 3 3 4 4" xfId="11677"/>
    <cellStyle name="標準 26 2 3 3 4 5" xfId="22231"/>
    <cellStyle name="標準 26 2 3 3 4 6" xfId="32791"/>
    <cellStyle name="標準 26 2 3 3 4 7" xfId="43345"/>
    <cellStyle name="標準 26 2 3 3 5" xfId="3402"/>
    <cellStyle name="標準 26 2 3 3 5 2" xfId="8644"/>
    <cellStyle name="標準 26 2 3 3 5 2 2" xfId="19353"/>
    <cellStyle name="標準 26 2 3 3 5 2 3" xfId="29907"/>
    <cellStyle name="標準 26 2 3 3 5 2 4" xfId="40467"/>
    <cellStyle name="標準 26 2 3 3 5 2 5" xfId="51022"/>
    <cellStyle name="標準 26 2 3 3 5 3" xfId="14087"/>
    <cellStyle name="標準 26 2 3 3 5 4" xfId="24642"/>
    <cellStyle name="標準 26 2 3 3 5 5" xfId="35202"/>
    <cellStyle name="標準 26 2 3 3 5 6" xfId="45756"/>
    <cellStyle name="標準 26 2 3 3 6" xfId="5828"/>
    <cellStyle name="標準 26 2 3 3 6 2" xfId="16408"/>
    <cellStyle name="標準 26 2 3 3 6 3" xfId="26962"/>
    <cellStyle name="標準 26 2 3 3 6 4" xfId="37522"/>
    <cellStyle name="標準 26 2 3 3 6 5" xfId="48077"/>
    <cellStyle name="標準 26 2 3 3 7" xfId="11142"/>
    <cellStyle name="標準 26 2 3 3 8" xfId="21696"/>
    <cellStyle name="標準 26 2 3 3 9" xfId="32256"/>
    <cellStyle name="標準 26 2 3 4" xfId="325"/>
    <cellStyle name="標準 26 2 3 4 2" xfId="2346"/>
    <cellStyle name="標準 26 2 3 4 2 2" xfId="4755"/>
    <cellStyle name="標準 26 2 3 4 2 2 2" xfId="9997"/>
    <cellStyle name="標準 26 2 3 4 2 2 2 2" xfId="19354"/>
    <cellStyle name="標準 26 2 3 4 2 2 2 3" xfId="29908"/>
    <cellStyle name="標準 26 2 3 4 2 2 2 4" xfId="40468"/>
    <cellStyle name="標準 26 2 3 4 2 2 2 5" xfId="51023"/>
    <cellStyle name="標準 26 2 3 4 2 2 3" xfId="14088"/>
    <cellStyle name="標準 26 2 3 4 2 2 4" xfId="24643"/>
    <cellStyle name="標準 26 2 3 4 2 2 5" xfId="35203"/>
    <cellStyle name="標準 26 2 3 4 2 2 6" xfId="45757"/>
    <cellStyle name="標準 26 2 3 4 2 3" xfId="7589"/>
    <cellStyle name="標準 26 2 3 4 2 3 2" xfId="17761"/>
    <cellStyle name="標準 26 2 3 4 2 3 3" xfId="28315"/>
    <cellStyle name="標準 26 2 3 4 2 3 4" xfId="38875"/>
    <cellStyle name="標準 26 2 3 4 2 3 5" xfId="49430"/>
    <cellStyle name="標準 26 2 3 4 2 4" xfId="12495"/>
    <cellStyle name="標準 26 2 3 4 2 5" xfId="23049"/>
    <cellStyle name="標準 26 2 3 4 2 6" xfId="33609"/>
    <cellStyle name="標準 26 2 3 4 2 7" xfId="44163"/>
    <cellStyle name="標準 26 2 3 4 3" xfId="3209"/>
    <cellStyle name="標準 26 2 3 4 3 2" xfId="8451"/>
    <cellStyle name="標準 26 2 3 4 3 2 2" xfId="19355"/>
    <cellStyle name="標準 26 2 3 4 3 2 3" xfId="29909"/>
    <cellStyle name="標準 26 2 3 4 3 2 4" xfId="40469"/>
    <cellStyle name="標準 26 2 3 4 3 2 5" xfId="51024"/>
    <cellStyle name="標準 26 2 3 4 3 3" xfId="14089"/>
    <cellStyle name="標準 26 2 3 4 3 4" xfId="24644"/>
    <cellStyle name="標準 26 2 3 4 3 5" xfId="35204"/>
    <cellStyle name="標準 26 2 3 4 3 6" xfId="45758"/>
    <cellStyle name="標準 26 2 3 4 4" xfId="5568"/>
    <cellStyle name="標準 26 2 3 4 4 2" xfId="16215"/>
    <cellStyle name="標準 26 2 3 4 4 3" xfId="26769"/>
    <cellStyle name="標準 26 2 3 4 4 4" xfId="37329"/>
    <cellStyle name="標準 26 2 3 4 4 5" xfId="47884"/>
    <cellStyle name="標準 26 2 3 4 5" xfId="10949"/>
    <cellStyle name="標準 26 2 3 4 6" xfId="21503"/>
    <cellStyle name="標準 26 2 3 4 7" xfId="32063"/>
    <cellStyle name="標準 26 2 3 4 8" xfId="42617"/>
    <cellStyle name="標準 26 2 3 5" xfId="800"/>
    <cellStyle name="標準 26 2 3 5 2" xfId="1862"/>
    <cellStyle name="標準 26 2 3 5 2 2" xfId="7105"/>
    <cellStyle name="標準 26 2 3 5 2 2 2" xfId="19356"/>
    <cellStyle name="標準 26 2 3 5 2 2 3" xfId="29910"/>
    <cellStyle name="標準 26 2 3 5 2 2 4" xfId="40470"/>
    <cellStyle name="標準 26 2 3 5 2 2 5" xfId="51025"/>
    <cellStyle name="標準 26 2 3 5 2 3" xfId="14090"/>
    <cellStyle name="標準 26 2 3 5 2 4" xfId="24645"/>
    <cellStyle name="標準 26 2 3 5 2 5" xfId="35205"/>
    <cellStyle name="標準 26 2 3 5 2 6" xfId="45759"/>
    <cellStyle name="標準 26 2 3 5 3" xfId="4271"/>
    <cellStyle name="標準 26 2 3 5 3 2" xfId="9513"/>
    <cellStyle name="標準 26 2 3 5 3 2 2" xfId="19357"/>
    <cellStyle name="標準 26 2 3 5 3 2 3" xfId="29911"/>
    <cellStyle name="標準 26 2 3 5 3 2 4" xfId="40471"/>
    <cellStyle name="標準 26 2 3 5 3 2 5" xfId="51026"/>
    <cellStyle name="標準 26 2 3 5 3 3" xfId="14091"/>
    <cellStyle name="標準 26 2 3 5 3 4" xfId="24646"/>
    <cellStyle name="標準 26 2 3 5 3 5" xfId="35206"/>
    <cellStyle name="標準 26 2 3 5 3 6" xfId="45760"/>
    <cellStyle name="標準 26 2 3 5 4" xfId="6043"/>
    <cellStyle name="標準 26 2 3 5 4 2" xfId="17277"/>
    <cellStyle name="標準 26 2 3 5 4 3" xfId="27831"/>
    <cellStyle name="標準 26 2 3 5 4 4" xfId="38391"/>
    <cellStyle name="標準 26 2 3 5 4 5" xfId="48946"/>
    <cellStyle name="標準 26 2 3 5 5" xfId="12011"/>
    <cellStyle name="標準 26 2 3 5 6" xfId="22565"/>
    <cellStyle name="標準 26 2 3 5 7" xfId="33125"/>
    <cellStyle name="標準 26 2 3 5 8" xfId="43679"/>
    <cellStyle name="標準 26 2 3 6" xfId="1335"/>
    <cellStyle name="標準 26 2 3 6 2" xfId="3744"/>
    <cellStyle name="標準 26 2 3 6 2 2" xfId="8986"/>
    <cellStyle name="標準 26 2 3 6 2 2 2" xfId="19358"/>
    <cellStyle name="標準 26 2 3 6 2 2 3" xfId="29912"/>
    <cellStyle name="標準 26 2 3 6 2 2 4" xfId="40472"/>
    <cellStyle name="標準 26 2 3 6 2 2 5" xfId="51027"/>
    <cellStyle name="標準 26 2 3 6 2 3" xfId="14092"/>
    <cellStyle name="標準 26 2 3 6 2 4" xfId="24647"/>
    <cellStyle name="標準 26 2 3 6 2 5" xfId="35207"/>
    <cellStyle name="標準 26 2 3 6 2 6" xfId="45761"/>
    <cellStyle name="標準 26 2 3 6 3" xfId="6578"/>
    <cellStyle name="標準 26 2 3 6 3 2" xfId="16750"/>
    <cellStyle name="標準 26 2 3 6 3 3" xfId="27304"/>
    <cellStyle name="標準 26 2 3 6 3 4" xfId="37864"/>
    <cellStyle name="標準 26 2 3 6 3 5" xfId="48419"/>
    <cellStyle name="標準 26 2 3 6 4" xfId="11484"/>
    <cellStyle name="標準 26 2 3 6 5" xfId="22038"/>
    <cellStyle name="標準 26 2 3 6 6" xfId="32598"/>
    <cellStyle name="標準 26 2 3 6 7" xfId="43152"/>
    <cellStyle name="標準 26 2 3 7" xfId="2889"/>
    <cellStyle name="標準 26 2 3 7 2" xfId="8131"/>
    <cellStyle name="標準 26 2 3 7 2 2" xfId="19359"/>
    <cellStyle name="標準 26 2 3 7 2 3" xfId="29913"/>
    <cellStyle name="標準 26 2 3 7 2 4" xfId="40473"/>
    <cellStyle name="標準 26 2 3 7 2 5" xfId="51028"/>
    <cellStyle name="標準 26 2 3 7 3" xfId="14093"/>
    <cellStyle name="標準 26 2 3 7 4" xfId="24648"/>
    <cellStyle name="標準 26 2 3 7 5" xfId="35208"/>
    <cellStyle name="標準 26 2 3 7 6" xfId="45762"/>
    <cellStyle name="標準 26 2 3 8" xfId="5388"/>
    <cellStyle name="標準 26 2 3 8 2" xfId="15895"/>
    <cellStyle name="標準 26 2 3 8 3" xfId="26449"/>
    <cellStyle name="標準 26 2 3 8 4" xfId="37009"/>
    <cellStyle name="標準 26 2 3 8 5" xfId="47564"/>
    <cellStyle name="標準 26 2 3 9" xfId="10629"/>
    <cellStyle name="標準 26 2 30" xfId="10567"/>
    <cellStyle name="標準 26 2 30 2" xfId="21121"/>
    <cellStyle name="標準 26 2 30 3" xfId="31675"/>
    <cellStyle name="標準 26 2 30 4" xfId="42235"/>
    <cellStyle name="標準 26 2 30 5" xfId="52790"/>
    <cellStyle name="標準 26 2 31" xfId="15857"/>
    <cellStyle name="標準 26 2 31 2" xfId="26412"/>
    <cellStyle name="標準 26 2 31 3" xfId="36972"/>
    <cellStyle name="標準 26 2 31 4" xfId="47526"/>
    <cellStyle name="標準 26 2 32" xfId="10591"/>
    <cellStyle name="標準 26 2 33" xfId="21145"/>
    <cellStyle name="標準 26 2 34" xfId="31705"/>
    <cellStyle name="標準 26 2 35" xfId="42259"/>
    <cellStyle name="標準 26 2 4" xfId="162"/>
    <cellStyle name="標準 26 2 4 10" xfId="21162"/>
    <cellStyle name="標準 26 2 4 11" xfId="31722"/>
    <cellStyle name="標準 26 2 4 12" xfId="42276"/>
    <cellStyle name="標準 26 2 4 2" xfId="205"/>
    <cellStyle name="標準 26 2 4 2 10" xfId="42424"/>
    <cellStyle name="標準 26 2 4 2 2" xfId="607"/>
    <cellStyle name="標準 26 2 4 2 2 2" xfId="2657"/>
    <cellStyle name="標準 26 2 4 2 2 2 2" xfId="5066"/>
    <cellStyle name="標準 26 2 4 2 2 2 2 2" xfId="10308"/>
    <cellStyle name="標準 26 2 4 2 2 2 2 2 2" xfId="19360"/>
    <cellStyle name="標準 26 2 4 2 2 2 2 2 3" xfId="29914"/>
    <cellStyle name="標準 26 2 4 2 2 2 2 2 4" xfId="40474"/>
    <cellStyle name="標準 26 2 4 2 2 2 2 2 5" xfId="51029"/>
    <cellStyle name="標準 26 2 4 2 2 2 2 3" xfId="14094"/>
    <cellStyle name="標準 26 2 4 2 2 2 2 4" xfId="24649"/>
    <cellStyle name="標準 26 2 4 2 2 2 2 5" xfId="35209"/>
    <cellStyle name="標準 26 2 4 2 2 2 2 6" xfId="45763"/>
    <cellStyle name="標準 26 2 4 2 2 2 3" xfId="7900"/>
    <cellStyle name="標準 26 2 4 2 2 2 3 2" xfId="18072"/>
    <cellStyle name="標準 26 2 4 2 2 2 3 3" xfId="28626"/>
    <cellStyle name="標準 26 2 4 2 2 2 3 4" xfId="39186"/>
    <cellStyle name="標準 26 2 4 2 2 2 3 5" xfId="49741"/>
    <cellStyle name="標準 26 2 4 2 2 2 4" xfId="12806"/>
    <cellStyle name="標準 26 2 4 2 2 2 5" xfId="23360"/>
    <cellStyle name="標準 26 2 4 2 2 2 6" xfId="33920"/>
    <cellStyle name="標準 26 2 4 2 2 2 7" xfId="44474"/>
    <cellStyle name="標準 26 2 4 2 2 3" xfId="3529"/>
    <cellStyle name="標準 26 2 4 2 2 3 2" xfId="8771"/>
    <cellStyle name="標準 26 2 4 2 2 3 2 2" xfId="19361"/>
    <cellStyle name="標準 26 2 4 2 2 3 2 3" xfId="29915"/>
    <cellStyle name="標準 26 2 4 2 2 3 2 4" xfId="40475"/>
    <cellStyle name="標準 26 2 4 2 2 3 2 5" xfId="51030"/>
    <cellStyle name="標準 26 2 4 2 2 3 3" xfId="14095"/>
    <cellStyle name="標準 26 2 4 2 2 3 4" xfId="24650"/>
    <cellStyle name="標準 26 2 4 2 2 3 5" xfId="35210"/>
    <cellStyle name="標準 26 2 4 2 2 3 6" xfId="45764"/>
    <cellStyle name="標準 26 2 4 2 2 4" xfId="5850"/>
    <cellStyle name="標準 26 2 4 2 2 4 2" xfId="16535"/>
    <cellStyle name="標準 26 2 4 2 2 4 3" xfId="27089"/>
    <cellStyle name="標準 26 2 4 2 2 4 4" xfId="37649"/>
    <cellStyle name="標準 26 2 4 2 2 4 5" xfId="48204"/>
    <cellStyle name="標準 26 2 4 2 2 5" xfId="11269"/>
    <cellStyle name="標準 26 2 4 2 2 6" xfId="21823"/>
    <cellStyle name="標準 26 2 4 2 2 7" xfId="32383"/>
    <cellStyle name="標準 26 2 4 2 2 8" xfId="42937"/>
    <cellStyle name="標準 26 2 4 2 3" xfId="1120"/>
    <cellStyle name="標準 26 2 4 2 3 2" xfId="2144"/>
    <cellStyle name="標準 26 2 4 2 3 2 2" xfId="7387"/>
    <cellStyle name="標準 26 2 4 2 3 2 2 2" xfId="19362"/>
    <cellStyle name="標準 26 2 4 2 3 2 2 3" xfId="29916"/>
    <cellStyle name="標準 26 2 4 2 3 2 2 4" xfId="40476"/>
    <cellStyle name="標準 26 2 4 2 3 2 2 5" xfId="51031"/>
    <cellStyle name="標準 26 2 4 2 3 2 3" xfId="14096"/>
    <cellStyle name="標準 26 2 4 2 3 2 4" xfId="24651"/>
    <cellStyle name="標準 26 2 4 2 3 2 5" xfId="35211"/>
    <cellStyle name="標準 26 2 4 2 3 2 6" xfId="45765"/>
    <cellStyle name="標準 26 2 4 2 3 3" xfId="4553"/>
    <cellStyle name="標準 26 2 4 2 3 3 2" xfId="9795"/>
    <cellStyle name="標準 26 2 4 2 3 3 2 2" xfId="19363"/>
    <cellStyle name="標準 26 2 4 2 3 3 2 3" xfId="29917"/>
    <cellStyle name="標準 26 2 4 2 3 3 2 4" xfId="40477"/>
    <cellStyle name="標準 26 2 4 2 3 3 2 5" xfId="51032"/>
    <cellStyle name="標準 26 2 4 2 3 3 3" xfId="14097"/>
    <cellStyle name="標準 26 2 4 2 3 3 4" xfId="24652"/>
    <cellStyle name="標準 26 2 4 2 3 3 5" xfId="35212"/>
    <cellStyle name="標準 26 2 4 2 3 3 6" xfId="45766"/>
    <cellStyle name="標準 26 2 4 2 3 4" xfId="6363"/>
    <cellStyle name="標準 26 2 4 2 3 4 2" xfId="17559"/>
    <cellStyle name="標準 26 2 4 2 3 4 3" xfId="28113"/>
    <cellStyle name="標準 26 2 4 2 3 4 4" xfId="38673"/>
    <cellStyle name="標準 26 2 4 2 3 4 5" xfId="49228"/>
    <cellStyle name="標準 26 2 4 2 3 5" xfId="12293"/>
    <cellStyle name="標準 26 2 4 2 3 6" xfId="22847"/>
    <cellStyle name="標準 26 2 4 2 3 7" xfId="33407"/>
    <cellStyle name="標準 26 2 4 2 3 8" xfId="43961"/>
    <cellStyle name="標準 26 2 4 2 4" xfId="1655"/>
    <cellStyle name="標準 26 2 4 2 4 2" xfId="4064"/>
    <cellStyle name="標準 26 2 4 2 4 2 2" xfId="9306"/>
    <cellStyle name="標準 26 2 4 2 4 2 2 2" xfId="19364"/>
    <cellStyle name="標準 26 2 4 2 4 2 2 3" xfId="29918"/>
    <cellStyle name="標準 26 2 4 2 4 2 2 4" xfId="40478"/>
    <cellStyle name="標準 26 2 4 2 4 2 2 5" xfId="51033"/>
    <cellStyle name="標準 26 2 4 2 4 2 3" xfId="14098"/>
    <cellStyle name="標準 26 2 4 2 4 2 4" xfId="24653"/>
    <cellStyle name="標準 26 2 4 2 4 2 5" xfId="35213"/>
    <cellStyle name="標準 26 2 4 2 4 2 6" xfId="45767"/>
    <cellStyle name="標準 26 2 4 2 4 3" xfId="6898"/>
    <cellStyle name="標準 26 2 4 2 4 3 2" xfId="17070"/>
    <cellStyle name="標準 26 2 4 2 4 3 3" xfId="27624"/>
    <cellStyle name="標準 26 2 4 2 4 3 4" xfId="38184"/>
    <cellStyle name="標準 26 2 4 2 4 3 5" xfId="48739"/>
    <cellStyle name="標準 26 2 4 2 4 4" xfId="11804"/>
    <cellStyle name="標準 26 2 4 2 4 5" xfId="22358"/>
    <cellStyle name="標準 26 2 4 2 4 6" xfId="32918"/>
    <cellStyle name="標準 26 2 4 2 4 7" xfId="43472"/>
    <cellStyle name="標準 26 2 4 2 5" xfId="3016"/>
    <cellStyle name="標準 26 2 4 2 5 2" xfId="8258"/>
    <cellStyle name="標準 26 2 4 2 5 2 2" xfId="19365"/>
    <cellStyle name="標準 26 2 4 2 5 2 3" xfId="29919"/>
    <cellStyle name="標準 26 2 4 2 5 2 4" xfId="40479"/>
    <cellStyle name="標準 26 2 4 2 5 2 5" xfId="51034"/>
    <cellStyle name="標準 26 2 4 2 5 3" xfId="14099"/>
    <cellStyle name="標準 26 2 4 2 5 4" xfId="24654"/>
    <cellStyle name="標準 26 2 4 2 5 5" xfId="35214"/>
    <cellStyle name="標準 26 2 4 2 5 6" xfId="45768"/>
    <cellStyle name="標準 26 2 4 2 6" xfId="5450"/>
    <cellStyle name="標準 26 2 4 2 6 2" xfId="16022"/>
    <cellStyle name="標準 26 2 4 2 6 3" xfId="26576"/>
    <cellStyle name="標準 26 2 4 2 6 4" xfId="37136"/>
    <cellStyle name="標準 26 2 4 2 6 5" xfId="47691"/>
    <cellStyle name="標準 26 2 4 2 7" xfId="10756"/>
    <cellStyle name="標準 26 2 4 2 8" xfId="21310"/>
    <cellStyle name="標準 26 2 4 2 9" xfId="31870"/>
    <cellStyle name="標準 26 2 4 3" xfId="338"/>
    <cellStyle name="標準 26 2 4 3 2" xfId="972"/>
    <cellStyle name="標準 26 2 4 3 2 2" xfId="2509"/>
    <cellStyle name="標準 26 2 4 3 2 2 2" xfId="7752"/>
    <cellStyle name="標準 26 2 4 3 2 2 2 2" xfId="19366"/>
    <cellStyle name="標準 26 2 4 3 2 2 2 3" xfId="29920"/>
    <cellStyle name="標準 26 2 4 3 2 2 2 4" xfId="40480"/>
    <cellStyle name="標準 26 2 4 3 2 2 2 5" xfId="51035"/>
    <cellStyle name="標準 26 2 4 3 2 2 3" xfId="14100"/>
    <cellStyle name="標準 26 2 4 3 2 2 4" xfId="24655"/>
    <cellStyle name="標準 26 2 4 3 2 2 5" xfId="35215"/>
    <cellStyle name="標準 26 2 4 3 2 2 6" xfId="45769"/>
    <cellStyle name="標準 26 2 4 3 2 3" xfId="4918"/>
    <cellStyle name="標準 26 2 4 3 2 3 2" xfId="10160"/>
    <cellStyle name="標準 26 2 4 3 2 3 2 2" xfId="19367"/>
    <cellStyle name="標準 26 2 4 3 2 3 2 3" xfId="29921"/>
    <cellStyle name="標準 26 2 4 3 2 3 2 4" xfId="40481"/>
    <cellStyle name="標準 26 2 4 3 2 3 2 5" xfId="51036"/>
    <cellStyle name="標準 26 2 4 3 2 3 3" xfId="14101"/>
    <cellStyle name="標準 26 2 4 3 2 3 4" xfId="24656"/>
    <cellStyle name="標準 26 2 4 3 2 3 5" xfId="35216"/>
    <cellStyle name="標準 26 2 4 3 2 3 6" xfId="45770"/>
    <cellStyle name="標準 26 2 4 3 2 4" xfId="6215"/>
    <cellStyle name="標準 26 2 4 3 2 4 2" xfId="17924"/>
    <cellStyle name="標準 26 2 4 3 2 4 3" xfId="28478"/>
    <cellStyle name="標準 26 2 4 3 2 4 4" xfId="39038"/>
    <cellStyle name="標準 26 2 4 3 2 4 5" xfId="49593"/>
    <cellStyle name="標準 26 2 4 3 2 5" xfId="12658"/>
    <cellStyle name="標準 26 2 4 3 2 6" xfId="23212"/>
    <cellStyle name="標準 26 2 4 3 2 7" xfId="33772"/>
    <cellStyle name="標準 26 2 4 3 2 8" xfId="44326"/>
    <cellStyle name="標準 26 2 4 3 3" xfId="1507"/>
    <cellStyle name="標準 26 2 4 3 3 2" xfId="3916"/>
    <cellStyle name="標準 26 2 4 3 3 2 2" xfId="9158"/>
    <cellStyle name="標準 26 2 4 3 3 2 2 2" xfId="19368"/>
    <cellStyle name="標準 26 2 4 3 3 2 2 3" xfId="29922"/>
    <cellStyle name="標準 26 2 4 3 3 2 2 4" xfId="40482"/>
    <cellStyle name="標準 26 2 4 3 3 2 2 5" xfId="51037"/>
    <cellStyle name="標準 26 2 4 3 3 2 3" xfId="14102"/>
    <cellStyle name="標準 26 2 4 3 3 2 4" xfId="24657"/>
    <cellStyle name="標準 26 2 4 3 3 2 5" xfId="35217"/>
    <cellStyle name="標準 26 2 4 3 3 2 6" xfId="45771"/>
    <cellStyle name="標準 26 2 4 3 3 3" xfId="6750"/>
    <cellStyle name="標準 26 2 4 3 3 3 2" xfId="16922"/>
    <cellStyle name="標準 26 2 4 3 3 3 3" xfId="27476"/>
    <cellStyle name="標準 26 2 4 3 3 3 4" xfId="38036"/>
    <cellStyle name="標準 26 2 4 3 3 3 5" xfId="48591"/>
    <cellStyle name="標準 26 2 4 3 3 4" xfId="11656"/>
    <cellStyle name="標準 26 2 4 3 3 5" xfId="22210"/>
    <cellStyle name="標準 26 2 4 3 3 6" xfId="32770"/>
    <cellStyle name="標準 26 2 4 3 3 7" xfId="43324"/>
    <cellStyle name="標準 26 2 4 3 4" xfId="3381"/>
    <cellStyle name="標準 26 2 4 3 4 2" xfId="8623"/>
    <cellStyle name="標準 26 2 4 3 4 2 2" xfId="19369"/>
    <cellStyle name="標準 26 2 4 3 4 2 3" xfId="29923"/>
    <cellStyle name="標準 26 2 4 3 4 2 4" xfId="40483"/>
    <cellStyle name="標準 26 2 4 3 4 2 5" xfId="51038"/>
    <cellStyle name="標準 26 2 4 3 4 3" xfId="14103"/>
    <cellStyle name="標準 26 2 4 3 4 4" xfId="24658"/>
    <cellStyle name="標準 26 2 4 3 4 5" xfId="35218"/>
    <cellStyle name="標準 26 2 4 3 4 6" xfId="45772"/>
    <cellStyle name="標準 26 2 4 3 5" xfId="5581"/>
    <cellStyle name="標準 26 2 4 3 5 2" xfId="16387"/>
    <cellStyle name="標準 26 2 4 3 5 3" xfId="26941"/>
    <cellStyle name="標準 26 2 4 3 5 4" xfId="37501"/>
    <cellStyle name="標準 26 2 4 3 5 5" xfId="48056"/>
    <cellStyle name="標準 26 2 4 3 6" xfId="11121"/>
    <cellStyle name="標準 26 2 4 3 7" xfId="21675"/>
    <cellStyle name="標準 26 2 4 3 8" xfId="32235"/>
    <cellStyle name="標準 26 2 4 3 9" xfId="42789"/>
    <cellStyle name="標準 26 2 4 4" xfId="822"/>
    <cellStyle name="標準 26 2 4 4 2" xfId="2361"/>
    <cellStyle name="標準 26 2 4 4 2 2" xfId="4770"/>
    <cellStyle name="標準 26 2 4 4 2 2 2" xfId="10012"/>
    <cellStyle name="標準 26 2 4 4 2 2 2 2" xfId="19370"/>
    <cellStyle name="標準 26 2 4 4 2 2 2 3" xfId="29924"/>
    <cellStyle name="標準 26 2 4 4 2 2 2 4" xfId="40484"/>
    <cellStyle name="標準 26 2 4 4 2 2 2 5" xfId="51039"/>
    <cellStyle name="標準 26 2 4 4 2 2 3" xfId="14104"/>
    <cellStyle name="標準 26 2 4 4 2 2 4" xfId="24659"/>
    <cellStyle name="標準 26 2 4 4 2 2 5" xfId="35219"/>
    <cellStyle name="標準 26 2 4 4 2 2 6" xfId="45773"/>
    <cellStyle name="標準 26 2 4 4 2 3" xfId="7604"/>
    <cellStyle name="標準 26 2 4 4 2 3 2" xfId="17776"/>
    <cellStyle name="標準 26 2 4 4 2 3 3" xfId="28330"/>
    <cellStyle name="標準 26 2 4 4 2 3 4" xfId="38890"/>
    <cellStyle name="標準 26 2 4 4 2 3 5" xfId="49445"/>
    <cellStyle name="標準 26 2 4 4 2 4" xfId="12510"/>
    <cellStyle name="標準 26 2 4 4 2 5" xfId="23064"/>
    <cellStyle name="標準 26 2 4 4 2 6" xfId="33624"/>
    <cellStyle name="標準 26 2 4 4 2 7" xfId="44178"/>
    <cellStyle name="標準 26 2 4 4 3" xfId="3231"/>
    <cellStyle name="標準 26 2 4 4 3 2" xfId="8473"/>
    <cellStyle name="標準 26 2 4 4 3 2 2" xfId="19371"/>
    <cellStyle name="標準 26 2 4 4 3 2 3" xfId="29925"/>
    <cellStyle name="標準 26 2 4 4 3 2 4" xfId="40485"/>
    <cellStyle name="標準 26 2 4 4 3 2 5" xfId="51040"/>
    <cellStyle name="標準 26 2 4 4 3 3" xfId="14105"/>
    <cellStyle name="標準 26 2 4 4 3 4" xfId="24660"/>
    <cellStyle name="標準 26 2 4 4 3 5" xfId="35220"/>
    <cellStyle name="標準 26 2 4 4 3 6" xfId="45774"/>
    <cellStyle name="標準 26 2 4 4 4" xfId="6065"/>
    <cellStyle name="標準 26 2 4 4 4 2" xfId="16237"/>
    <cellStyle name="標準 26 2 4 4 4 3" xfId="26791"/>
    <cellStyle name="標準 26 2 4 4 4 4" xfId="37351"/>
    <cellStyle name="標準 26 2 4 4 4 5" xfId="47906"/>
    <cellStyle name="標準 26 2 4 4 5" xfId="10971"/>
    <cellStyle name="標準 26 2 4 4 6" xfId="21525"/>
    <cellStyle name="標準 26 2 4 4 7" xfId="32085"/>
    <cellStyle name="標準 26 2 4 4 8" xfId="42639"/>
    <cellStyle name="標準 26 2 4 5" xfId="1875"/>
    <cellStyle name="標準 26 2 4 5 2" xfId="4284"/>
    <cellStyle name="標準 26 2 4 5 2 2" xfId="9526"/>
    <cellStyle name="標準 26 2 4 5 2 2 2" xfId="19372"/>
    <cellStyle name="標準 26 2 4 5 2 2 3" xfId="29926"/>
    <cellStyle name="標準 26 2 4 5 2 2 4" xfId="40486"/>
    <cellStyle name="標準 26 2 4 5 2 2 5" xfId="51041"/>
    <cellStyle name="標準 26 2 4 5 2 3" xfId="14106"/>
    <cellStyle name="標準 26 2 4 5 2 4" xfId="24661"/>
    <cellStyle name="標準 26 2 4 5 2 5" xfId="35221"/>
    <cellStyle name="標準 26 2 4 5 2 6" xfId="45775"/>
    <cellStyle name="標準 26 2 4 5 3" xfId="7118"/>
    <cellStyle name="標準 26 2 4 5 3 2" xfId="17290"/>
    <cellStyle name="標準 26 2 4 5 3 3" xfId="27844"/>
    <cellStyle name="標準 26 2 4 5 3 4" xfId="38404"/>
    <cellStyle name="標準 26 2 4 5 3 5" xfId="48959"/>
    <cellStyle name="標準 26 2 4 5 4" xfId="12024"/>
    <cellStyle name="標準 26 2 4 5 5" xfId="22578"/>
    <cellStyle name="標準 26 2 4 5 6" xfId="33138"/>
    <cellStyle name="標準 26 2 4 5 7" xfId="43692"/>
    <cellStyle name="標準 26 2 4 6" xfId="1357"/>
    <cellStyle name="標準 26 2 4 6 2" xfId="3766"/>
    <cellStyle name="標準 26 2 4 6 2 2" xfId="9008"/>
    <cellStyle name="標準 26 2 4 6 2 2 2" xfId="19373"/>
    <cellStyle name="標準 26 2 4 6 2 2 3" xfId="29927"/>
    <cellStyle name="標準 26 2 4 6 2 2 4" xfId="40487"/>
    <cellStyle name="標準 26 2 4 6 2 2 5" xfId="51042"/>
    <cellStyle name="標準 26 2 4 6 2 3" xfId="14107"/>
    <cellStyle name="標準 26 2 4 6 2 4" xfId="24662"/>
    <cellStyle name="標準 26 2 4 6 2 5" xfId="35222"/>
    <cellStyle name="標準 26 2 4 6 2 6" xfId="45776"/>
    <cellStyle name="標準 26 2 4 6 3" xfId="6600"/>
    <cellStyle name="標準 26 2 4 6 3 2" xfId="16772"/>
    <cellStyle name="標準 26 2 4 6 3 3" xfId="27326"/>
    <cellStyle name="標準 26 2 4 6 3 4" xfId="37886"/>
    <cellStyle name="標準 26 2 4 6 3 5" xfId="48441"/>
    <cellStyle name="標準 26 2 4 6 4" xfId="11506"/>
    <cellStyle name="標準 26 2 4 6 5" xfId="22060"/>
    <cellStyle name="標準 26 2 4 6 6" xfId="32620"/>
    <cellStyle name="標準 26 2 4 6 7" xfId="43174"/>
    <cellStyle name="標準 26 2 4 7" xfId="2868"/>
    <cellStyle name="標準 26 2 4 7 2" xfId="8110"/>
    <cellStyle name="標準 26 2 4 7 2 2" xfId="19374"/>
    <cellStyle name="標準 26 2 4 7 2 3" xfId="29928"/>
    <cellStyle name="標準 26 2 4 7 2 4" xfId="40488"/>
    <cellStyle name="標準 26 2 4 7 2 5" xfId="51043"/>
    <cellStyle name="標準 26 2 4 7 3" xfId="14108"/>
    <cellStyle name="標準 26 2 4 7 4" xfId="24663"/>
    <cellStyle name="標準 26 2 4 7 5" xfId="35223"/>
    <cellStyle name="標準 26 2 4 7 6" xfId="45777"/>
    <cellStyle name="標準 26 2 4 8" xfId="5410"/>
    <cellStyle name="標準 26 2 4 8 2" xfId="15874"/>
    <cellStyle name="標準 26 2 4 8 3" xfId="26428"/>
    <cellStyle name="標準 26 2 4 8 4" xfId="36988"/>
    <cellStyle name="標準 26 2 4 8 5" xfId="47543"/>
    <cellStyle name="標準 26 2 4 9" xfId="10608"/>
    <cellStyle name="標準 26 2 5" xfId="250"/>
    <cellStyle name="標準 26 2 5 10" xfId="21205"/>
    <cellStyle name="標準 26 2 5 11" xfId="31765"/>
    <cellStyle name="標準 26 2 5 12" xfId="42319"/>
    <cellStyle name="標準 26 2 5 2" xfId="629"/>
    <cellStyle name="標準 26 2 5 2 10" xfId="42446"/>
    <cellStyle name="標準 26 2 5 2 2" xfId="1142"/>
    <cellStyle name="標準 26 2 5 2 2 2" xfId="2679"/>
    <cellStyle name="標準 26 2 5 2 2 2 2" xfId="5088"/>
    <cellStyle name="標準 26 2 5 2 2 2 2 2" xfId="10330"/>
    <cellStyle name="標準 26 2 5 2 2 2 2 2 2" xfId="19375"/>
    <cellStyle name="標準 26 2 5 2 2 2 2 2 3" xfId="29929"/>
    <cellStyle name="標準 26 2 5 2 2 2 2 2 4" xfId="40489"/>
    <cellStyle name="標準 26 2 5 2 2 2 2 2 5" xfId="51044"/>
    <cellStyle name="標準 26 2 5 2 2 2 2 3" xfId="14109"/>
    <cellStyle name="標準 26 2 5 2 2 2 2 4" xfId="24664"/>
    <cellStyle name="標準 26 2 5 2 2 2 2 5" xfId="35224"/>
    <cellStyle name="標準 26 2 5 2 2 2 2 6" xfId="45778"/>
    <cellStyle name="標準 26 2 5 2 2 2 3" xfId="7922"/>
    <cellStyle name="標準 26 2 5 2 2 2 3 2" xfId="18094"/>
    <cellStyle name="標準 26 2 5 2 2 2 3 3" xfId="28648"/>
    <cellStyle name="標準 26 2 5 2 2 2 3 4" xfId="39208"/>
    <cellStyle name="標準 26 2 5 2 2 2 3 5" xfId="49763"/>
    <cellStyle name="標準 26 2 5 2 2 2 4" xfId="12828"/>
    <cellStyle name="標準 26 2 5 2 2 2 5" xfId="23382"/>
    <cellStyle name="標準 26 2 5 2 2 2 6" xfId="33942"/>
    <cellStyle name="標準 26 2 5 2 2 2 7" xfId="44496"/>
    <cellStyle name="標準 26 2 5 2 2 3" xfId="3551"/>
    <cellStyle name="標準 26 2 5 2 2 3 2" xfId="8793"/>
    <cellStyle name="標準 26 2 5 2 2 3 2 2" xfId="19376"/>
    <cellStyle name="標準 26 2 5 2 2 3 2 3" xfId="29930"/>
    <cellStyle name="標準 26 2 5 2 2 3 2 4" xfId="40490"/>
    <cellStyle name="標準 26 2 5 2 2 3 2 5" xfId="51045"/>
    <cellStyle name="標準 26 2 5 2 2 3 3" xfId="14110"/>
    <cellStyle name="標準 26 2 5 2 2 3 4" xfId="24665"/>
    <cellStyle name="標準 26 2 5 2 2 3 5" xfId="35225"/>
    <cellStyle name="標準 26 2 5 2 2 3 6" xfId="45779"/>
    <cellStyle name="標準 26 2 5 2 2 4" xfId="6385"/>
    <cellStyle name="標準 26 2 5 2 2 4 2" xfId="16557"/>
    <cellStyle name="標準 26 2 5 2 2 4 3" xfId="27111"/>
    <cellStyle name="標準 26 2 5 2 2 4 4" xfId="37671"/>
    <cellStyle name="標準 26 2 5 2 2 4 5" xfId="48226"/>
    <cellStyle name="標準 26 2 5 2 2 5" xfId="11291"/>
    <cellStyle name="標準 26 2 5 2 2 6" xfId="21845"/>
    <cellStyle name="標準 26 2 5 2 2 7" xfId="32405"/>
    <cellStyle name="標準 26 2 5 2 2 8" xfId="42959"/>
    <cellStyle name="標準 26 2 5 2 3" xfId="2166"/>
    <cellStyle name="標準 26 2 5 2 3 2" xfId="4575"/>
    <cellStyle name="標準 26 2 5 2 3 2 2" xfId="9817"/>
    <cellStyle name="標準 26 2 5 2 3 2 2 2" xfId="19377"/>
    <cellStyle name="標準 26 2 5 2 3 2 2 3" xfId="29931"/>
    <cellStyle name="標準 26 2 5 2 3 2 2 4" xfId="40491"/>
    <cellStyle name="標準 26 2 5 2 3 2 2 5" xfId="51046"/>
    <cellStyle name="標準 26 2 5 2 3 2 3" xfId="14111"/>
    <cellStyle name="標準 26 2 5 2 3 2 4" xfId="24666"/>
    <cellStyle name="標準 26 2 5 2 3 2 5" xfId="35226"/>
    <cellStyle name="標準 26 2 5 2 3 2 6" xfId="45780"/>
    <cellStyle name="標準 26 2 5 2 3 3" xfId="7409"/>
    <cellStyle name="標準 26 2 5 2 3 3 2" xfId="17581"/>
    <cellStyle name="標準 26 2 5 2 3 3 3" xfId="28135"/>
    <cellStyle name="標準 26 2 5 2 3 3 4" xfId="38695"/>
    <cellStyle name="標準 26 2 5 2 3 3 5" xfId="49250"/>
    <cellStyle name="標準 26 2 5 2 3 4" xfId="12315"/>
    <cellStyle name="標準 26 2 5 2 3 5" xfId="22869"/>
    <cellStyle name="標準 26 2 5 2 3 6" xfId="33429"/>
    <cellStyle name="標準 26 2 5 2 3 7" xfId="43983"/>
    <cellStyle name="標準 26 2 5 2 4" xfId="1677"/>
    <cellStyle name="標準 26 2 5 2 4 2" xfId="4086"/>
    <cellStyle name="標準 26 2 5 2 4 2 2" xfId="9328"/>
    <cellStyle name="標準 26 2 5 2 4 2 2 2" xfId="19378"/>
    <cellStyle name="標準 26 2 5 2 4 2 2 3" xfId="29932"/>
    <cellStyle name="標準 26 2 5 2 4 2 2 4" xfId="40492"/>
    <cellStyle name="標準 26 2 5 2 4 2 2 5" xfId="51047"/>
    <cellStyle name="標準 26 2 5 2 4 2 3" xfId="14112"/>
    <cellStyle name="標準 26 2 5 2 4 2 4" xfId="24667"/>
    <cellStyle name="標準 26 2 5 2 4 2 5" xfId="35227"/>
    <cellStyle name="標準 26 2 5 2 4 2 6" xfId="45781"/>
    <cellStyle name="標準 26 2 5 2 4 3" xfId="6920"/>
    <cellStyle name="標準 26 2 5 2 4 3 2" xfId="17092"/>
    <cellStyle name="標準 26 2 5 2 4 3 3" xfId="27646"/>
    <cellStyle name="標準 26 2 5 2 4 3 4" xfId="38206"/>
    <cellStyle name="標準 26 2 5 2 4 3 5" xfId="48761"/>
    <cellStyle name="標準 26 2 5 2 4 4" xfId="11826"/>
    <cellStyle name="標準 26 2 5 2 4 5" xfId="22380"/>
    <cellStyle name="標準 26 2 5 2 4 6" xfId="32940"/>
    <cellStyle name="標準 26 2 5 2 4 7" xfId="43494"/>
    <cellStyle name="標準 26 2 5 2 5" xfId="3038"/>
    <cellStyle name="標準 26 2 5 2 5 2" xfId="8280"/>
    <cellStyle name="標準 26 2 5 2 5 2 2" xfId="19379"/>
    <cellStyle name="標準 26 2 5 2 5 2 3" xfId="29933"/>
    <cellStyle name="標準 26 2 5 2 5 2 4" xfId="40493"/>
    <cellStyle name="標準 26 2 5 2 5 2 5" xfId="51048"/>
    <cellStyle name="標準 26 2 5 2 5 3" xfId="14113"/>
    <cellStyle name="標準 26 2 5 2 5 4" xfId="24668"/>
    <cellStyle name="標準 26 2 5 2 5 5" xfId="35228"/>
    <cellStyle name="標準 26 2 5 2 5 6" xfId="45782"/>
    <cellStyle name="標準 26 2 5 2 6" xfId="5872"/>
    <cellStyle name="標準 26 2 5 2 6 2" xfId="16044"/>
    <cellStyle name="標準 26 2 5 2 6 3" xfId="26598"/>
    <cellStyle name="標準 26 2 5 2 6 4" xfId="37158"/>
    <cellStyle name="標準 26 2 5 2 6 5" xfId="47713"/>
    <cellStyle name="標準 26 2 5 2 7" xfId="10778"/>
    <cellStyle name="標準 26 2 5 2 8" xfId="21332"/>
    <cellStyle name="標準 26 2 5 2 9" xfId="31892"/>
    <cellStyle name="標準 26 2 5 3" xfId="352"/>
    <cellStyle name="標準 26 2 5 3 2" xfId="1015"/>
    <cellStyle name="標準 26 2 5 3 2 2" xfId="2552"/>
    <cellStyle name="標準 26 2 5 3 2 2 2" xfId="7795"/>
    <cellStyle name="標準 26 2 5 3 2 2 2 2" xfId="19380"/>
    <cellStyle name="標準 26 2 5 3 2 2 2 3" xfId="29934"/>
    <cellStyle name="標準 26 2 5 3 2 2 2 4" xfId="40494"/>
    <cellStyle name="標準 26 2 5 3 2 2 2 5" xfId="51049"/>
    <cellStyle name="標準 26 2 5 3 2 2 3" xfId="14114"/>
    <cellStyle name="標準 26 2 5 3 2 2 4" xfId="24669"/>
    <cellStyle name="標準 26 2 5 3 2 2 5" xfId="35229"/>
    <cellStyle name="標準 26 2 5 3 2 2 6" xfId="45783"/>
    <cellStyle name="標準 26 2 5 3 2 3" xfId="4961"/>
    <cellStyle name="標準 26 2 5 3 2 3 2" xfId="10203"/>
    <cellStyle name="標準 26 2 5 3 2 3 2 2" xfId="19381"/>
    <cellStyle name="標準 26 2 5 3 2 3 2 3" xfId="29935"/>
    <cellStyle name="標準 26 2 5 3 2 3 2 4" xfId="40495"/>
    <cellStyle name="標準 26 2 5 3 2 3 2 5" xfId="51050"/>
    <cellStyle name="標準 26 2 5 3 2 3 3" xfId="14115"/>
    <cellStyle name="標準 26 2 5 3 2 3 4" xfId="24670"/>
    <cellStyle name="標準 26 2 5 3 2 3 5" xfId="35230"/>
    <cellStyle name="標準 26 2 5 3 2 3 6" xfId="45784"/>
    <cellStyle name="標準 26 2 5 3 2 4" xfId="6258"/>
    <cellStyle name="標準 26 2 5 3 2 4 2" xfId="17967"/>
    <cellStyle name="標準 26 2 5 3 2 4 3" xfId="28521"/>
    <cellStyle name="標準 26 2 5 3 2 4 4" xfId="39081"/>
    <cellStyle name="標準 26 2 5 3 2 4 5" xfId="49636"/>
    <cellStyle name="標準 26 2 5 3 2 5" xfId="12701"/>
    <cellStyle name="標準 26 2 5 3 2 6" xfId="23255"/>
    <cellStyle name="標準 26 2 5 3 2 7" xfId="33815"/>
    <cellStyle name="標準 26 2 5 3 2 8" xfId="44369"/>
    <cellStyle name="標準 26 2 5 3 3" xfId="1550"/>
    <cellStyle name="標準 26 2 5 3 3 2" xfId="3959"/>
    <cellStyle name="標準 26 2 5 3 3 2 2" xfId="9201"/>
    <cellStyle name="標準 26 2 5 3 3 2 2 2" xfId="19382"/>
    <cellStyle name="標準 26 2 5 3 3 2 2 3" xfId="29936"/>
    <cellStyle name="標準 26 2 5 3 3 2 2 4" xfId="40496"/>
    <cellStyle name="標準 26 2 5 3 3 2 2 5" xfId="51051"/>
    <cellStyle name="標準 26 2 5 3 3 2 3" xfId="14116"/>
    <cellStyle name="標準 26 2 5 3 3 2 4" xfId="24671"/>
    <cellStyle name="標準 26 2 5 3 3 2 5" xfId="35231"/>
    <cellStyle name="標準 26 2 5 3 3 2 6" xfId="45785"/>
    <cellStyle name="標準 26 2 5 3 3 3" xfId="6793"/>
    <cellStyle name="標準 26 2 5 3 3 3 2" xfId="16965"/>
    <cellStyle name="標準 26 2 5 3 3 3 3" xfId="27519"/>
    <cellStyle name="標準 26 2 5 3 3 3 4" xfId="38079"/>
    <cellStyle name="標準 26 2 5 3 3 3 5" xfId="48634"/>
    <cellStyle name="標準 26 2 5 3 3 4" xfId="11699"/>
    <cellStyle name="標準 26 2 5 3 3 5" xfId="22253"/>
    <cellStyle name="標準 26 2 5 3 3 6" xfId="32813"/>
    <cellStyle name="標準 26 2 5 3 3 7" xfId="43367"/>
    <cellStyle name="標準 26 2 5 3 4" xfId="3424"/>
    <cellStyle name="標準 26 2 5 3 4 2" xfId="8666"/>
    <cellStyle name="標準 26 2 5 3 4 2 2" xfId="19383"/>
    <cellStyle name="標準 26 2 5 3 4 2 3" xfId="29937"/>
    <cellStyle name="標準 26 2 5 3 4 2 4" xfId="40497"/>
    <cellStyle name="標準 26 2 5 3 4 2 5" xfId="51052"/>
    <cellStyle name="標準 26 2 5 3 4 3" xfId="14117"/>
    <cellStyle name="標準 26 2 5 3 4 4" xfId="24672"/>
    <cellStyle name="標準 26 2 5 3 4 5" xfId="35232"/>
    <cellStyle name="標準 26 2 5 3 4 6" xfId="45786"/>
    <cellStyle name="標準 26 2 5 3 5" xfId="5595"/>
    <cellStyle name="標準 26 2 5 3 5 2" xfId="16430"/>
    <cellStyle name="標準 26 2 5 3 5 3" xfId="26984"/>
    <cellStyle name="標準 26 2 5 3 5 4" xfId="37544"/>
    <cellStyle name="標準 26 2 5 3 5 5" xfId="48099"/>
    <cellStyle name="標準 26 2 5 3 6" xfId="11164"/>
    <cellStyle name="標準 26 2 5 3 7" xfId="21718"/>
    <cellStyle name="標準 26 2 5 3 8" xfId="32278"/>
    <cellStyle name="標準 26 2 5 3 9" xfId="42832"/>
    <cellStyle name="標準 26 2 5 4" xfId="844"/>
    <cellStyle name="標準 26 2 5 4 2" xfId="2381"/>
    <cellStyle name="標準 26 2 5 4 2 2" xfId="4790"/>
    <cellStyle name="標準 26 2 5 4 2 2 2" xfId="10032"/>
    <cellStyle name="標準 26 2 5 4 2 2 2 2" xfId="19384"/>
    <cellStyle name="標準 26 2 5 4 2 2 2 3" xfId="29938"/>
    <cellStyle name="標準 26 2 5 4 2 2 2 4" xfId="40498"/>
    <cellStyle name="標準 26 2 5 4 2 2 2 5" xfId="51053"/>
    <cellStyle name="標準 26 2 5 4 2 2 3" xfId="14118"/>
    <cellStyle name="標準 26 2 5 4 2 2 4" xfId="24673"/>
    <cellStyle name="標準 26 2 5 4 2 2 5" xfId="35233"/>
    <cellStyle name="標準 26 2 5 4 2 2 6" xfId="45787"/>
    <cellStyle name="標準 26 2 5 4 2 3" xfId="7624"/>
    <cellStyle name="標準 26 2 5 4 2 3 2" xfId="17796"/>
    <cellStyle name="標準 26 2 5 4 2 3 3" xfId="28350"/>
    <cellStyle name="標準 26 2 5 4 2 3 4" xfId="38910"/>
    <cellStyle name="標準 26 2 5 4 2 3 5" xfId="49465"/>
    <cellStyle name="標準 26 2 5 4 2 4" xfId="12530"/>
    <cellStyle name="標準 26 2 5 4 2 5" xfId="23084"/>
    <cellStyle name="標準 26 2 5 4 2 6" xfId="33644"/>
    <cellStyle name="標準 26 2 5 4 2 7" xfId="44198"/>
    <cellStyle name="標準 26 2 5 4 3" xfId="3253"/>
    <cellStyle name="標準 26 2 5 4 3 2" xfId="8495"/>
    <cellStyle name="標準 26 2 5 4 3 2 2" xfId="19385"/>
    <cellStyle name="標準 26 2 5 4 3 2 3" xfId="29939"/>
    <cellStyle name="標準 26 2 5 4 3 2 4" xfId="40499"/>
    <cellStyle name="標準 26 2 5 4 3 2 5" xfId="51054"/>
    <cellStyle name="標準 26 2 5 4 3 3" xfId="14119"/>
    <cellStyle name="標準 26 2 5 4 3 4" xfId="24674"/>
    <cellStyle name="標準 26 2 5 4 3 5" xfId="35234"/>
    <cellStyle name="標準 26 2 5 4 3 6" xfId="45788"/>
    <cellStyle name="標準 26 2 5 4 4" xfId="6087"/>
    <cellStyle name="標準 26 2 5 4 4 2" xfId="16259"/>
    <cellStyle name="標準 26 2 5 4 4 3" xfId="26813"/>
    <cellStyle name="標準 26 2 5 4 4 4" xfId="37373"/>
    <cellStyle name="標準 26 2 5 4 4 5" xfId="47928"/>
    <cellStyle name="標準 26 2 5 4 5" xfId="10993"/>
    <cellStyle name="標準 26 2 5 4 6" xfId="21547"/>
    <cellStyle name="標準 26 2 5 4 7" xfId="32107"/>
    <cellStyle name="標準 26 2 5 4 8" xfId="42661"/>
    <cellStyle name="標準 26 2 5 5" xfId="1889"/>
    <cellStyle name="標準 26 2 5 5 2" xfId="4298"/>
    <cellStyle name="標準 26 2 5 5 2 2" xfId="9540"/>
    <cellStyle name="標準 26 2 5 5 2 2 2" xfId="19386"/>
    <cellStyle name="標準 26 2 5 5 2 2 3" xfId="29940"/>
    <cellStyle name="標準 26 2 5 5 2 2 4" xfId="40500"/>
    <cellStyle name="標準 26 2 5 5 2 2 5" xfId="51055"/>
    <cellStyle name="標準 26 2 5 5 2 3" xfId="14120"/>
    <cellStyle name="標準 26 2 5 5 2 4" xfId="24675"/>
    <cellStyle name="標準 26 2 5 5 2 5" xfId="35235"/>
    <cellStyle name="標準 26 2 5 5 2 6" xfId="45789"/>
    <cellStyle name="標準 26 2 5 5 3" xfId="7132"/>
    <cellStyle name="標準 26 2 5 5 3 2" xfId="17304"/>
    <cellStyle name="標準 26 2 5 5 3 3" xfId="27858"/>
    <cellStyle name="標準 26 2 5 5 3 4" xfId="38418"/>
    <cellStyle name="標準 26 2 5 5 3 5" xfId="48973"/>
    <cellStyle name="標準 26 2 5 5 4" xfId="12038"/>
    <cellStyle name="標準 26 2 5 5 5" xfId="22592"/>
    <cellStyle name="標準 26 2 5 5 6" xfId="33152"/>
    <cellStyle name="標準 26 2 5 5 7" xfId="43706"/>
    <cellStyle name="標準 26 2 5 6" xfId="1379"/>
    <cellStyle name="標準 26 2 5 6 2" xfId="3788"/>
    <cellStyle name="標準 26 2 5 6 2 2" xfId="9030"/>
    <cellStyle name="標準 26 2 5 6 2 2 2" xfId="19387"/>
    <cellStyle name="標準 26 2 5 6 2 2 3" xfId="29941"/>
    <cellStyle name="標準 26 2 5 6 2 2 4" xfId="40501"/>
    <cellStyle name="標準 26 2 5 6 2 2 5" xfId="51056"/>
    <cellStyle name="標準 26 2 5 6 2 3" xfId="14121"/>
    <cellStyle name="標準 26 2 5 6 2 4" xfId="24676"/>
    <cellStyle name="標準 26 2 5 6 2 5" xfId="35236"/>
    <cellStyle name="標準 26 2 5 6 2 6" xfId="45790"/>
    <cellStyle name="標準 26 2 5 6 3" xfId="6622"/>
    <cellStyle name="標準 26 2 5 6 3 2" xfId="16794"/>
    <cellStyle name="標準 26 2 5 6 3 3" xfId="27348"/>
    <cellStyle name="標準 26 2 5 6 3 4" xfId="37908"/>
    <cellStyle name="標準 26 2 5 6 3 5" xfId="48463"/>
    <cellStyle name="標準 26 2 5 6 4" xfId="11528"/>
    <cellStyle name="標準 26 2 5 6 5" xfId="22082"/>
    <cellStyle name="標準 26 2 5 6 6" xfId="32642"/>
    <cellStyle name="標準 26 2 5 6 7" xfId="43196"/>
    <cellStyle name="標準 26 2 5 7" xfId="2911"/>
    <cellStyle name="標準 26 2 5 7 2" xfId="8153"/>
    <cellStyle name="標準 26 2 5 7 2 2" xfId="19388"/>
    <cellStyle name="標準 26 2 5 7 2 3" xfId="29942"/>
    <cellStyle name="標準 26 2 5 7 2 4" xfId="40502"/>
    <cellStyle name="標準 26 2 5 7 2 5" xfId="51057"/>
    <cellStyle name="標準 26 2 5 7 3" xfId="14122"/>
    <cellStyle name="標準 26 2 5 7 4" xfId="24677"/>
    <cellStyle name="標準 26 2 5 7 5" xfId="35237"/>
    <cellStyle name="標準 26 2 5 7 6" xfId="45791"/>
    <cellStyle name="標準 26 2 5 8" xfId="5493"/>
    <cellStyle name="標準 26 2 5 8 2" xfId="15917"/>
    <cellStyle name="標準 26 2 5 8 3" xfId="26471"/>
    <cellStyle name="標準 26 2 5 8 4" xfId="37031"/>
    <cellStyle name="標準 26 2 5 8 5" xfId="47586"/>
    <cellStyle name="標準 26 2 5 9" xfId="10651"/>
    <cellStyle name="標準 26 2 6" xfId="272"/>
    <cellStyle name="標準 26 2 6 10" xfId="21227"/>
    <cellStyle name="標準 26 2 6 11" xfId="31787"/>
    <cellStyle name="標準 26 2 6 12" xfId="42341"/>
    <cellStyle name="標準 26 2 6 2" xfId="651"/>
    <cellStyle name="標準 26 2 6 2 10" xfId="42468"/>
    <cellStyle name="標準 26 2 6 2 2" xfId="1164"/>
    <cellStyle name="標準 26 2 6 2 2 2" xfId="2701"/>
    <cellStyle name="標準 26 2 6 2 2 2 2" xfId="5110"/>
    <cellStyle name="標準 26 2 6 2 2 2 2 2" xfId="10352"/>
    <cellStyle name="標準 26 2 6 2 2 2 2 2 2" xfId="19389"/>
    <cellStyle name="標準 26 2 6 2 2 2 2 2 3" xfId="29943"/>
    <cellStyle name="標準 26 2 6 2 2 2 2 2 4" xfId="40503"/>
    <cellStyle name="標準 26 2 6 2 2 2 2 2 5" xfId="51058"/>
    <cellStyle name="標準 26 2 6 2 2 2 2 3" xfId="14123"/>
    <cellStyle name="標準 26 2 6 2 2 2 2 4" xfId="24678"/>
    <cellStyle name="標準 26 2 6 2 2 2 2 5" xfId="35238"/>
    <cellStyle name="標準 26 2 6 2 2 2 2 6" xfId="45792"/>
    <cellStyle name="標準 26 2 6 2 2 2 3" xfId="7944"/>
    <cellStyle name="標準 26 2 6 2 2 2 3 2" xfId="18116"/>
    <cellStyle name="標準 26 2 6 2 2 2 3 3" xfId="28670"/>
    <cellStyle name="標準 26 2 6 2 2 2 3 4" xfId="39230"/>
    <cellStyle name="標準 26 2 6 2 2 2 3 5" xfId="49785"/>
    <cellStyle name="標準 26 2 6 2 2 2 4" xfId="12850"/>
    <cellStyle name="標準 26 2 6 2 2 2 5" xfId="23404"/>
    <cellStyle name="標準 26 2 6 2 2 2 6" xfId="33964"/>
    <cellStyle name="標準 26 2 6 2 2 2 7" xfId="44518"/>
    <cellStyle name="標準 26 2 6 2 2 3" xfId="3573"/>
    <cellStyle name="標準 26 2 6 2 2 3 2" xfId="8815"/>
    <cellStyle name="標準 26 2 6 2 2 3 2 2" xfId="19390"/>
    <cellStyle name="標準 26 2 6 2 2 3 2 3" xfId="29944"/>
    <cellStyle name="標準 26 2 6 2 2 3 2 4" xfId="40504"/>
    <cellStyle name="標準 26 2 6 2 2 3 2 5" xfId="51059"/>
    <cellStyle name="標準 26 2 6 2 2 3 3" xfId="14124"/>
    <cellStyle name="標準 26 2 6 2 2 3 4" xfId="24679"/>
    <cellStyle name="標準 26 2 6 2 2 3 5" xfId="35239"/>
    <cellStyle name="標準 26 2 6 2 2 3 6" xfId="45793"/>
    <cellStyle name="標準 26 2 6 2 2 4" xfId="6407"/>
    <cellStyle name="標準 26 2 6 2 2 4 2" xfId="16579"/>
    <cellStyle name="標準 26 2 6 2 2 4 3" xfId="27133"/>
    <cellStyle name="標準 26 2 6 2 2 4 4" xfId="37693"/>
    <cellStyle name="標準 26 2 6 2 2 4 5" xfId="48248"/>
    <cellStyle name="標準 26 2 6 2 2 5" xfId="11313"/>
    <cellStyle name="標準 26 2 6 2 2 6" xfId="21867"/>
    <cellStyle name="標準 26 2 6 2 2 7" xfId="32427"/>
    <cellStyle name="標準 26 2 6 2 2 8" xfId="42981"/>
    <cellStyle name="標準 26 2 6 2 3" xfId="2188"/>
    <cellStyle name="標準 26 2 6 2 3 2" xfId="4597"/>
    <cellStyle name="標準 26 2 6 2 3 2 2" xfId="9839"/>
    <cellStyle name="標準 26 2 6 2 3 2 2 2" xfId="19391"/>
    <cellStyle name="標準 26 2 6 2 3 2 2 3" xfId="29945"/>
    <cellStyle name="標準 26 2 6 2 3 2 2 4" xfId="40505"/>
    <cellStyle name="標準 26 2 6 2 3 2 2 5" xfId="51060"/>
    <cellStyle name="標準 26 2 6 2 3 2 3" xfId="14125"/>
    <cellStyle name="標準 26 2 6 2 3 2 4" xfId="24680"/>
    <cellStyle name="標準 26 2 6 2 3 2 5" xfId="35240"/>
    <cellStyle name="標準 26 2 6 2 3 2 6" xfId="45794"/>
    <cellStyle name="標準 26 2 6 2 3 3" xfId="7431"/>
    <cellStyle name="標準 26 2 6 2 3 3 2" xfId="17603"/>
    <cellStyle name="標準 26 2 6 2 3 3 3" xfId="28157"/>
    <cellStyle name="標準 26 2 6 2 3 3 4" xfId="38717"/>
    <cellStyle name="標準 26 2 6 2 3 3 5" xfId="49272"/>
    <cellStyle name="標準 26 2 6 2 3 4" xfId="12337"/>
    <cellStyle name="標準 26 2 6 2 3 5" xfId="22891"/>
    <cellStyle name="標準 26 2 6 2 3 6" xfId="33451"/>
    <cellStyle name="標準 26 2 6 2 3 7" xfId="44005"/>
    <cellStyle name="標準 26 2 6 2 4" xfId="1699"/>
    <cellStyle name="標準 26 2 6 2 4 2" xfId="4108"/>
    <cellStyle name="標準 26 2 6 2 4 2 2" xfId="9350"/>
    <cellStyle name="標準 26 2 6 2 4 2 2 2" xfId="19392"/>
    <cellStyle name="標準 26 2 6 2 4 2 2 3" xfId="29946"/>
    <cellStyle name="標準 26 2 6 2 4 2 2 4" xfId="40506"/>
    <cellStyle name="標準 26 2 6 2 4 2 2 5" xfId="51061"/>
    <cellStyle name="標準 26 2 6 2 4 2 3" xfId="14126"/>
    <cellStyle name="標準 26 2 6 2 4 2 4" xfId="24681"/>
    <cellStyle name="標準 26 2 6 2 4 2 5" xfId="35241"/>
    <cellStyle name="標準 26 2 6 2 4 2 6" xfId="45795"/>
    <cellStyle name="標準 26 2 6 2 4 3" xfId="6942"/>
    <cellStyle name="標準 26 2 6 2 4 3 2" xfId="17114"/>
    <cellStyle name="標準 26 2 6 2 4 3 3" xfId="27668"/>
    <cellStyle name="標準 26 2 6 2 4 3 4" xfId="38228"/>
    <cellStyle name="標準 26 2 6 2 4 3 5" xfId="48783"/>
    <cellStyle name="標準 26 2 6 2 4 4" xfId="11848"/>
    <cellStyle name="標準 26 2 6 2 4 5" xfId="22402"/>
    <cellStyle name="標準 26 2 6 2 4 6" xfId="32962"/>
    <cellStyle name="標準 26 2 6 2 4 7" xfId="43516"/>
    <cellStyle name="標準 26 2 6 2 5" xfId="3060"/>
    <cellStyle name="標準 26 2 6 2 5 2" xfId="8302"/>
    <cellStyle name="標準 26 2 6 2 5 2 2" xfId="19393"/>
    <cellStyle name="標準 26 2 6 2 5 2 3" xfId="29947"/>
    <cellStyle name="標準 26 2 6 2 5 2 4" xfId="40507"/>
    <cellStyle name="標準 26 2 6 2 5 2 5" xfId="51062"/>
    <cellStyle name="標準 26 2 6 2 5 3" xfId="14127"/>
    <cellStyle name="標準 26 2 6 2 5 4" xfId="24682"/>
    <cellStyle name="標準 26 2 6 2 5 5" xfId="35242"/>
    <cellStyle name="標準 26 2 6 2 5 6" xfId="45796"/>
    <cellStyle name="標準 26 2 6 2 6" xfId="5894"/>
    <cellStyle name="標準 26 2 6 2 6 2" xfId="16066"/>
    <cellStyle name="標準 26 2 6 2 6 3" xfId="26620"/>
    <cellStyle name="標準 26 2 6 2 6 4" xfId="37180"/>
    <cellStyle name="標準 26 2 6 2 6 5" xfId="47735"/>
    <cellStyle name="標準 26 2 6 2 7" xfId="10800"/>
    <cellStyle name="標準 26 2 6 2 8" xfId="21354"/>
    <cellStyle name="標準 26 2 6 2 9" xfId="31914"/>
    <cellStyle name="標準 26 2 6 3" xfId="366"/>
    <cellStyle name="標準 26 2 6 3 2" xfId="1037"/>
    <cellStyle name="標準 26 2 6 3 2 2" xfId="2574"/>
    <cellStyle name="標準 26 2 6 3 2 2 2" xfId="7817"/>
    <cellStyle name="標準 26 2 6 3 2 2 2 2" xfId="19394"/>
    <cellStyle name="標準 26 2 6 3 2 2 2 3" xfId="29948"/>
    <cellStyle name="標準 26 2 6 3 2 2 2 4" xfId="40508"/>
    <cellStyle name="標準 26 2 6 3 2 2 2 5" xfId="51063"/>
    <cellStyle name="標準 26 2 6 3 2 2 3" xfId="14128"/>
    <cellStyle name="標準 26 2 6 3 2 2 4" xfId="24683"/>
    <cellStyle name="標準 26 2 6 3 2 2 5" xfId="35243"/>
    <cellStyle name="標準 26 2 6 3 2 2 6" xfId="45797"/>
    <cellStyle name="標準 26 2 6 3 2 3" xfId="4983"/>
    <cellStyle name="標準 26 2 6 3 2 3 2" xfId="10225"/>
    <cellStyle name="標準 26 2 6 3 2 3 2 2" xfId="19395"/>
    <cellStyle name="標準 26 2 6 3 2 3 2 3" xfId="29949"/>
    <cellStyle name="標準 26 2 6 3 2 3 2 4" xfId="40509"/>
    <cellStyle name="標準 26 2 6 3 2 3 2 5" xfId="51064"/>
    <cellStyle name="標準 26 2 6 3 2 3 3" xfId="14129"/>
    <cellStyle name="標準 26 2 6 3 2 3 4" xfId="24684"/>
    <cellStyle name="標準 26 2 6 3 2 3 5" xfId="35244"/>
    <cellStyle name="標準 26 2 6 3 2 3 6" xfId="45798"/>
    <cellStyle name="標準 26 2 6 3 2 4" xfId="6280"/>
    <cellStyle name="標準 26 2 6 3 2 4 2" xfId="17989"/>
    <cellStyle name="標準 26 2 6 3 2 4 3" xfId="28543"/>
    <cellStyle name="標準 26 2 6 3 2 4 4" xfId="39103"/>
    <cellStyle name="標準 26 2 6 3 2 4 5" xfId="49658"/>
    <cellStyle name="標準 26 2 6 3 2 5" xfId="12723"/>
    <cellStyle name="標準 26 2 6 3 2 6" xfId="23277"/>
    <cellStyle name="標準 26 2 6 3 2 7" xfId="33837"/>
    <cellStyle name="標準 26 2 6 3 2 8" xfId="44391"/>
    <cellStyle name="標準 26 2 6 3 3" xfId="1572"/>
    <cellStyle name="標準 26 2 6 3 3 2" xfId="3981"/>
    <cellStyle name="標準 26 2 6 3 3 2 2" xfId="9223"/>
    <cellStyle name="標準 26 2 6 3 3 2 2 2" xfId="19396"/>
    <cellStyle name="標準 26 2 6 3 3 2 2 3" xfId="29950"/>
    <cellStyle name="標準 26 2 6 3 3 2 2 4" xfId="40510"/>
    <cellStyle name="標準 26 2 6 3 3 2 2 5" xfId="51065"/>
    <cellStyle name="標準 26 2 6 3 3 2 3" xfId="14130"/>
    <cellStyle name="標準 26 2 6 3 3 2 4" xfId="24685"/>
    <cellStyle name="標準 26 2 6 3 3 2 5" xfId="35245"/>
    <cellStyle name="標準 26 2 6 3 3 2 6" xfId="45799"/>
    <cellStyle name="標準 26 2 6 3 3 3" xfId="6815"/>
    <cellStyle name="標準 26 2 6 3 3 3 2" xfId="16987"/>
    <cellStyle name="標準 26 2 6 3 3 3 3" xfId="27541"/>
    <cellStyle name="標準 26 2 6 3 3 3 4" xfId="38101"/>
    <cellStyle name="標準 26 2 6 3 3 3 5" xfId="48656"/>
    <cellStyle name="標準 26 2 6 3 3 4" xfId="11721"/>
    <cellStyle name="標準 26 2 6 3 3 5" xfId="22275"/>
    <cellStyle name="標準 26 2 6 3 3 6" xfId="32835"/>
    <cellStyle name="標準 26 2 6 3 3 7" xfId="43389"/>
    <cellStyle name="標準 26 2 6 3 4" xfId="3446"/>
    <cellStyle name="標準 26 2 6 3 4 2" xfId="8688"/>
    <cellStyle name="標準 26 2 6 3 4 2 2" xfId="19397"/>
    <cellStyle name="標準 26 2 6 3 4 2 3" xfId="29951"/>
    <cellStyle name="標準 26 2 6 3 4 2 4" xfId="40511"/>
    <cellStyle name="標準 26 2 6 3 4 2 5" xfId="51066"/>
    <cellStyle name="標準 26 2 6 3 4 3" xfId="14131"/>
    <cellStyle name="標準 26 2 6 3 4 4" xfId="24686"/>
    <cellStyle name="標準 26 2 6 3 4 5" xfId="35246"/>
    <cellStyle name="標準 26 2 6 3 4 6" xfId="45800"/>
    <cellStyle name="標準 26 2 6 3 5" xfId="5609"/>
    <cellStyle name="標準 26 2 6 3 5 2" xfId="16452"/>
    <cellStyle name="標準 26 2 6 3 5 3" xfId="27006"/>
    <cellStyle name="標準 26 2 6 3 5 4" xfId="37566"/>
    <cellStyle name="標準 26 2 6 3 5 5" xfId="48121"/>
    <cellStyle name="標準 26 2 6 3 6" xfId="11186"/>
    <cellStyle name="標準 26 2 6 3 7" xfId="21740"/>
    <cellStyle name="標準 26 2 6 3 8" xfId="32300"/>
    <cellStyle name="標準 26 2 6 3 9" xfId="42854"/>
    <cellStyle name="標準 26 2 6 4" xfId="866"/>
    <cellStyle name="標準 26 2 6 4 2" xfId="2403"/>
    <cellStyle name="標準 26 2 6 4 2 2" xfId="4812"/>
    <cellStyle name="標準 26 2 6 4 2 2 2" xfId="10054"/>
    <cellStyle name="標準 26 2 6 4 2 2 2 2" xfId="19398"/>
    <cellStyle name="標準 26 2 6 4 2 2 2 3" xfId="29952"/>
    <cellStyle name="標準 26 2 6 4 2 2 2 4" xfId="40512"/>
    <cellStyle name="標準 26 2 6 4 2 2 2 5" xfId="51067"/>
    <cellStyle name="標準 26 2 6 4 2 2 3" xfId="14132"/>
    <cellStyle name="標準 26 2 6 4 2 2 4" xfId="24687"/>
    <cellStyle name="標準 26 2 6 4 2 2 5" xfId="35247"/>
    <cellStyle name="標準 26 2 6 4 2 2 6" xfId="45801"/>
    <cellStyle name="標準 26 2 6 4 2 3" xfId="7646"/>
    <cellStyle name="標準 26 2 6 4 2 3 2" xfId="17818"/>
    <cellStyle name="標準 26 2 6 4 2 3 3" xfId="28372"/>
    <cellStyle name="標準 26 2 6 4 2 3 4" xfId="38932"/>
    <cellStyle name="標準 26 2 6 4 2 3 5" xfId="49487"/>
    <cellStyle name="標準 26 2 6 4 2 4" xfId="12552"/>
    <cellStyle name="標準 26 2 6 4 2 5" xfId="23106"/>
    <cellStyle name="標準 26 2 6 4 2 6" xfId="33666"/>
    <cellStyle name="標準 26 2 6 4 2 7" xfId="44220"/>
    <cellStyle name="標準 26 2 6 4 3" xfId="3275"/>
    <cellStyle name="標準 26 2 6 4 3 2" xfId="8517"/>
    <cellStyle name="標準 26 2 6 4 3 2 2" xfId="19399"/>
    <cellStyle name="標準 26 2 6 4 3 2 3" xfId="29953"/>
    <cellStyle name="標準 26 2 6 4 3 2 4" xfId="40513"/>
    <cellStyle name="標準 26 2 6 4 3 2 5" xfId="51068"/>
    <cellStyle name="標準 26 2 6 4 3 3" xfId="14133"/>
    <cellStyle name="標準 26 2 6 4 3 4" xfId="24688"/>
    <cellStyle name="標準 26 2 6 4 3 5" xfId="35248"/>
    <cellStyle name="標準 26 2 6 4 3 6" xfId="45802"/>
    <cellStyle name="標準 26 2 6 4 4" xfId="6109"/>
    <cellStyle name="標準 26 2 6 4 4 2" xfId="16281"/>
    <cellStyle name="標準 26 2 6 4 4 3" xfId="26835"/>
    <cellStyle name="標準 26 2 6 4 4 4" xfId="37395"/>
    <cellStyle name="標準 26 2 6 4 4 5" xfId="47950"/>
    <cellStyle name="標準 26 2 6 4 5" xfId="11015"/>
    <cellStyle name="標準 26 2 6 4 6" xfId="21569"/>
    <cellStyle name="標準 26 2 6 4 7" xfId="32129"/>
    <cellStyle name="標準 26 2 6 4 8" xfId="42683"/>
    <cellStyle name="標準 26 2 6 5" xfId="1903"/>
    <cellStyle name="標準 26 2 6 5 2" xfId="4312"/>
    <cellStyle name="標準 26 2 6 5 2 2" xfId="9554"/>
    <cellStyle name="標準 26 2 6 5 2 2 2" xfId="19400"/>
    <cellStyle name="標準 26 2 6 5 2 2 3" xfId="29954"/>
    <cellStyle name="標準 26 2 6 5 2 2 4" xfId="40514"/>
    <cellStyle name="標準 26 2 6 5 2 2 5" xfId="51069"/>
    <cellStyle name="標準 26 2 6 5 2 3" xfId="14134"/>
    <cellStyle name="標準 26 2 6 5 2 4" xfId="24689"/>
    <cellStyle name="標準 26 2 6 5 2 5" xfId="35249"/>
    <cellStyle name="標準 26 2 6 5 2 6" xfId="45803"/>
    <cellStyle name="標準 26 2 6 5 3" xfId="7146"/>
    <cellStyle name="標準 26 2 6 5 3 2" xfId="17318"/>
    <cellStyle name="標準 26 2 6 5 3 3" xfId="27872"/>
    <cellStyle name="標準 26 2 6 5 3 4" xfId="38432"/>
    <cellStyle name="標準 26 2 6 5 3 5" xfId="48987"/>
    <cellStyle name="標準 26 2 6 5 4" xfId="12052"/>
    <cellStyle name="標準 26 2 6 5 5" xfId="22606"/>
    <cellStyle name="標準 26 2 6 5 6" xfId="33166"/>
    <cellStyle name="標準 26 2 6 5 7" xfId="43720"/>
    <cellStyle name="標準 26 2 6 6" xfId="1401"/>
    <cellStyle name="標準 26 2 6 6 2" xfId="3810"/>
    <cellStyle name="標準 26 2 6 6 2 2" xfId="9052"/>
    <cellStyle name="標準 26 2 6 6 2 2 2" xfId="19401"/>
    <cellStyle name="標準 26 2 6 6 2 2 3" xfId="29955"/>
    <cellStyle name="標準 26 2 6 6 2 2 4" xfId="40515"/>
    <cellStyle name="標準 26 2 6 6 2 2 5" xfId="51070"/>
    <cellStyle name="標準 26 2 6 6 2 3" xfId="14135"/>
    <cellStyle name="標準 26 2 6 6 2 4" xfId="24690"/>
    <cellStyle name="標準 26 2 6 6 2 5" xfId="35250"/>
    <cellStyle name="標準 26 2 6 6 2 6" xfId="45804"/>
    <cellStyle name="標準 26 2 6 6 3" xfId="6644"/>
    <cellStyle name="標準 26 2 6 6 3 2" xfId="16816"/>
    <cellStyle name="標準 26 2 6 6 3 3" xfId="27370"/>
    <cellStyle name="標準 26 2 6 6 3 4" xfId="37930"/>
    <cellStyle name="標準 26 2 6 6 3 5" xfId="48485"/>
    <cellStyle name="標準 26 2 6 6 4" xfId="11550"/>
    <cellStyle name="標準 26 2 6 6 5" xfId="22104"/>
    <cellStyle name="標準 26 2 6 6 6" xfId="32664"/>
    <cellStyle name="標準 26 2 6 6 7" xfId="43218"/>
    <cellStyle name="標準 26 2 6 7" xfId="2933"/>
    <cellStyle name="標準 26 2 6 7 2" xfId="8175"/>
    <cellStyle name="標準 26 2 6 7 2 2" xfId="19402"/>
    <cellStyle name="標準 26 2 6 7 2 3" xfId="29956"/>
    <cellStyle name="標準 26 2 6 7 2 4" xfId="40516"/>
    <cellStyle name="標準 26 2 6 7 2 5" xfId="51071"/>
    <cellStyle name="標準 26 2 6 7 3" xfId="14136"/>
    <cellStyle name="標準 26 2 6 7 4" xfId="24691"/>
    <cellStyle name="標準 26 2 6 7 5" xfId="35251"/>
    <cellStyle name="標準 26 2 6 7 6" xfId="45805"/>
    <cellStyle name="標準 26 2 6 8" xfId="5515"/>
    <cellStyle name="標準 26 2 6 8 2" xfId="15939"/>
    <cellStyle name="標準 26 2 6 8 3" xfId="26493"/>
    <cellStyle name="標準 26 2 6 8 4" xfId="37053"/>
    <cellStyle name="標準 26 2 6 8 5" xfId="47608"/>
    <cellStyle name="標準 26 2 6 9" xfId="10673"/>
    <cellStyle name="標準 26 2 7" xfId="294"/>
    <cellStyle name="標準 26 2 7 10" xfId="21249"/>
    <cellStyle name="標準 26 2 7 11" xfId="31809"/>
    <cellStyle name="標準 26 2 7 12" xfId="42363"/>
    <cellStyle name="標準 26 2 7 2" xfId="673"/>
    <cellStyle name="標準 26 2 7 2 10" xfId="42490"/>
    <cellStyle name="標準 26 2 7 2 2" xfId="1186"/>
    <cellStyle name="標準 26 2 7 2 2 2" xfId="2723"/>
    <cellStyle name="標準 26 2 7 2 2 2 2" xfId="5132"/>
    <cellStyle name="標準 26 2 7 2 2 2 2 2" xfId="10374"/>
    <cellStyle name="標準 26 2 7 2 2 2 2 2 2" xfId="19403"/>
    <cellStyle name="標準 26 2 7 2 2 2 2 2 3" xfId="29957"/>
    <cellStyle name="標準 26 2 7 2 2 2 2 2 4" xfId="40517"/>
    <cellStyle name="標準 26 2 7 2 2 2 2 2 5" xfId="51072"/>
    <cellStyle name="標準 26 2 7 2 2 2 2 3" xfId="14137"/>
    <cellStyle name="標準 26 2 7 2 2 2 2 4" xfId="24692"/>
    <cellStyle name="標準 26 2 7 2 2 2 2 5" xfId="35252"/>
    <cellStyle name="標準 26 2 7 2 2 2 2 6" xfId="45806"/>
    <cellStyle name="標準 26 2 7 2 2 2 3" xfId="7966"/>
    <cellStyle name="標準 26 2 7 2 2 2 3 2" xfId="18138"/>
    <cellStyle name="標準 26 2 7 2 2 2 3 3" xfId="28692"/>
    <cellStyle name="標準 26 2 7 2 2 2 3 4" xfId="39252"/>
    <cellStyle name="標準 26 2 7 2 2 2 3 5" xfId="49807"/>
    <cellStyle name="標準 26 2 7 2 2 2 4" xfId="12872"/>
    <cellStyle name="標準 26 2 7 2 2 2 5" xfId="23426"/>
    <cellStyle name="標準 26 2 7 2 2 2 6" xfId="33986"/>
    <cellStyle name="標準 26 2 7 2 2 2 7" xfId="44540"/>
    <cellStyle name="標準 26 2 7 2 2 3" xfId="3595"/>
    <cellStyle name="標準 26 2 7 2 2 3 2" xfId="8837"/>
    <cellStyle name="標準 26 2 7 2 2 3 2 2" xfId="19404"/>
    <cellStyle name="標準 26 2 7 2 2 3 2 3" xfId="29958"/>
    <cellStyle name="標準 26 2 7 2 2 3 2 4" xfId="40518"/>
    <cellStyle name="標準 26 2 7 2 2 3 2 5" xfId="51073"/>
    <cellStyle name="標準 26 2 7 2 2 3 3" xfId="14138"/>
    <cellStyle name="標準 26 2 7 2 2 3 4" xfId="24693"/>
    <cellStyle name="標準 26 2 7 2 2 3 5" xfId="35253"/>
    <cellStyle name="標準 26 2 7 2 2 3 6" xfId="45807"/>
    <cellStyle name="標準 26 2 7 2 2 4" xfId="6429"/>
    <cellStyle name="標準 26 2 7 2 2 4 2" xfId="16601"/>
    <cellStyle name="標準 26 2 7 2 2 4 3" xfId="27155"/>
    <cellStyle name="標準 26 2 7 2 2 4 4" xfId="37715"/>
    <cellStyle name="標準 26 2 7 2 2 4 5" xfId="48270"/>
    <cellStyle name="標準 26 2 7 2 2 5" xfId="11335"/>
    <cellStyle name="標準 26 2 7 2 2 6" xfId="21889"/>
    <cellStyle name="標準 26 2 7 2 2 7" xfId="32449"/>
    <cellStyle name="標準 26 2 7 2 2 8" xfId="43003"/>
    <cellStyle name="標準 26 2 7 2 3" xfId="2210"/>
    <cellStyle name="標準 26 2 7 2 3 2" xfId="4619"/>
    <cellStyle name="標準 26 2 7 2 3 2 2" xfId="9861"/>
    <cellStyle name="標準 26 2 7 2 3 2 2 2" xfId="19405"/>
    <cellStyle name="標準 26 2 7 2 3 2 2 3" xfId="29959"/>
    <cellStyle name="標準 26 2 7 2 3 2 2 4" xfId="40519"/>
    <cellStyle name="標準 26 2 7 2 3 2 2 5" xfId="51074"/>
    <cellStyle name="標準 26 2 7 2 3 2 3" xfId="14139"/>
    <cellStyle name="標準 26 2 7 2 3 2 4" xfId="24694"/>
    <cellStyle name="標準 26 2 7 2 3 2 5" xfId="35254"/>
    <cellStyle name="標準 26 2 7 2 3 2 6" xfId="45808"/>
    <cellStyle name="標準 26 2 7 2 3 3" xfId="7453"/>
    <cellStyle name="標準 26 2 7 2 3 3 2" xfId="17625"/>
    <cellStyle name="標準 26 2 7 2 3 3 3" xfId="28179"/>
    <cellStyle name="標準 26 2 7 2 3 3 4" xfId="38739"/>
    <cellStyle name="標準 26 2 7 2 3 3 5" xfId="49294"/>
    <cellStyle name="標準 26 2 7 2 3 4" xfId="12359"/>
    <cellStyle name="標準 26 2 7 2 3 5" xfId="22913"/>
    <cellStyle name="標準 26 2 7 2 3 6" xfId="33473"/>
    <cellStyle name="標準 26 2 7 2 3 7" xfId="44027"/>
    <cellStyle name="標準 26 2 7 2 4" xfId="1721"/>
    <cellStyle name="標準 26 2 7 2 4 2" xfId="4130"/>
    <cellStyle name="標準 26 2 7 2 4 2 2" xfId="9372"/>
    <cellStyle name="標準 26 2 7 2 4 2 2 2" xfId="19406"/>
    <cellStyle name="標準 26 2 7 2 4 2 2 3" xfId="29960"/>
    <cellStyle name="標準 26 2 7 2 4 2 2 4" xfId="40520"/>
    <cellStyle name="標準 26 2 7 2 4 2 2 5" xfId="51075"/>
    <cellStyle name="標準 26 2 7 2 4 2 3" xfId="14140"/>
    <cellStyle name="標準 26 2 7 2 4 2 4" xfId="24695"/>
    <cellStyle name="標準 26 2 7 2 4 2 5" xfId="35255"/>
    <cellStyle name="標準 26 2 7 2 4 2 6" xfId="45809"/>
    <cellStyle name="標準 26 2 7 2 4 3" xfId="6964"/>
    <cellStyle name="標準 26 2 7 2 4 3 2" xfId="17136"/>
    <cellStyle name="標準 26 2 7 2 4 3 3" xfId="27690"/>
    <cellStyle name="標準 26 2 7 2 4 3 4" xfId="38250"/>
    <cellStyle name="標準 26 2 7 2 4 3 5" xfId="48805"/>
    <cellStyle name="標準 26 2 7 2 4 4" xfId="11870"/>
    <cellStyle name="標準 26 2 7 2 4 5" xfId="22424"/>
    <cellStyle name="標準 26 2 7 2 4 6" xfId="32984"/>
    <cellStyle name="標準 26 2 7 2 4 7" xfId="43538"/>
    <cellStyle name="標準 26 2 7 2 5" xfId="3082"/>
    <cellStyle name="標準 26 2 7 2 5 2" xfId="8324"/>
    <cellStyle name="標準 26 2 7 2 5 2 2" xfId="19407"/>
    <cellStyle name="標準 26 2 7 2 5 2 3" xfId="29961"/>
    <cellStyle name="標準 26 2 7 2 5 2 4" xfId="40521"/>
    <cellStyle name="標準 26 2 7 2 5 2 5" xfId="51076"/>
    <cellStyle name="標準 26 2 7 2 5 3" xfId="14141"/>
    <cellStyle name="標準 26 2 7 2 5 4" xfId="24696"/>
    <cellStyle name="標準 26 2 7 2 5 5" xfId="35256"/>
    <cellStyle name="標準 26 2 7 2 5 6" xfId="45810"/>
    <cellStyle name="標準 26 2 7 2 6" xfId="5916"/>
    <cellStyle name="標準 26 2 7 2 6 2" xfId="16088"/>
    <cellStyle name="標準 26 2 7 2 6 3" xfId="26642"/>
    <cellStyle name="標準 26 2 7 2 6 4" xfId="37202"/>
    <cellStyle name="標準 26 2 7 2 6 5" xfId="47757"/>
    <cellStyle name="標準 26 2 7 2 7" xfId="10822"/>
    <cellStyle name="標準 26 2 7 2 8" xfId="21376"/>
    <cellStyle name="標準 26 2 7 2 9" xfId="31936"/>
    <cellStyle name="標準 26 2 7 3" xfId="380"/>
    <cellStyle name="標準 26 2 7 3 2" xfId="1059"/>
    <cellStyle name="標準 26 2 7 3 2 2" xfId="2596"/>
    <cellStyle name="標準 26 2 7 3 2 2 2" xfId="7839"/>
    <cellStyle name="標準 26 2 7 3 2 2 2 2" xfId="19408"/>
    <cellStyle name="標準 26 2 7 3 2 2 2 3" xfId="29962"/>
    <cellStyle name="標準 26 2 7 3 2 2 2 4" xfId="40522"/>
    <cellStyle name="標準 26 2 7 3 2 2 2 5" xfId="51077"/>
    <cellStyle name="標準 26 2 7 3 2 2 3" xfId="14142"/>
    <cellStyle name="標準 26 2 7 3 2 2 4" xfId="24697"/>
    <cellStyle name="標準 26 2 7 3 2 2 5" xfId="35257"/>
    <cellStyle name="標準 26 2 7 3 2 2 6" xfId="45811"/>
    <cellStyle name="標準 26 2 7 3 2 3" xfId="5005"/>
    <cellStyle name="標準 26 2 7 3 2 3 2" xfId="10247"/>
    <cellStyle name="標準 26 2 7 3 2 3 2 2" xfId="19409"/>
    <cellStyle name="標準 26 2 7 3 2 3 2 3" xfId="29963"/>
    <cellStyle name="標準 26 2 7 3 2 3 2 4" xfId="40523"/>
    <cellStyle name="標準 26 2 7 3 2 3 2 5" xfId="51078"/>
    <cellStyle name="標準 26 2 7 3 2 3 3" xfId="14143"/>
    <cellStyle name="標準 26 2 7 3 2 3 4" xfId="24698"/>
    <cellStyle name="標準 26 2 7 3 2 3 5" xfId="35258"/>
    <cellStyle name="標準 26 2 7 3 2 3 6" xfId="45812"/>
    <cellStyle name="標準 26 2 7 3 2 4" xfId="6302"/>
    <cellStyle name="標準 26 2 7 3 2 4 2" xfId="18011"/>
    <cellStyle name="標準 26 2 7 3 2 4 3" xfId="28565"/>
    <cellStyle name="標準 26 2 7 3 2 4 4" xfId="39125"/>
    <cellStyle name="標準 26 2 7 3 2 4 5" xfId="49680"/>
    <cellStyle name="標準 26 2 7 3 2 5" xfId="12745"/>
    <cellStyle name="標準 26 2 7 3 2 6" xfId="23299"/>
    <cellStyle name="標準 26 2 7 3 2 7" xfId="33859"/>
    <cellStyle name="標準 26 2 7 3 2 8" xfId="44413"/>
    <cellStyle name="標準 26 2 7 3 3" xfId="1594"/>
    <cellStyle name="標準 26 2 7 3 3 2" xfId="4003"/>
    <cellStyle name="標準 26 2 7 3 3 2 2" xfId="9245"/>
    <cellStyle name="標準 26 2 7 3 3 2 2 2" xfId="19410"/>
    <cellStyle name="標準 26 2 7 3 3 2 2 3" xfId="29964"/>
    <cellStyle name="標準 26 2 7 3 3 2 2 4" xfId="40524"/>
    <cellStyle name="標準 26 2 7 3 3 2 2 5" xfId="51079"/>
    <cellStyle name="標準 26 2 7 3 3 2 3" xfId="14144"/>
    <cellStyle name="標準 26 2 7 3 3 2 4" xfId="24699"/>
    <cellStyle name="標準 26 2 7 3 3 2 5" xfId="35259"/>
    <cellStyle name="標準 26 2 7 3 3 2 6" xfId="45813"/>
    <cellStyle name="標準 26 2 7 3 3 3" xfId="6837"/>
    <cellStyle name="標準 26 2 7 3 3 3 2" xfId="17009"/>
    <cellStyle name="標準 26 2 7 3 3 3 3" xfId="27563"/>
    <cellStyle name="標準 26 2 7 3 3 3 4" xfId="38123"/>
    <cellStyle name="標準 26 2 7 3 3 3 5" xfId="48678"/>
    <cellStyle name="標準 26 2 7 3 3 4" xfId="11743"/>
    <cellStyle name="標準 26 2 7 3 3 5" xfId="22297"/>
    <cellStyle name="標準 26 2 7 3 3 6" xfId="32857"/>
    <cellStyle name="標準 26 2 7 3 3 7" xfId="43411"/>
    <cellStyle name="標準 26 2 7 3 4" xfId="3468"/>
    <cellStyle name="標準 26 2 7 3 4 2" xfId="8710"/>
    <cellStyle name="標準 26 2 7 3 4 2 2" xfId="19411"/>
    <cellStyle name="標準 26 2 7 3 4 2 3" xfId="29965"/>
    <cellStyle name="標準 26 2 7 3 4 2 4" xfId="40525"/>
    <cellStyle name="標準 26 2 7 3 4 2 5" xfId="51080"/>
    <cellStyle name="標準 26 2 7 3 4 3" xfId="14145"/>
    <cellStyle name="標準 26 2 7 3 4 4" xfId="24700"/>
    <cellStyle name="標準 26 2 7 3 4 5" xfId="35260"/>
    <cellStyle name="標準 26 2 7 3 4 6" xfId="45814"/>
    <cellStyle name="標準 26 2 7 3 5" xfId="5623"/>
    <cellStyle name="標準 26 2 7 3 5 2" xfId="16474"/>
    <cellStyle name="標準 26 2 7 3 5 3" xfId="27028"/>
    <cellStyle name="標準 26 2 7 3 5 4" xfId="37588"/>
    <cellStyle name="標準 26 2 7 3 5 5" xfId="48143"/>
    <cellStyle name="標準 26 2 7 3 6" xfId="11208"/>
    <cellStyle name="標準 26 2 7 3 7" xfId="21762"/>
    <cellStyle name="標準 26 2 7 3 8" xfId="32322"/>
    <cellStyle name="標準 26 2 7 3 9" xfId="42876"/>
    <cellStyle name="標準 26 2 7 4" xfId="888"/>
    <cellStyle name="標準 26 2 7 4 2" xfId="2425"/>
    <cellStyle name="標準 26 2 7 4 2 2" xfId="4834"/>
    <cellStyle name="標準 26 2 7 4 2 2 2" xfId="10076"/>
    <cellStyle name="標準 26 2 7 4 2 2 2 2" xfId="19412"/>
    <cellStyle name="標準 26 2 7 4 2 2 2 3" xfId="29966"/>
    <cellStyle name="標準 26 2 7 4 2 2 2 4" xfId="40526"/>
    <cellStyle name="標準 26 2 7 4 2 2 2 5" xfId="51081"/>
    <cellStyle name="標準 26 2 7 4 2 2 3" xfId="14146"/>
    <cellStyle name="標準 26 2 7 4 2 2 4" xfId="24701"/>
    <cellStyle name="標準 26 2 7 4 2 2 5" xfId="35261"/>
    <cellStyle name="標準 26 2 7 4 2 2 6" xfId="45815"/>
    <cellStyle name="標準 26 2 7 4 2 3" xfId="7668"/>
    <cellStyle name="標準 26 2 7 4 2 3 2" xfId="17840"/>
    <cellStyle name="標準 26 2 7 4 2 3 3" xfId="28394"/>
    <cellStyle name="標準 26 2 7 4 2 3 4" xfId="38954"/>
    <cellStyle name="標準 26 2 7 4 2 3 5" xfId="49509"/>
    <cellStyle name="標準 26 2 7 4 2 4" xfId="12574"/>
    <cellStyle name="標準 26 2 7 4 2 5" xfId="23128"/>
    <cellStyle name="標準 26 2 7 4 2 6" xfId="33688"/>
    <cellStyle name="標準 26 2 7 4 2 7" xfId="44242"/>
    <cellStyle name="標準 26 2 7 4 3" xfId="3297"/>
    <cellStyle name="標準 26 2 7 4 3 2" xfId="8539"/>
    <cellStyle name="標準 26 2 7 4 3 2 2" xfId="19413"/>
    <cellStyle name="標準 26 2 7 4 3 2 3" xfId="29967"/>
    <cellStyle name="標準 26 2 7 4 3 2 4" xfId="40527"/>
    <cellStyle name="標準 26 2 7 4 3 2 5" xfId="51082"/>
    <cellStyle name="標準 26 2 7 4 3 3" xfId="14147"/>
    <cellStyle name="標準 26 2 7 4 3 4" xfId="24702"/>
    <cellStyle name="標準 26 2 7 4 3 5" xfId="35262"/>
    <cellStyle name="標準 26 2 7 4 3 6" xfId="45816"/>
    <cellStyle name="標準 26 2 7 4 4" xfId="6131"/>
    <cellStyle name="標準 26 2 7 4 4 2" xfId="16303"/>
    <cellStyle name="標準 26 2 7 4 4 3" xfId="26857"/>
    <cellStyle name="標準 26 2 7 4 4 4" xfId="37417"/>
    <cellStyle name="標準 26 2 7 4 4 5" xfId="47972"/>
    <cellStyle name="標準 26 2 7 4 5" xfId="11037"/>
    <cellStyle name="標準 26 2 7 4 6" xfId="21591"/>
    <cellStyle name="標準 26 2 7 4 7" xfId="32151"/>
    <cellStyle name="標準 26 2 7 4 8" xfId="42705"/>
    <cellStyle name="標準 26 2 7 5" xfId="1917"/>
    <cellStyle name="標準 26 2 7 5 2" xfId="4326"/>
    <cellStyle name="標準 26 2 7 5 2 2" xfId="9568"/>
    <cellStyle name="標準 26 2 7 5 2 2 2" xfId="19414"/>
    <cellStyle name="標準 26 2 7 5 2 2 3" xfId="29968"/>
    <cellStyle name="標準 26 2 7 5 2 2 4" xfId="40528"/>
    <cellStyle name="標準 26 2 7 5 2 2 5" xfId="51083"/>
    <cellStyle name="標準 26 2 7 5 2 3" xfId="14148"/>
    <cellStyle name="標準 26 2 7 5 2 4" xfId="24703"/>
    <cellStyle name="標準 26 2 7 5 2 5" xfId="35263"/>
    <cellStyle name="標準 26 2 7 5 2 6" xfId="45817"/>
    <cellStyle name="標準 26 2 7 5 3" xfId="7160"/>
    <cellStyle name="標準 26 2 7 5 3 2" xfId="17332"/>
    <cellStyle name="標準 26 2 7 5 3 3" xfId="27886"/>
    <cellStyle name="標準 26 2 7 5 3 4" xfId="38446"/>
    <cellStyle name="標準 26 2 7 5 3 5" xfId="49001"/>
    <cellStyle name="標準 26 2 7 5 4" xfId="12066"/>
    <cellStyle name="標準 26 2 7 5 5" xfId="22620"/>
    <cellStyle name="標準 26 2 7 5 6" xfId="33180"/>
    <cellStyle name="標準 26 2 7 5 7" xfId="43734"/>
    <cellStyle name="標準 26 2 7 6" xfId="1423"/>
    <cellStyle name="標準 26 2 7 6 2" xfId="3832"/>
    <cellStyle name="標準 26 2 7 6 2 2" xfId="9074"/>
    <cellStyle name="標準 26 2 7 6 2 2 2" xfId="19415"/>
    <cellStyle name="標準 26 2 7 6 2 2 3" xfId="29969"/>
    <cellStyle name="標準 26 2 7 6 2 2 4" xfId="40529"/>
    <cellStyle name="標準 26 2 7 6 2 2 5" xfId="51084"/>
    <cellStyle name="標準 26 2 7 6 2 3" xfId="14149"/>
    <cellStyle name="標準 26 2 7 6 2 4" xfId="24704"/>
    <cellStyle name="標準 26 2 7 6 2 5" xfId="35264"/>
    <cellStyle name="標準 26 2 7 6 2 6" xfId="45818"/>
    <cellStyle name="標準 26 2 7 6 3" xfId="6666"/>
    <cellStyle name="標準 26 2 7 6 3 2" xfId="16838"/>
    <cellStyle name="標準 26 2 7 6 3 3" xfId="27392"/>
    <cellStyle name="標準 26 2 7 6 3 4" xfId="37952"/>
    <cellStyle name="標準 26 2 7 6 3 5" xfId="48507"/>
    <cellStyle name="標準 26 2 7 6 4" xfId="11572"/>
    <cellStyle name="標準 26 2 7 6 5" xfId="22126"/>
    <cellStyle name="標準 26 2 7 6 6" xfId="32686"/>
    <cellStyle name="標準 26 2 7 6 7" xfId="43240"/>
    <cellStyle name="標準 26 2 7 7" xfId="2955"/>
    <cellStyle name="標準 26 2 7 7 2" xfId="8197"/>
    <cellStyle name="標準 26 2 7 7 2 2" xfId="19416"/>
    <cellStyle name="標準 26 2 7 7 2 3" xfId="29970"/>
    <cellStyle name="標準 26 2 7 7 2 4" xfId="40530"/>
    <cellStyle name="標準 26 2 7 7 2 5" xfId="51085"/>
    <cellStyle name="標準 26 2 7 7 3" xfId="14150"/>
    <cellStyle name="標準 26 2 7 7 4" xfId="24705"/>
    <cellStyle name="標準 26 2 7 7 5" xfId="35265"/>
    <cellStyle name="標準 26 2 7 7 6" xfId="45819"/>
    <cellStyle name="標準 26 2 7 8" xfId="5537"/>
    <cellStyle name="標準 26 2 7 8 2" xfId="15961"/>
    <cellStyle name="標準 26 2 7 8 3" xfId="26515"/>
    <cellStyle name="標準 26 2 7 8 4" xfId="37075"/>
    <cellStyle name="標準 26 2 7 8 5" xfId="47630"/>
    <cellStyle name="標準 26 2 7 9" xfId="10695"/>
    <cellStyle name="標準 26 2 8" xfId="186"/>
    <cellStyle name="標準 26 2 8 10" xfId="31958"/>
    <cellStyle name="標準 26 2 8 11" xfId="42512"/>
    <cellStyle name="標準 26 2 8 2" xfId="394"/>
    <cellStyle name="標準 26 2 8 2 2" xfId="1208"/>
    <cellStyle name="標準 26 2 8 2 2 2" xfId="2745"/>
    <cellStyle name="標準 26 2 8 2 2 2 2" xfId="7988"/>
    <cellStyle name="標準 26 2 8 2 2 2 2 2" xfId="19417"/>
    <cellStyle name="標準 26 2 8 2 2 2 2 3" xfId="29971"/>
    <cellStyle name="標準 26 2 8 2 2 2 2 4" xfId="40531"/>
    <cellStyle name="標準 26 2 8 2 2 2 2 5" xfId="51086"/>
    <cellStyle name="標準 26 2 8 2 2 2 3" xfId="14151"/>
    <cellStyle name="標準 26 2 8 2 2 2 4" xfId="24706"/>
    <cellStyle name="標準 26 2 8 2 2 2 5" xfId="35266"/>
    <cellStyle name="標準 26 2 8 2 2 2 6" xfId="45820"/>
    <cellStyle name="標準 26 2 8 2 2 3" xfId="5154"/>
    <cellStyle name="標準 26 2 8 2 2 3 2" xfId="10396"/>
    <cellStyle name="標準 26 2 8 2 2 3 2 2" xfId="19418"/>
    <cellStyle name="標準 26 2 8 2 2 3 2 3" xfId="29972"/>
    <cellStyle name="標準 26 2 8 2 2 3 2 4" xfId="40532"/>
    <cellStyle name="標準 26 2 8 2 2 3 2 5" xfId="51087"/>
    <cellStyle name="標準 26 2 8 2 2 3 3" xfId="14152"/>
    <cellStyle name="標準 26 2 8 2 2 3 4" xfId="24707"/>
    <cellStyle name="標準 26 2 8 2 2 3 5" xfId="35267"/>
    <cellStyle name="標準 26 2 8 2 2 3 6" xfId="45821"/>
    <cellStyle name="標準 26 2 8 2 2 4" xfId="6451"/>
    <cellStyle name="標準 26 2 8 2 2 4 2" xfId="18160"/>
    <cellStyle name="標準 26 2 8 2 2 4 3" xfId="28714"/>
    <cellStyle name="標準 26 2 8 2 2 4 4" xfId="39274"/>
    <cellStyle name="標準 26 2 8 2 2 4 5" xfId="49829"/>
    <cellStyle name="標準 26 2 8 2 2 5" xfId="12894"/>
    <cellStyle name="標準 26 2 8 2 2 6" xfId="23448"/>
    <cellStyle name="標準 26 2 8 2 2 7" xfId="34008"/>
    <cellStyle name="標準 26 2 8 2 2 8" xfId="44562"/>
    <cellStyle name="標準 26 2 8 2 3" xfId="1743"/>
    <cellStyle name="標準 26 2 8 2 3 2" xfId="4152"/>
    <cellStyle name="標準 26 2 8 2 3 2 2" xfId="9394"/>
    <cellStyle name="標準 26 2 8 2 3 2 2 2" xfId="19419"/>
    <cellStyle name="標準 26 2 8 2 3 2 2 3" xfId="29973"/>
    <cellStyle name="標準 26 2 8 2 3 2 2 4" xfId="40533"/>
    <cellStyle name="標準 26 2 8 2 3 2 2 5" xfId="51088"/>
    <cellStyle name="標準 26 2 8 2 3 2 3" xfId="14153"/>
    <cellStyle name="標準 26 2 8 2 3 2 4" xfId="24708"/>
    <cellStyle name="標準 26 2 8 2 3 2 5" xfId="35268"/>
    <cellStyle name="標準 26 2 8 2 3 2 6" xfId="45822"/>
    <cellStyle name="標準 26 2 8 2 3 3" xfId="6986"/>
    <cellStyle name="標準 26 2 8 2 3 3 2" xfId="17158"/>
    <cellStyle name="標準 26 2 8 2 3 3 3" xfId="27712"/>
    <cellStyle name="標準 26 2 8 2 3 3 4" xfId="38272"/>
    <cellStyle name="標準 26 2 8 2 3 3 5" xfId="48827"/>
    <cellStyle name="標準 26 2 8 2 3 4" xfId="11892"/>
    <cellStyle name="標準 26 2 8 2 3 5" xfId="22446"/>
    <cellStyle name="標準 26 2 8 2 3 6" xfId="33006"/>
    <cellStyle name="標準 26 2 8 2 3 7" xfId="43560"/>
    <cellStyle name="標準 26 2 8 2 4" xfId="3617"/>
    <cellStyle name="標準 26 2 8 2 4 2" xfId="8859"/>
    <cellStyle name="標準 26 2 8 2 4 2 2" xfId="19420"/>
    <cellStyle name="標準 26 2 8 2 4 2 3" xfId="29974"/>
    <cellStyle name="標準 26 2 8 2 4 2 4" xfId="40534"/>
    <cellStyle name="標準 26 2 8 2 4 2 5" xfId="51089"/>
    <cellStyle name="標準 26 2 8 2 4 3" xfId="14154"/>
    <cellStyle name="標準 26 2 8 2 4 4" xfId="24709"/>
    <cellStyle name="標準 26 2 8 2 4 5" xfId="35269"/>
    <cellStyle name="標準 26 2 8 2 4 6" xfId="45823"/>
    <cellStyle name="標準 26 2 8 2 5" xfId="5637"/>
    <cellStyle name="標準 26 2 8 2 5 2" xfId="16623"/>
    <cellStyle name="標準 26 2 8 2 5 3" xfId="27177"/>
    <cellStyle name="標準 26 2 8 2 5 4" xfId="37737"/>
    <cellStyle name="標準 26 2 8 2 5 5" xfId="48292"/>
    <cellStyle name="標準 26 2 8 2 6" xfId="11357"/>
    <cellStyle name="標準 26 2 8 2 7" xfId="21911"/>
    <cellStyle name="標準 26 2 8 2 8" xfId="32471"/>
    <cellStyle name="標準 26 2 8 2 9" xfId="43025"/>
    <cellStyle name="標準 26 2 8 3" xfId="910"/>
    <cellStyle name="標準 26 2 8 3 2" xfId="2447"/>
    <cellStyle name="標準 26 2 8 3 2 2" xfId="4856"/>
    <cellStyle name="標準 26 2 8 3 2 2 2" xfId="10098"/>
    <cellStyle name="標準 26 2 8 3 2 2 2 2" xfId="19421"/>
    <cellStyle name="標準 26 2 8 3 2 2 2 3" xfId="29975"/>
    <cellStyle name="標準 26 2 8 3 2 2 2 4" xfId="40535"/>
    <cellStyle name="標準 26 2 8 3 2 2 2 5" xfId="51090"/>
    <cellStyle name="標準 26 2 8 3 2 2 3" xfId="14155"/>
    <cellStyle name="標準 26 2 8 3 2 2 4" xfId="24710"/>
    <cellStyle name="標準 26 2 8 3 2 2 5" xfId="35270"/>
    <cellStyle name="標準 26 2 8 3 2 2 6" xfId="45824"/>
    <cellStyle name="標準 26 2 8 3 2 3" xfId="7690"/>
    <cellStyle name="標準 26 2 8 3 2 3 2" xfId="17862"/>
    <cellStyle name="標準 26 2 8 3 2 3 3" xfId="28416"/>
    <cellStyle name="標準 26 2 8 3 2 3 4" xfId="38976"/>
    <cellStyle name="標準 26 2 8 3 2 3 5" xfId="49531"/>
    <cellStyle name="標準 26 2 8 3 2 4" xfId="12596"/>
    <cellStyle name="標準 26 2 8 3 2 5" xfId="23150"/>
    <cellStyle name="標準 26 2 8 3 2 6" xfId="33710"/>
    <cellStyle name="標準 26 2 8 3 2 7" xfId="44264"/>
    <cellStyle name="標準 26 2 8 3 3" xfId="3319"/>
    <cellStyle name="標準 26 2 8 3 3 2" xfId="8561"/>
    <cellStyle name="標準 26 2 8 3 3 2 2" xfId="19422"/>
    <cellStyle name="標準 26 2 8 3 3 2 3" xfId="29976"/>
    <cellStyle name="標準 26 2 8 3 3 2 4" xfId="40536"/>
    <cellStyle name="標準 26 2 8 3 3 2 5" xfId="51091"/>
    <cellStyle name="標準 26 2 8 3 3 3" xfId="14156"/>
    <cellStyle name="標準 26 2 8 3 3 4" xfId="24711"/>
    <cellStyle name="標準 26 2 8 3 3 5" xfId="35271"/>
    <cellStyle name="標準 26 2 8 3 3 6" xfId="45825"/>
    <cellStyle name="標準 26 2 8 3 4" xfId="6153"/>
    <cellStyle name="標準 26 2 8 3 4 2" xfId="16325"/>
    <cellStyle name="標準 26 2 8 3 4 3" xfId="26879"/>
    <cellStyle name="標準 26 2 8 3 4 4" xfId="37439"/>
    <cellStyle name="標準 26 2 8 3 4 5" xfId="47994"/>
    <cellStyle name="標準 26 2 8 3 5" xfId="11059"/>
    <cellStyle name="標準 26 2 8 3 6" xfId="21613"/>
    <cellStyle name="標準 26 2 8 3 7" xfId="32173"/>
    <cellStyle name="標準 26 2 8 3 8" xfId="42727"/>
    <cellStyle name="標準 26 2 8 4" xfId="1931"/>
    <cellStyle name="標準 26 2 8 4 2" xfId="4340"/>
    <cellStyle name="標準 26 2 8 4 2 2" xfId="9582"/>
    <cellStyle name="標準 26 2 8 4 2 2 2" xfId="19423"/>
    <cellStyle name="標準 26 2 8 4 2 2 3" xfId="29977"/>
    <cellStyle name="標準 26 2 8 4 2 2 4" xfId="40537"/>
    <cellStyle name="標準 26 2 8 4 2 2 5" xfId="51092"/>
    <cellStyle name="標準 26 2 8 4 2 3" xfId="14157"/>
    <cellStyle name="標準 26 2 8 4 2 4" xfId="24712"/>
    <cellStyle name="標準 26 2 8 4 2 5" xfId="35272"/>
    <cellStyle name="標準 26 2 8 4 2 6" xfId="45826"/>
    <cellStyle name="標準 26 2 8 4 3" xfId="7174"/>
    <cellStyle name="標準 26 2 8 4 3 2" xfId="17346"/>
    <cellStyle name="標準 26 2 8 4 3 3" xfId="27900"/>
    <cellStyle name="標準 26 2 8 4 3 4" xfId="38460"/>
    <cellStyle name="標準 26 2 8 4 3 5" xfId="49015"/>
    <cellStyle name="標準 26 2 8 4 4" xfId="12080"/>
    <cellStyle name="標準 26 2 8 4 5" xfId="22634"/>
    <cellStyle name="標準 26 2 8 4 6" xfId="33194"/>
    <cellStyle name="標準 26 2 8 4 7" xfId="43748"/>
    <cellStyle name="標準 26 2 8 5" xfId="1445"/>
    <cellStyle name="標準 26 2 8 5 2" xfId="3854"/>
    <cellStyle name="標準 26 2 8 5 2 2" xfId="9096"/>
    <cellStyle name="標準 26 2 8 5 2 2 2" xfId="19424"/>
    <cellStyle name="標準 26 2 8 5 2 2 3" xfId="29978"/>
    <cellStyle name="標準 26 2 8 5 2 2 4" xfId="40538"/>
    <cellStyle name="標準 26 2 8 5 2 2 5" xfId="51093"/>
    <cellStyle name="標準 26 2 8 5 2 3" xfId="14158"/>
    <cellStyle name="標準 26 2 8 5 2 4" xfId="24713"/>
    <cellStyle name="標準 26 2 8 5 2 5" xfId="35273"/>
    <cellStyle name="標準 26 2 8 5 2 6" xfId="45827"/>
    <cellStyle name="標準 26 2 8 5 3" xfId="6688"/>
    <cellStyle name="標準 26 2 8 5 3 2" xfId="16860"/>
    <cellStyle name="標準 26 2 8 5 3 3" xfId="27414"/>
    <cellStyle name="標準 26 2 8 5 3 4" xfId="37974"/>
    <cellStyle name="標準 26 2 8 5 3 5" xfId="48529"/>
    <cellStyle name="標準 26 2 8 5 4" xfId="11594"/>
    <cellStyle name="標準 26 2 8 5 5" xfId="22148"/>
    <cellStyle name="標準 26 2 8 5 6" xfId="32708"/>
    <cellStyle name="標準 26 2 8 5 7" xfId="43262"/>
    <cellStyle name="標準 26 2 8 6" xfId="3104"/>
    <cellStyle name="標準 26 2 8 6 2" xfId="8346"/>
    <cellStyle name="標準 26 2 8 6 2 2" xfId="19425"/>
    <cellStyle name="標準 26 2 8 6 2 3" xfId="29979"/>
    <cellStyle name="標準 26 2 8 6 2 4" xfId="40539"/>
    <cellStyle name="標準 26 2 8 6 2 5" xfId="51094"/>
    <cellStyle name="標準 26 2 8 6 3" xfId="14159"/>
    <cellStyle name="標準 26 2 8 6 4" xfId="24714"/>
    <cellStyle name="標準 26 2 8 6 5" xfId="35274"/>
    <cellStyle name="標準 26 2 8 6 6" xfId="45828"/>
    <cellStyle name="標準 26 2 8 7" xfId="5434"/>
    <cellStyle name="標準 26 2 8 7 2" xfId="16110"/>
    <cellStyle name="標準 26 2 8 7 3" xfId="26664"/>
    <cellStyle name="標準 26 2 8 7 4" xfId="37224"/>
    <cellStyle name="標準 26 2 8 7 5" xfId="47779"/>
    <cellStyle name="標準 26 2 8 8" xfId="10844"/>
    <cellStyle name="標準 26 2 8 9" xfId="21398"/>
    <cellStyle name="標準 26 2 9" xfId="411"/>
    <cellStyle name="標準 26 2 9 10" xfId="31827"/>
    <cellStyle name="標準 26 2 9 11" xfId="42381"/>
    <cellStyle name="標準 26 2 9 2" xfId="1077"/>
    <cellStyle name="標準 26 2 9 2 2" xfId="2614"/>
    <cellStyle name="標準 26 2 9 2 2 2" xfId="5023"/>
    <cellStyle name="標準 26 2 9 2 2 2 2" xfId="10265"/>
    <cellStyle name="標準 26 2 9 2 2 2 2 2" xfId="19426"/>
    <cellStyle name="標準 26 2 9 2 2 2 2 3" xfId="29980"/>
    <cellStyle name="標準 26 2 9 2 2 2 2 4" xfId="40540"/>
    <cellStyle name="標準 26 2 9 2 2 2 2 5" xfId="51095"/>
    <cellStyle name="標準 26 2 9 2 2 2 3" xfId="14160"/>
    <cellStyle name="標準 26 2 9 2 2 2 4" xfId="24715"/>
    <cellStyle name="標準 26 2 9 2 2 2 5" xfId="35275"/>
    <cellStyle name="標準 26 2 9 2 2 2 6" xfId="45829"/>
    <cellStyle name="標準 26 2 9 2 2 3" xfId="7857"/>
    <cellStyle name="標準 26 2 9 2 2 3 2" xfId="18029"/>
    <cellStyle name="標準 26 2 9 2 2 3 3" xfId="28583"/>
    <cellStyle name="標準 26 2 9 2 2 3 4" xfId="39143"/>
    <cellStyle name="標準 26 2 9 2 2 3 5" xfId="49698"/>
    <cellStyle name="標準 26 2 9 2 2 4" xfId="12763"/>
    <cellStyle name="標準 26 2 9 2 2 5" xfId="23317"/>
    <cellStyle name="標準 26 2 9 2 2 6" xfId="33877"/>
    <cellStyle name="標準 26 2 9 2 2 7" xfId="44431"/>
    <cellStyle name="標準 26 2 9 2 3" xfId="1612"/>
    <cellStyle name="標準 26 2 9 2 3 2" xfId="4021"/>
    <cellStyle name="標準 26 2 9 2 3 2 2" xfId="9263"/>
    <cellStyle name="標準 26 2 9 2 3 2 2 2" xfId="19427"/>
    <cellStyle name="標準 26 2 9 2 3 2 2 3" xfId="29981"/>
    <cellStyle name="標準 26 2 9 2 3 2 2 4" xfId="40541"/>
    <cellStyle name="標準 26 2 9 2 3 2 2 5" xfId="51096"/>
    <cellStyle name="標準 26 2 9 2 3 2 3" xfId="14161"/>
    <cellStyle name="標準 26 2 9 2 3 2 4" xfId="24716"/>
    <cellStyle name="標準 26 2 9 2 3 2 5" xfId="35276"/>
    <cellStyle name="標準 26 2 9 2 3 2 6" xfId="45830"/>
    <cellStyle name="標準 26 2 9 2 3 3" xfId="6855"/>
    <cellStyle name="標準 26 2 9 2 3 3 2" xfId="17027"/>
    <cellStyle name="標準 26 2 9 2 3 3 3" xfId="27581"/>
    <cellStyle name="標準 26 2 9 2 3 3 4" xfId="38141"/>
    <cellStyle name="標準 26 2 9 2 3 3 5" xfId="48696"/>
    <cellStyle name="標準 26 2 9 2 3 4" xfId="11761"/>
    <cellStyle name="標準 26 2 9 2 3 5" xfId="22315"/>
    <cellStyle name="標準 26 2 9 2 3 6" xfId="32875"/>
    <cellStyle name="標準 26 2 9 2 3 7" xfId="43429"/>
    <cellStyle name="標準 26 2 9 2 4" xfId="3486"/>
    <cellStyle name="標準 26 2 9 2 4 2" xfId="8728"/>
    <cellStyle name="標準 26 2 9 2 4 2 2" xfId="19428"/>
    <cellStyle name="標準 26 2 9 2 4 2 3" xfId="29982"/>
    <cellStyle name="標準 26 2 9 2 4 2 4" xfId="40542"/>
    <cellStyle name="標準 26 2 9 2 4 2 5" xfId="51097"/>
    <cellStyle name="標準 26 2 9 2 4 3" xfId="14162"/>
    <cellStyle name="標準 26 2 9 2 4 4" xfId="24717"/>
    <cellStyle name="標準 26 2 9 2 4 5" xfId="35277"/>
    <cellStyle name="標準 26 2 9 2 4 6" xfId="45831"/>
    <cellStyle name="標準 26 2 9 2 5" xfId="6320"/>
    <cellStyle name="標準 26 2 9 2 5 2" xfId="16492"/>
    <cellStyle name="標準 26 2 9 2 5 3" xfId="27046"/>
    <cellStyle name="標準 26 2 9 2 5 4" xfId="37606"/>
    <cellStyle name="標準 26 2 9 2 5 5" xfId="48161"/>
    <cellStyle name="標準 26 2 9 2 6" xfId="11226"/>
    <cellStyle name="標準 26 2 9 2 7" xfId="21780"/>
    <cellStyle name="標準 26 2 9 2 8" xfId="32340"/>
    <cellStyle name="標準 26 2 9 2 9" xfId="42894"/>
    <cellStyle name="標準 26 2 9 3" xfId="932"/>
    <cellStyle name="標準 26 2 9 3 2" xfId="2469"/>
    <cellStyle name="標準 26 2 9 3 2 2" xfId="4878"/>
    <cellStyle name="標準 26 2 9 3 2 2 2" xfId="10120"/>
    <cellStyle name="標準 26 2 9 3 2 2 2 2" xfId="19429"/>
    <cellStyle name="標準 26 2 9 3 2 2 2 3" xfId="29983"/>
    <cellStyle name="標準 26 2 9 3 2 2 2 4" xfId="40543"/>
    <cellStyle name="標準 26 2 9 3 2 2 2 5" xfId="51098"/>
    <cellStyle name="標準 26 2 9 3 2 2 3" xfId="14163"/>
    <cellStyle name="標準 26 2 9 3 2 2 4" xfId="24718"/>
    <cellStyle name="標準 26 2 9 3 2 2 5" xfId="35278"/>
    <cellStyle name="標準 26 2 9 3 2 2 6" xfId="45832"/>
    <cellStyle name="標準 26 2 9 3 2 3" xfId="7712"/>
    <cellStyle name="標準 26 2 9 3 2 3 2" xfId="17884"/>
    <cellStyle name="標準 26 2 9 3 2 3 3" xfId="28438"/>
    <cellStyle name="標準 26 2 9 3 2 3 4" xfId="38998"/>
    <cellStyle name="標準 26 2 9 3 2 3 5" xfId="49553"/>
    <cellStyle name="標準 26 2 9 3 2 4" xfId="12618"/>
    <cellStyle name="標準 26 2 9 3 2 5" xfId="23172"/>
    <cellStyle name="標準 26 2 9 3 2 6" xfId="33732"/>
    <cellStyle name="標準 26 2 9 3 2 7" xfId="44286"/>
    <cellStyle name="標準 26 2 9 3 3" xfId="3341"/>
    <cellStyle name="標準 26 2 9 3 3 2" xfId="8583"/>
    <cellStyle name="標準 26 2 9 3 3 2 2" xfId="19430"/>
    <cellStyle name="標準 26 2 9 3 3 2 3" xfId="29984"/>
    <cellStyle name="標準 26 2 9 3 3 2 4" xfId="40544"/>
    <cellStyle name="標準 26 2 9 3 3 2 5" xfId="51099"/>
    <cellStyle name="標準 26 2 9 3 3 3" xfId="14164"/>
    <cellStyle name="標準 26 2 9 3 3 4" xfId="24719"/>
    <cellStyle name="標準 26 2 9 3 3 5" xfId="35279"/>
    <cellStyle name="標準 26 2 9 3 3 6" xfId="45833"/>
    <cellStyle name="標準 26 2 9 3 4" xfId="6175"/>
    <cellStyle name="標準 26 2 9 3 4 2" xfId="16347"/>
    <cellStyle name="標準 26 2 9 3 4 3" xfId="26901"/>
    <cellStyle name="標準 26 2 9 3 4 4" xfId="37461"/>
    <cellStyle name="標準 26 2 9 3 4 5" xfId="48016"/>
    <cellStyle name="標準 26 2 9 3 5" xfId="11081"/>
    <cellStyle name="標準 26 2 9 3 6" xfId="21635"/>
    <cellStyle name="標準 26 2 9 3 7" xfId="32195"/>
    <cellStyle name="標準 26 2 9 3 8" xfId="42749"/>
    <cellStyle name="標準 26 2 9 4" xfId="1948"/>
    <cellStyle name="標準 26 2 9 4 2" xfId="4357"/>
    <cellStyle name="標準 26 2 9 4 2 2" xfId="9599"/>
    <cellStyle name="標準 26 2 9 4 2 2 2" xfId="19431"/>
    <cellStyle name="標準 26 2 9 4 2 2 3" xfId="29985"/>
    <cellStyle name="標準 26 2 9 4 2 2 4" xfId="40545"/>
    <cellStyle name="標準 26 2 9 4 2 2 5" xfId="51100"/>
    <cellStyle name="標準 26 2 9 4 2 3" xfId="14165"/>
    <cellStyle name="標準 26 2 9 4 2 4" xfId="24720"/>
    <cellStyle name="標準 26 2 9 4 2 5" xfId="35280"/>
    <cellStyle name="標準 26 2 9 4 2 6" xfId="45834"/>
    <cellStyle name="標準 26 2 9 4 3" xfId="7191"/>
    <cellStyle name="標準 26 2 9 4 3 2" xfId="17363"/>
    <cellStyle name="標準 26 2 9 4 3 3" xfId="27917"/>
    <cellStyle name="標準 26 2 9 4 3 4" xfId="38477"/>
    <cellStyle name="標準 26 2 9 4 3 5" xfId="49032"/>
    <cellStyle name="標準 26 2 9 4 4" xfId="12097"/>
    <cellStyle name="標準 26 2 9 4 5" xfId="22651"/>
    <cellStyle name="標準 26 2 9 4 6" xfId="33211"/>
    <cellStyle name="標準 26 2 9 4 7" xfId="43765"/>
    <cellStyle name="標準 26 2 9 5" xfId="1467"/>
    <cellStyle name="標準 26 2 9 5 2" xfId="3876"/>
    <cellStyle name="標準 26 2 9 5 2 2" xfId="9118"/>
    <cellStyle name="標準 26 2 9 5 2 2 2" xfId="19432"/>
    <cellStyle name="標準 26 2 9 5 2 2 3" xfId="29986"/>
    <cellStyle name="標準 26 2 9 5 2 2 4" xfId="40546"/>
    <cellStyle name="標準 26 2 9 5 2 2 5" xfId="51101"/>
    <cellStyle name="標準 26 2 9 5 2 3" xfId="14166"/>
    <cellStyle name="標準 26 2 9 5 2 4" xfId="24721"/>
    <cellStyle name="標準 26 2 9 5 2 5" xfId="35281"/>
    <cellStyle name="標準 26 2 9 5 2 6" xfId="45835"/>
    <cellStyle name="標準 26 2 9 5 3" xfId="6710"/>
    <cellStyle name="標準 26 2 9 5 3 2" xfId="16882"/>
    <cellStyle name="標準 26 2 9 5 3 3" xfId="27436"/>
    <cellStyle name="標準 26 2 9 5 3 4" xfId="37996"/>
    <cellStyle name="標準 26 2 9 5 3 5" xfId="48551"/>
    <cellStyle name="標準 26 2 9 5 4" xfId="11616"/>
    <cellStyle name="標準 26 2 9 5 5" xfId="22170"/>
    <cellStyle name="標準 26 2 9 5 6" xfId="32730"/>
    <cellStyle name="標準 26 2 9 5 7" xfId="43284"/>
    <cellStyle name="標準 26 2 9 6" xfId="2973"/>
    <cellStyle name="標準 26 2 9 6 2" xfId="8215"/>
    <cellStyle name="標準 26 2 9 6 2 2" xfId="19433"/>
    <cellStyle name="標準 26 2 9 6 2 3" xfId="29987"/>
    <cellStyle name="標準 26 2 9 6 2 4" xfId="40547"/>
    <cellStyle name="標準 26 2 9 6 2 5" xfId="51102"/>
    <cellStyle name="標準 26 2 9 6 3" xfId="14167"/>
    <cellStyle name="標準 26 2 9 6 4" xfId="24722"/>
    <cellStyle name="標準 26 2 9 6 5" xfId="35282"/>
    <cellStyle name="標準 26 2 9 6 6" xfId="45836"/>
    <cellStyle name="標準 26 2 9 7" xfId="5654"/>
    <cellStyle name="標準 26 2 9 7 2" xfId="15979"/>
    <cellStyle name="標準 26 2 9 7 3" xfId="26533"/>
    <cellStyle name="標準 26 2 9 7 4" xfId="37093"/>
    <cellStyle name="標準 26 2 9 7 5" xfId="47648"/>
    <cellStyle name="標準 26 2 9 8" xfId="10713"/>
    <cellStyle name="標準 26 2 9 9" xfId="21267"/>
    <cellStyle name="標準 26 20" xfId="309"/>
    <cellStyle name="標準 26 20 2" xfId="2246"/>
    <cellStyle name="標準 26 20 2 2" xfId="7489"/>
    <cellStyle name="標準 26 20 2 2 2" xfId="19434"/>
    <cellStyle name="標準 26 20 2 2 3" xfId="29988"/>
    <cellStyle name="標準 26 20 2 2 4" xfId="40548"/>
    <cellStyle name="標準 26 20 2 2 5" xfId="51103"/>
    <cellStyle name="標準 26 20 2 3" xfId="14168"/>
    <cellStyle name="標準 26 20 2 4" xfId="24723"/>
    <cellStyle name="標準 26 20 2 5" xfId="35283"/>
    <cellStyle name="標準 26 20 2 6" xfId="45837"/>
    <cellStyle name="標準 26 20 3" xfId="4655"/>
    <cellStyle name="標準 26 20 3 2" xfId="9897"/>
    <cellStyle name="標準 26 20 3 2 2" xfId="19435"/>
    <cellStyle name="標準 26 20 3 2 3" xfId="29989"/>
    <cellStyle name="標準 26 20 3 2 4" xfId="40549"/>
    <cellStyle name="標準 26 20 3 2 5" xfId="51104"/>
    <cellStyle name="標準 26 20 3 3" xfId="14169"/>
    <cellStyle name="標準 26 20 3 4" xfId="24724"/>
    <cellStyle name="標準 26 20 3 5" xfId="35284"/>
    <cellStyle name="標準 26 20 3 6" xfId="45838"/>
    <cellStyle name="標準 26 20 4" xfId="5552"/>
    <cellStyle name="標準 26 20 4 2" xfId="17661"/>
    <cellStyle name="標準 26 20 4 3" xfId="28215"/>
    <cellStyle name="標準 26 20 4 4" xfId="38775"/>
    <cellStyle name="標準 26 20 4 5" xfId="49330"/>
    <cellStyle name="標準 26 20 5" xfId="12395"/>
    <cellStyle name="標準 26 20 6" xfId="22949"/>
    <cellStyle name="標準 26 20 7" xfId="33509"/>
    <cellStyle name="標準 26 20 8" xfId="44063"/>
    <cellStyle name="標準 26 21" xfId="709"/>
    <cellStyle name="標準 26 21 2" xfId="2268"/>
    <cellStyle name="標準 26 21 2 2" xfId="7511"/>
    <cellStyle name="標準 26 21 2 2 2" xfId="19436"/>
    <cellStyle name="標準 26 21 2 2 3" xfId="29990"/>
    <cellStyle name="標準 26 21 2 2 4" xfId="40550"/>
    <cellStyle name="標準 26 21 2 2 5" xfId="51105"/>
    <cellStyle name="標準 26 21 2 3" xfId="14170"/>
    <cellStyle name="標準 26 21 2 4" xfId="24725"/>
    <cellStyle name="標準 26 21 2 5" xfId="35285"/>
    <cellStyle name="標準 26 21 2 6" xfId="45839"/>
    <cellStyle name="標準 26 21 3" xfId="4677"/>
    <cellStyle name="標準 26 21 3 2" xfId="9919"/>
    <cellStyle name="標準 26 21 3 2 2" xfId="19437"/>
    <cellStyle name="標準 26 21 3 2 3" xfId="29991"/>
    <cellStyle name="標準 26 21 3 2 4" xfId="40551"/>
    <cellStyle name="標準 26 21 3 2 5" xfId="51106"/>
    <cellStyle name="標準 26 21 3 3" xfId="14171"/>
    <cellStyle name="標準 26 21 3 4" xfId="24726"/>
    <cellStyle name="標準 26 21 3 5" xfId="35286"/>
    <cellStyle name="標準 26 21 3 6" xfId="45840"/>
    <cellStyle name="標準 26 21 4" xfId="5952"/>
    <cellStyle name="標準 26 21 4 2" xfId="17683"/>
    <cellStyle name="標準 26 21 4 3" xfId="28237"/>
    <cellStyle name="標準 26 21 4 4" xfId="38797"/>
    <cellStyle name="標準 26 21 4 5" xfId="49352"/>
    <cellStyle name="標準 26 21 5" xfId="12417"/>
    <cellStyle name="標準 26 21 6" xfId="22971"/>
    <cellStyle name="標準 26 21 7" xfId="33531"/>
    <cellStyle name="標準 26 21 8" xfId="44085"/>
    <cellStyle name="標準 26 22" xfId="731"/>
    <cellStyle name="標準 26 22 2" xfId="2290"/>
    <cellStyle name="標準 26 22 2 2" xfId="7533"/>
    <cellStyle name="標準 26 22 2 2 2" xfId="19438"/>
    <cellStyle name="標準 26 22 2 2 3" xfId="29992"/>
    <cellStyle name="標準 26 22 2 2 4" xfId="40552"/>
    <cellStyle name="標準 26 22 2 2 5" xfId="51107"/>
    <cellStyle name="標準 26 22 2 3" xfId="14172"/>
    <cellStyle name="標準 26 22 2 4" xfId="24727"/>
    <cellStyle name="標準 26 22 2 5" xfId="35287"/>
    <cellStyle name="標準 26 22 2 6" xfId="45841"/>
    <cellStyle name="標準 26 22 3" xfId="4699"/>
    <cellStyle name="標準 26 22 3 2" xfId="9941"/>
    <cellStyle name="標準 26 22 3 2 2" xfId="19439"/>
    <cellStyle name="標準 26 22 3 2 3" xfId="29993"/>
    <cellStyle name="標準 26 22 3 2 4" xfId="40553"/>
    <cellStyle name="標準 26 22 3 2 5" xfId="51108"/>
    <cellStyle name="標準 26 22 3 3" xfId="14173"/>
    <cellStyle name="標準 26 22 3 4" xfId="24728"/>
    <cellStyle name="標準 26 22 3 5" xfId="35288"/>
    <cellStyle name="標準 26 22 3 6" xfId="45842"/>
    <cellStyle name="標準 26 22 4" xfId="5974"/>
    <cellStyle name="標準 26 22 4 2" xfId="17705"/>
    <cellStyle name="標準 26 22 4 3" xfId="28259"/>
    <cellStyle name="標準 26 22 4 4" xfId="38819"/>
    <cellStyle name="標準 26 22 4 5" xfId="49374"/>
    <cellStyle name="標準 26 22 5" xfId="12439"/>
    <cellStyle name="標準 26 22 6" xfId="22993"/>
    <cellStyle name="標準 26 22 7" xfId="33553"/>
    <cellStyle name="標準 26 22 8" xfId="44107"/>
    <cellStyle name="標準 26 23" xfId="753"/>
    <cellStyle name="標準 26 23 2" xfId="2312"/>
    <cellStyle name="標準 26 23 2 2" xfId="7555"/>
    <cellStyle name="標準 26 23 2 2 2" xfId="19440"/>
    <cellStyle name="標準 26 23 2 2 3" xfId="29994"/>
    <cellStyle name="標準 26 23 2 2 4" xfId="40554"/>
    <cellStyle name="標準 26 23 2 2 5" xfId="51109"/>
    <cellStyle name="標準 26 23 2 3" xfId="14174"/>
    <cellStyle name="標準 26 23 2 4" xfId="24729"/>
    <cellStyle name="標準 26 23 2 5" xfId="35289"/>
    <cellStyle name="標準 26 23 2 6" xfId="45843"/>
    <cellStyle name="標準 26 23 3" xfId="4721"/>
    <cellStyle name="標準 26 23 3 2" xfId="9963"/>
    <cellStyle name="標準 26 23 3 2 2" xfId="19441"/>
    <cellStyle name="標準 26 23 3 2 3" xfId="29995"/>
    <cellStyle name="標準 26 23 3 2 4" xfId="40555"/>
    <cellStyle name="標準 26 23 3 2 5" xfId="51110"/>
    <cellStyle name="標準 26 23 3 3" xfId="14175"/>
    <cellStyle name="標準 26 23 3 4" xfId="24730"/>
    <cellStyle name="標準 26 23 3 5" xfId="35290"/>
    <cellStyle name="標準 26 23 3 6" xfId="45844"/>
    <cellStyle name="標準 26 23 4" xfId="5996"/>
    <cellStyle name="標準 26 23 4 2" xfId="17727"/>
    <cellStyle name="標準 26 23 4 3" xfId="28281"/>
    <cellStyle name="標準 26 23 4 4" xfId="38841"/>
    <cellStyle name="標準 26 23 4 5" xfId="49396"/>
    <cellStyle name="標準 26 23 5" xfId="12461"/>
    <cellStyle name="標準 26 23 6" xfId="23015"/>
    <cellStyle name="標準 26 23 7" xfId="33575"/>
    <cellStyle name="標準 26 23 8" xfId="44129"/>
    <cellStyle name="標準 26 24" xfId="776"/>
    <cellStyle name="標準 26 24 2" xfId="1846"/>
    <cellStyle name="標準 26 24 2 2" xfId="7089"/>
    <cellStyle name="標準 26 24 2 2 2" xfId="19442"/>
    <cellStyle name="標準 26 24 2 2 3" xfId="29996"/>
    <cellStyle name="標準 26 24 2 2 4" xfId="40556"/>
    <cellStyle name="標準 26 24 2 2 5" xfId="51111"/>
    <cellStyle name="標準 26 24 2 3" xfId="14176"/>
    <cellStyle name="標準 26 24 2 4" xfId="24731"/>
    <cellStyle name="標準 26 24 2 5" xfId="35291"/>
    <cellStyle name="標準 26 24 2 6" xfId="45845"/>
    <cellStyle name="標準 26 24 3" xfId="4255"/>
    <cellStyle name="標準 26 24 3 2" xfId="9497"/>
    <cellStyle name="標準 26 24 3 2 2" xfId="19443"/>
    <cellStyle name="標準 26 24 3 2 3" xfId="29997"/>
    <cellStyle name="標準 26 24 3 2 4" xfId="40557"/>
    <cellStyle name="標準 26 24 3 2 5" xfId="51112"/>
    <cellStyle name="標準 26 24 3 3" xfId="14177"/>
    <cellStyle name="標準 26 24 3 4" xfId="24732"/>
    <cellStyle name="標準 26 24 3 5" xfId="35292"/>
    <cellStyle name="標準 26 24 3 6" xfId="45846"/>
    <cellStyle name="標準 26 24 4" xfId="6019"/>
    <cellStyle name="標準 26 24 4 2" xfId="17261"/>
    <cellStyle name="標準 26 24 4 3" xfId="27815"/>
    <cellStyle name="標準 26 24 4 4" xfId="38375"/>
    <cellStyle name="標準 26 24 4 5" xfId="48930"/>
    <cellStyle name="標準 26 24 5" xfId="11995"/>
    <cellStyle name="標準 26 24 6" xfId="22549"/>
    <cellStyle name="標準 26 24 7" xfId="33109"/>
    <cellStyle name="標準 26 24 8" xfId="43663"/>
    <cellStyle name="標準 26 25" xfId="1311"/>
    <cellStyle name="標準 26 25 2" xfId="3720"/>
    <cellStyle name="標準 26 25 2 2" xfId="8962"/>
    <cellStyle name="標準 26 25 2 2 2" xfId="19444"/>
    <cellStyle name="標準 26 25 2 2 3" xfId="29998"/>
    <cellStyle name="標準 26 25 2 2 4" xfId="40558"/>
    <cellStyle name="標準 26 25 2 2 5" xfId="51113"/>
    <cellStyle name="標準 26 25 2 3" xfId="14178"/>
    <cellStyle name="標準 26 25 2 4" xfId="24733"/>
    <cellStyle name="標準 26 25 2 5" xfId="35293"/>
    <cellStyle name="標準 26 25 2 6" xfId="45847"/>
    <cellStyle name="標準 26 25 3" xfId="6554"/>
    <cellStyle name="標準 26 25 3 2" xfId="16726"/>
    <cellStyle name="標準 26 25 3 3" xfId="27280"/>
    <cellStyle name="標準 26 25 3 4" xfId="37840"/>
    <cellStyle name="標準 26 25 3 5" xfId="48395"/>
    <cellStyle name="標準 26 25 4" xfId="11460"/>
    <cellStyle name="標準 26 25 5" xfId="22014"/>
    <cellStyle name="標準 26 25 6" xfId="32574"/>
    <cellStyle name="標準 26 25 7" xfId="43128"/>
    <cellStyle name="標準 26 26" xfId="2842"/>
    <cellStyle name="標準 26 26 2" xfId="8085"/>
    <cellStyle name="標準 26 26 2 2" xfId="18258"/>
    <cellStyle name="標準 26 26 2 3" xfId="28812"/>
    <cellStyle name="標準 26 26 2 4" xfId="39372"/>
    <cellStyle name="標準 26 26 2 5" xfId="49927"/>
    <cellStyle name="標準 26 26 3" xfId="12992"/>
    <cellStyle name="標準 26 26 4" xfId="23546"/>
    <cellStyle name="標準 26 26 5" xfId="34106"/>
    <cellStyle name="標準 26 26 6" xfId="44660"/>
    <cellStyle name="標準 26 27" xfId="5251"/>
    <cellStyle name="標準 26 27 2" xfId="10493"/>
    <cellStyle name="標準 26 27 2 2" xfId="18280"/>
    <cellStyle name="標準 26 27 2 3" xfId="28834"/>
    <cellStyle name="標準 26 27 2 4" xfId="39394"/>
    <cellStyle name="標準 26 27 2 5" xfId="49949"/>
    <cellStyle name="標準 26 27 3" xfId="13014"/>
    <cellStyle name="標準 26 27 4" xfId="23568"/>
    <cellStyle name="標準 26 27 5" xfId="34128"/>
    <cellStyle name="標準 26 27 6" xfId="44682"/>
    <cellStyle name="標準 26 28" xfId="5273"/>
    <cellStyle name="標準 26 28 2" xfId="10515"/>
    <cellStyle name="標準 26 28 2 2" xfId="18302"/>
    <cellStyle name="標準 26 28 2 3" xfId="28856"/>
    <cellStyle name="標準 26 28 2 4" xfId="39416"/>
    <cellStyle name="標準 26 28 2 5" xfId="49971"/>
    <cellStyle name="標準 26 28 3" xfId="13036"/>
    <cellStyle name="標準 26 28 4" xfId="23590"/>
    <cellStyle name="標準 26 28 5" xfId="34150"/>
    <cellStyle name="標準 26 28 6" xfId="44704"/>
    <cellStyle name="標準 26 29" xfId="5295"/>
    <cellStyle name="標準 26 29 2" xfId="10537"/>
    <cellStyle name="標準 26 29 2 2" xfId="19445"/>
    <cellStyle name="標準 26 29 2 3" xfId="29999"/>
    <cellStyle name="標準 26 29 2 4" xfId="40559"/>
    <cellStyle name="標準 26 29 2 5" xfId="51114"/>
    <cellStyle name="標準 26 29 3" xfId="14179"/>
    <cellStyle name="標準 26 29 4" xfId="24734"/>
    <cellStyle name="標準 26 29 5" xfId="35294"/>
    <cellStyle name="標準 26 29 6" xfId="45848"/>
    <cellStyle name="標準 26 3" xfId="98"/>
    <cellStyle name="標準 26 3 10" xfId="468"/>
    <cellStyle name="標準 26 3 10 10" xfId="42561"/>
    <cellStyle name="標準 26 3 10 2" xfId="961"/>
    <cellStyle name="標準 26 3 10 2 2" xfId="2498"/>
    <cellStyle name="標準 26 3 10 2 2 2" xfId="4907"/>
    <cellStyle name="標準 26 3 10 2 2 2 2" xfId="10149"/>
    <cellStyle name="標準 26 3 10 2 2 2 2 2" xfId="19446"/>
    <cellStyle name="標準 26 3 10 2 2 2 2 3" xfId="30000"/>
    <cellStyle name="標準 26 3 10 2 2 2 2 4" xfId="40560"/>
    <cellStyle name="標準 26 3 10 2 2 2 2 5" xfId="51115"/>
    <cellStyle name="標準 26 3 10 2 2 2 3" xfId="14180"/>
    <cellStyle name="標準 26 3 10 2 2 2 4" xfId="24735"/>
    <cellStyle name="標準 26 3 10 2 2 2 5" xfId="35295"/>
    <cellStyle name="標準 26 3 10 2 2 2 6" xfId="45849"/>
    <cellStyle name="標準 26 3 10 2 2 3" xfId="7741"/>
    <cellStyle name="標準 26 3 10 2 2 3 2" xfId="17913"/>
    <cellStyle name="標準 26 3 10 2 2 3 3" xfId="28467"/>
    <cellStyle name="標準 26 3 10 2 2 3 4" xfId="39027"/>
    <cellStyle name="標準 26 3 10 2 2 3 5" xfId="49582"/>
    <cellStyle name="標準 26 3 10 2 2 4" xfId="12647"/>
    <cellStyle name="標準 26 3 10 2 2 5" xfId="23201"/>
    <cellStyle name="標準 26 3 10 2 2 6" xfId="33761"/>
    <cellStyle name="標準 26 3 10 2 2 7" xfId="44315"/>
    <cellStyle name="標準 26 3 10 2 3" xfId="3370"/>
    <cellStyle name="標準 26 3 10 2 3 2" xfId="8612"/>
    <cellStyle name="標準 26 3 10 2 3 2 2" xfId="19447"/>
    <cellStyle name="標準 26 3 10 2 3 2 3" xfId="30001"/>
    <cellStyle name="標準 26 3 10 2 3 2 4" xfId="40561"/>
    <cellStyle name="標準 26 3 10 2 3 2 5" xfId="51116"/>
    <cellStyle name="標準 26 3 10 2 3 3" xfId="14181"/>
    <cellStyle name="標準 26 3 10 2 3 4" xfId="24736"/>
    <cellStyle name="標準 26 3 10 2 3 5" xfId="35296"/>
    <cellStyle name="標準 26 3 10 2 3 6" xfId="45850"/>
    <cellStyle name="標準 26 3 10 2 4" xfId="6204"/>
    <cellStyle name="標準 26 3 10 2 4 2" xfId="16376"/>
    <cellStyle name="標準 26 3 10 2 4 3" xfId="26930"/>
    <cellStyle name="標準 26 3 10 2 4 4" xfId="37490"/>
    <cellStyle name="標準 26 3 10 2 4 5" xfId="48045"/>
    <cellStyle name="標準 26 3 10 2 5" xfId="11110"/>
    <cellStyle name="標準 26 3 10 2 6" xfId="21664"/>
    <cellStyle name="標準 26 3 10 2 7" xfId="32224"/>
    <cellStyle name="標準 26 3 10 2 8" xfId="42778"/>
    <cellStyle name="標準 26 3 10 3" xfId="2005"/>
    <cellStyle name="標準 26 3 10 3 2" xfId="4414"/>
    <cellStyle name="標準 26 3 10 3 2 2" xfId="9656"/>
    <cellStyle name="標準 26 3 10 3 2 2 2" xfId="19448"/>
    <cellStyle name="標準 26 3 10 3 2 2 3" xfId="30002"/>
    <cellStyle name="標準 26 3 10 3 2 2 4" xfId="40562"/>
    <cellStyle name="標準 26 3 10 3 2 2 5" xfId="51117"/>
    <cellStyle name="標準 26 3 10 3 2 3" xfId="14182"/>
    <cellStyle name="標準 26 3 10 3 2 4" xfId="24737"/>
    <cellStyle name="標準 26 3 10 3 2 5" xfId="35297"/>
    <cellStyle name="標準 26 3 10 3 2 6" xfId="45851"/>
    <cellStyle name="標準 26 3 10 3 3" xfId="7248"/>
    <cellStyle name="標準 26 3 10 3 3 2" xfId="17420"/>
    <cellStyle name="標準 26 3 10 3 3 3" xfId="27974"/>
    <cellStyle name="標準 26 3 10 3 3 4" xfId="38534"/>
    <cellStyle name="標準 26 3 10 3 3 5" xfId="49089"/>
    <cellStyle name="標準 26 3 10 3 4" xfId="12154"/>
    <cellStyle name="標準 26 3 10 3 5" xfId="22708"/>
    <cellStyle name="標準 26 3 10 3 6" xfId="33268"/>
    <cellStyle name="標準 26 3 10 3 7" xfId="43822"/>
    <cellStyle name="標準 26 3 10 4" xfId="1496"/>
    <cellStyle name="標準 26 3 10 4 2" xfId="3905"/>
    <cellStyle name="標準 26 3 10 4 2 2" xfId="9147"/>
    <cellStyle name="標準 26 3 10 4 2 2 2" xfId="19449"/>
    <cellStyle name="標準 26 3 10 4 2 2 3" xfId="30003"/>
    <cellStyle name="標準 26 3 10 4 2 2 4" xfId="40563"/>
    <cellStyle name="標準 26 3 10 4 2 2 5" xfId="51118"/>
    <cellStyle name="標準 26 3 10 4 2 3" xfId="14183"/>
    <cellStyle name="標準 26 3 10 4 2 4" xfId="24738"/>
    <cellStyle name="標準 26 3 10 4 2 5" xfId="35298"/>
    <cellStyle name="標準 26 3 10 4 2 6" xfId="45852"/>
    <cellStyle name="標準 26 3 10 4 3" xfId="6739"/>
    <cellStyle name="標準 26 3 10 4 3 2" xfId="16911"/>
    <cellStyle name="標準 26 3 10 4 3 3" xfId="27465"/>
    <cellStyle name="標準 26 3 10 4 3 4" xfId="38025"/>
    <cellStyle name="標準 26 3 10 4 3 5" xfId="48580"/>
    <cellStyle name="標準 26 3 10 4 4" xfId="11645"/>
    <cellStyle name="標準 26 3 10 4 5" xfId="22199"/>
    <cellStyle name="標準 26 3 10 4 6" xfId="32759"/>
    <cellStyle name="標準 26 3 10 4 7" xfId="43313"/>
    <cellStyle name="標準 26 3 10 5" xfId="3153"/>
    <cellStyle name="標準 26 3 10 5 2" xfId="8395"/>
    <cellStyle name="標準 26 3 10 5 2 2" xfId="19450"/>
    <cellStyle name="標準 26 3 10 5 2 3" xfId="30004"/>
    <cellStyle name="標準 26 3 10 5 2 4" xfId="40564"/>
    <cellStyle name="標準 26 3 10 5 2 5" xfId="51119"/>
    <cellStyle name="標準 26 3 10 5 3" xfId="14184"/>
    <cellStyle name="標準 26 3 10 5 4" xfId="24739"/>
    <cellStyle name="標準 26 3 10 5 5" xfId="35299"/>
    <cellStyle name="標準 26 3 10 5 6" xfId="45853"/>
    <cellStyle name="標準 26 3 10 6" xfId="5711"/>
    <cellStyle name="標準 26 3 10 6 2" xfId="16159"/>
    <cellStyle name="標準 26 3 10 6 3" xfId="26713"/>
    <cellStyle name="標準 26 3 10 6 4" xfId="37273"/>
    <cellStyle name="標準 26 3 10 6 5" xfId="47828"/>
    <cellStyle name="標準 26 3 10 7" xfId="10893"/>
    <cellStyle name="標準 26 3 10 8" xfId="21447"/>
    <cellStyle name="標準 26 3 10 9" xfId="32007"/>
    <cellStyle name="標準 26 3 11" xfId="485"/>
    <cellStyle name="標準 26 3 11 10" xfId="42583"/>
    <cellStyle name="標準 26 3 11 2" xfId="1257"/>
    <cellStyle name="標準 26 3 11 2 2" xfId="2794"/>
    <cellStyle name="標準 26 3 11 2 2 2" xfId="5203"/>
    <cellStyle name="標準 26 3 11 2 2 2 2" xfId="10445"/>
    <cellStyle name="標準 26 3 11 2 2 2 2 2" xfId="19451"/>
    <cellStyle name="標準 26 3 11 2 2 2 2 3" xfId="30005"/>
    <cellStyle name="標準 26 3 11 2 2 2 2 4" xfId="40565"/>
    <cellStyle name="標準 26 3 11 2 2 2 2 5" xfId="51120"/>
    <cellStyle name="標準 26 3 11 2 2 2 3" xfId="14185"/>
    <cellStyle name="標準 26 3 11 2 2 2 4" xfId="24740"/>
    <cellStyle name="標準 26 3 11 2 2 2 5" xfId="35300"/>
    <cellStyle name="標準 26 3 11 2 2 2 6" xfId="45854"/>
    <cellStyle name="標準 26 3 11 2 2 3" xfId="8037"/>
    <cellStyle name="標準 26 3 11 2 2 3 2" xfId="18209"/>
    <cellStyle name="標準 26 3 11 2 2 3 3" xfId="28763"/>
    <cellStyle name="標準 26 3 11 2 2 3 4" xfId="39323"/>
    <cellStyle name="標準 26 3 11 2 2 3 5" xfId="49878"/>
    <cellStyle name="標準 26 3 11 2 2 4" xfId="12943"/>
    <cellStyle name="標準 26 3 11 2 2 5" xfId="23497"/>
    <cellStyle name="標準 26 3 11 2 2 6" xfId="34057"/>
    <cellStyle name="標準 26 3 11 2 2 7" xfId="44611"/>
    <cellStyle name="標準 26 3 11 2 3" xfId="3666"/>
    <cellStyle name="標準 26 3 11 2 3 2" xfId="8908"/>
    <cellStyle name="標準 26 3 11 2 3 2 2" xfId="19452"/>
    <cellStyle name="標準 26 3 11 2 3 2 3" xfId="30006"/>
    <cellStyle name="標準 26 3 11 2 3 2 4" xfId="40566"/>
    <cellStyle name="標準 26 3 11 2 3 2 5" xfId="51121"/>
    <cellStyle name="標準 26 3 11 2 3 3" xfId="14186"/>
    <cellStyle name="標準 26 3 11 2 3 4" xfId="24741"/>
    <cellStyle name="標準 26 3 11 2 3 5" xfId="35301"/>
    <cellStyle name="標準 26 3 11 2 3 6" xfId="45855"/>
    <cellStyle name="標準 26 3 11 2 4" xfId="6500"/>
    <cellStyle name="標準 26 3 11 2 4 2" xfId="16672"/>
    <cellStyle name="標準 26 3 11 2 4 3" xfId="27226"/>
    <cellStyle name="標準 26 3 11 2 4 4" xfId="37786"/>
    <cellStyle name="標準 26 3 11 2 4 5" xfId="48341"/>
    <cellStyle name="標準 26 3 11 2 5" xfId="11406"/>
    <cellStyle name="標準 26 3 11 2 6" xfId="21960"/>
    <cellStyle name="標準 26 3 11 2 7" xfId="32520"/>
    <cellStyle name="標準 26 3 11 2 8" xfId="43074"/>
    <cellStyle name="標準 26 3 11 3" xfId="2022"/>
    <cellStyle name="標準 26 3 11 3 2" xfId="4431"/>
    <cellStyle name="標準 26 3 11 3 2 2" xfId="9673"/>
    <cellStyle name="標準 26 3 11 3 2 2 2" xfId="19453"/>
    <cellStyle name="標準 26 3 11 3 2 2 3" xfId="30007"/>
    <cellStyle name="標準 26 3 11 3 2 2 4" xfId="40567"/>
    <cellStyle name="標準 26 3 11 3 2 2 5" xfId="51122"/>
    <cellStyle name="標準 26 3 11 3 2 3" xfId="14187"/>
    <cellStyle name="標準 26 3 11 3 2 4" xfId="24742"/>
    <cellStyle name="標準 26 3 11 3 2 5" xfId="35302"/>
    <cellStyle name="標準 26 3 11 3 2 6" xfId="45856"/>
    <cellStyle name="標準 26 3 11 3 3" xfId="7265"/>
    <cellStyle name="標準 26 3 11 3 3 2" xfId="17437"/>
    <cellStyle name="標準 26 3 11 3 3 3" xfId="27991"/>
    <cellStyle name="標準 26 3 11 3 3 4" xfId="38551"/>
    <cellStyle name="標準 26 3 11 3 3 5" xfId="49106"/>
    <cellStyle name="標準 26 3 11 3 4" xfId="12171"/>
    <cellStyle name="標準 26 3 11 3 5" xfId="22725"/>
    <cellStyle name="標準 26 3 11 3 6" xfId="33285"/>
    <cellStyle name="標準 26 3 11 3 7" xfId="43839"/>
    <cellStyle name="標準 26 3 11 4" xfId="1792"/>
    <cellStyle name="標準 26 3 11 4 2" xfId="4201"/>
    <cellStyle name="標準 26 3 11 4 2 2" xfId="9443"/>
    <cellStyle name="標準 26 3 11 4 2 2 2" xfId="19454"/>
    <cellStyle name="標準 26 3 11 4 2 2 3" xfId="30008"/>
    <cellStyle name="標準 26 3 11 4 2 2 4" xfId="40568"/>
    <cellStyle name="標準 26 3 11 4 2 2 5" xfId="51123"/>
    <cellStyle name="標準 26 3 11 4 2 3" xfId="14188"/>
    <cellStyle name="標準 26 3 11 4 2 4" xfId="24743"/>
    <cellStyle name="標準 26 3 11 4 2 5" xfId="35303"/>
    <cellStyle name="標準 26 3 11 4 2 6" xfId="45857"/>
    <cellStyle name="標準 26 3 11 4 3" xfId="7035"/>
    <cellStyle name="標準 26 3 11 4 3 2" xfId="17207"/>
    <cellStyle name="標準 26 3 11 4 3 3" xfId="27761"/>
    <cellStyle name="標準 26 3 11 4 3 4" xfId="38321"/>
    <cellStyle name="標準 26 3 11 4 3 5" xfId="48876"/>
    <cellStyle name="標準 26 3 11 4 4" xfId="11941"/>
    <cellStyle name="標準 26 3 11 4 5" xfId="22495"/>
    <cellStyle name="標準 26 3 11 4 6" xfId="33055"/>
    <cellStyle name="標準 26 3 11 4 7" xfId="43609"/>
    <cellStyle name="標準 26 3 11 5" xfId="3175"/>
    <cellStyle name="標準 26 3 11 5 2" xfId="8417"/>
    <cellStyle name="標準 26 3 11 5 2 2" xfId="19455"/>
    <cellStyle name="標準 26 3 11 5 2 3" xfId="30009"/>
    <cellStyle name="標準 26 3 11 5 2 4" xfId="40569"/>
    <cellStyle name="標準 26 3 11 5 2 5" xfId="51124"/>
    <cellStyle name="標準 26 3 11 5 3" xfId="14189"/>
    <cellStyle name="標準 26 3 11 5 4" xfId="24744"/>
    <cellStyle name="標準 26 3 11 5 5" xfId="35304"/>
    <cellStyle name="標準 26 3 11 5 6" xfId="45858"/>
    <cellStyle name="標準 26 3 11 6" xfId="5728"/>
    <cellStyle name="標準 26 3 11 6 2" xfId="16181"/>
    <cellStyle name="標準 26 3 11 6 3" xfId="26735"/>
    <cellStyle name="標準 26 3 11 6 4" xfId="37295"/>
    <cellStyle name="標準 26 3 11 6 5" xfId="47850"/>
    <cellStyle name="標準 26 3 11 7" xfId="10915"/>
    <cellStyle name="標準 26 3 11 8" xfId="21469"/>
    <cellStyle name="標準 26 3 11 9" xfId="32029"/>
    <cellStyle name="標準 26 3 12" xfId="507"/>
    <cellStyle name="標準 26 3 12 10" xfId="43096"/>
    <cellStyle name="標準 26 3 12 2" xfId="1279"/>
    <cellStyle name="標準 26 3 12 2 2" xfId="2814"/>
    <cellStyle name="標準 26 3 12 2 2 2" xfId="8057"/>
    <cellStyle name="標準 26 3 12 2 2 2 2" xfId="19456"/>
    <cellStyle name="標準 26 3 12 2 2 2 3" xfId="30010"/>
    <cellStyle name="標準 26 3 12 2 2 2 4" xfId="40570"/>
    <cellStyle name="標準 26 3 12 2 2 2 5" xfId="51125"/>
    <cellStyle name="標準 26 3 12 2 2 3" xfId="14190"/>
    <cellStyle name="標準 26 3 12 2 2 4" xfId="24745"/>
    <cellStyle name="標準 26 3 12 2 2 5" xfId="35305"/>
    <cellStyle name="標準 26 3 12 2 2 6" xfId="45859"/>
    <cellStyle name="標準 26 3 12 2 3" xfId="5223"/>
    <cellStyle name="標準 26 3 12 2 3 2" xfId="10465"/>
    <cellStyle name="標準 26 3 12 2 3 2 2" xfId="19457"/>
    <cellStyle name="標準 26 3 12 2 3 2 3" xfId="30011"/>
    <cellStyle name="標準 26 3 12 2 3 2 4" xfId="40571"/>
    <cellStyle name="標準 26 3 12 2 3 2 5" xfId="51126"/>
    <cellStyle name="標準 26 3 12 2 3 3" xfId="14191"/>
    <cellStyle name="標準 26 3 12 2 3 4" xfId="24746"/>
    <cellStyle name="標準 26 3 12 2 3 5" xfId="35306"/>
    <cellStyle name="標準 26 3 12 2 3 6" xfId="45860"/>
    <cellStyle name="標準 26 3 12 2 4" xfId="6522"/>
    <cellStyle name="標準 26 3 12 2 4 2" xfId="18229"/>
    <cellStyle name="標準 26 3 12 2 4 3" xfId="28783"/>
    <cellStyle name="標準 26 3 12 2 4 4" xfId="39343"/>
    <cellStyle name="標準 26 3 12 2 4 5" xfId="49898"/>
    <cellStyle name="標準 26 3 12 2 5" xfId="12963"/>
    <cellStyle name="標準 26 3 12 2 6" xfId="23517"/>
    <cellStyle name="標準 26 3 12 2 7" xfId="34077"/>
    <cellStyle name="標準 26 3 12 2 8" xfId="44631"/>
    <cellStyle name="標準 26 3 12 3" xfId="2044"/>
    <cellStyle name="標準 26 3 12 3 2" xfId="4453"/>
    <cellStyle name="標準 26 3 12 3 2 2" xfId="9695"/>
    <cellStyle name="標準 26 3 12 3 2 2 2" xfId="19458"/>
    <cellStyle name="標準 26 3 12 3 2 2 3" xfId="30012"/>
    <cellStyle name="標準 26 3 12 3 2 2 4" xfId="40572"/>
    <cellStyle name="標準 26 3 12 3 2 2 5" xfId="51127"/>
    <cellStyle name="標準 26 3 12 3 2 3" xfId="14192"/>
    <cellStyle name="標準 26 3 12 3 2 4" xfId="24747"/>
    <cellStyle name="標準 26 3 12 3 2 5" xfId="35307"/>
    <cellStyle name="標準 26 3 12 3 2 6" xfId="45861"/>
    <cellStyle name="標準 26 3 12 3 3" xfId="7287"/>
    <cellStyle name="標準 26 3 12 3 3 2" xfId="17459"/>
    <cellStyle name="標準 26 3 12 3 3 3" xfId="28013"/>
    <cellStyle name="標準 26 3 12 3 3 4" xfId="38573"/>
    <cellStyle name="標準 26 3 12 3 3 5" xfId="49128"/>
    <cellStyle name="標準 26 3 12 3 4" xfId="12193"/>
    <cellStyle name="標準 26 3 12 3 5" xfId="22747"/>
    <cellStyle name="標準 26 3 12 3 6" xfId="33307"/>
    <cellStyle name="標準 26 3 12 3 7" xfId="43861"/>
    <cellStyle name="標準 26 3 12 4" xfId="1814"/>
    <cellStyle name="標準 26 3 12 4 2" xfId="4223"/>
    <cellStyle name="標準 26 3 12 4 2 2" xfId="9465"/>
    <cellStyle name="標準 26 3 12 4 2 2 2" xfId="19459"/>
    <cellStyle name="標準 26 3 12 4 2 2 3" xfId="30013"/>
    <cellStyle name="標準 26 3 12 4 2 2 4" xfId="40573"/>
    <cellStyle name="標準 26 3 12 4 2 2 5" xfId="51128"/>
    <cellStyle name="標準 26 3 12 4 2 3" xfId="14193"/>
    <cellStyle name="標準 26 3 12 4 2 4" xfId="24748"/>
    <cellStyle name="標準 26 3 12 4 2 5" xfId="35308"/>
    <cellStyle name="標準 26 3 12 4 2 6" xfId="45862"/>
    <cellStyle name="標準 26 3 12 4 3" xfId="7057"/>
    <cellStyle name="標準 26 3 12 4 3 2" xfId="17229"/>
    <cellStyle name="標準 26 3 12 4 3 3" xfId="27783"/>
    <cellStyle name="標準 26 3 12 4 3 4" xfId="38343"/>
    <cellStyle name="標準 26 3 12 4 3 5" xfId="48898"/>
    <cellStyle name="標準 26 3 12 4 4" xfId="11963"/>
    <cellStyle name="標準 26 3 12 4 5" xfId="22517"/>
    <cellStyle name="標準 26 3 12 4 6" xfId="33077"/>
    <cellStyle name="標準 26 3 12 4 7" xfId="43631"/>
    <cellStyle name="標準 26 3 12 5" xfId="3688"/>
    <cellStyle name="標準 26 3 12 5 2" xfId="8930"/>
    <cellStyle name="標準 26 3 12 5 2 2" xfId="19460"/>
    <cellStyle name="標準 26 3 12 5 2 3" xfId="30014"/>
    <cellStyle name="標準 26 3 12 5 2 4" xfId="40574"/>
    <cellStyle name="標準 26 3 12 5 2 5" xfId="51129"/>
    <cellStyle name="標準 26 3 12 5 3" xfId="14194"/>
    <cellStyle name="標準 26 3 12 5 4" xfId="24749"/>
    <cellStyle name="標準 26 3 12 5 5" xfId="35309"/>
    <cellStyle name="標準 26 3 12 5 6" xfId="45863"/>
    <cellStyle name="標準 26 3 12 6" xfId="5750"/>
    <cellStyle name="標準 26 3 12 6 2" xfId="16694"/>
    <cellStyle name="標準 26 3 12 6 3" xfId="27248"/>
    <cellStyle name="標準 26 3 12 6 4" xfId="37808"/>
    <cellStyle name="標準 26 3 12 6 5" xfId="48363"/>
    <cellStyle name="標準 26 3 12 7" xfId="11428"/>
    <cellStyle name="標準 26 3 12 8" xfId="21982"/>
    <cellStyle name="標準 26 3 12 9" xfId="32542"/>
    <cellStyle name="標準 26 3 13" xfId="529"/>
    <cellStyle name="標準 26 3 13 10" xfId="43118"/>
    <cellStyle name="標準 26 3 13 2" xfId="1301"/>
    <cellStyle name="標準 26 3 13 2 2" xfId="2833"/>
    <cellStyle name="標準 26 3 13 2 2 2" xfId="8076"/>
    <cellStyle name="標準 26 3 13 2 2 2 2" xfId="19461"/>
    <cellStyle name="標準 26 3 13 2 2 2 3" xfId="30015"/>
    <cellStyle name="標準 26 3 13 2 2 2 4" xfId="40575"/>
    <cellStyle name="標準 26 3 13 2 2 2 5" xfId="51130"/>
    <cellStyle name="標準 26 3 13 2 2 3" xfId="14195"/>
    <cellStyle name="標準 26 3 13 2 2 4" xfId="24750"/>
    <cellStyle name="標準 26 3 13 2 2 5" xfId="35310"/>
    <cellStyle name="標準 26 3 13 2 2 6" xfId="45864"/>
    <cellStyle name="標準 26 3 13 2 3" xfId="5242"/>
    <cellStyle name="標準 26 3 13 2 3 2" xfId="10484"/>
    <cellStyle name="標準 26 3 13 2 3 2 2" xfId="19462"/>
    <cellStyle name="標準 26 3 13 2 3 2 3" xfId="30016"/>
    <cellStyle name="標準 26 3 13 2 3 2 4" xfId="40576"/>
    <cellStyle name="標準 26 3 13 2 3 2 5" xfId="51131"/>
    <cellStyle name="標準 26 3 13 2 3 3" xfId="14196"/>
    <cellStyle name="標準 26 3 13 2 3 4" xfId="24751"/>
    <cellStyle name="標準 26 3 13 2 3 5" xfId="35311"/>
    <cellStyle name="標準 26 3 13 2 3 6" xfId="45865"/>
    <cellStyle name="標準 26 3 13 2 4" xfId="6544"/>
    <cellStyle name="標準 26 3 13 2 4 2" xfId="18248"/>
    <cellStyle name="標準 26 3 13 2 4 3" xfId="28802"/>
    <cellStyle name="標準 26 3 13 2 4 4" xfId="39362"/>
    <cellStyle name="標準 26 3 13 2 4 5" xfId="49917"/>
    <cellStyle name="標準 26 3 13 2 5" xfId="12982"/>
    <cellStyle name="標準 26 3 13 2 6" xfId="23536"/>
    <cellStyle name="標準 26 3 13 2 7" xfId="34096"/>
    <cellStyle name="標準 26 3 13 2 8" xfId="44650"/>
    <cellStyle name="標準 26 3 13 3" xfId="2066"/>
    <cellStyle name="標準 26 3 13 3 2" xfId="4475"/>
    <cellStyle name="標準 26 3 13 3 2 2" xfId="9717"/>
    <cellStyle name="標準 26 3 13 3 2 2 2" xfId="19463"/>
    <cellStyle name="標準 26 3 13 3 2 2 3" xfId="30017"/>
    <cellStyle name="標準 26 3 13 3 2 2 4" xfId="40577"/>
    <cellStyle name="標準 26 3 13 3 2 2 5" xfId="51132"/>
    <cellStyle name="標準 26 3 13 3 2 3" xfId="14197"/>
    <cellStyle name="標準 26 3 13 3 2 4" xfId="24752"/>
    <cellStyle name="標準 26 3 13 3 2 5" xfId="35312"/>
    <cellStyle name="標準 26 3 13 3 2 6" xfId="45866"/>
    <cellStyle name="標準 26 3 13 3 3" xfId="7309"/>
    <cellStyle name="標準 26 3 13 3 3 2" xfId="17481"/>
    <cellStyle name="標準 26 3 13 3 3 3" xfId="28035"/>
    <cellStyle name="標準 26 3 13 3 3 4" xfId="38595"/>
    <cellStyle name="標準 26 3 13 3 3 5" xfId="49150"/>
    <cellStyle name="標準 26 3 13 3 4" xfId="12215"/>
    <cellStyle name="標準 26 3 13 3 5" xfId="22769"/>
    <cellStyle name="標準 26 3 13 3 6" xfId="33329"/>
    <cellStyle name="標準 26 3 13 3 7" xfId="43883"/>
    <cellStyle name="標準 26 3 13 4" xfId="1836"/>
    <cellStyle name="標準 26 3 13 4 2" xfId="4245"/>
    <cellStyle name="標準 26 3 13 4 2 2" xfId="9487"/>
    <cellStyle name="標準 26 3 13 4 2 2 2" xfId="19464"/>
    <cellStyle name="標準 26 3 13 4 2 2 3" xfId="30018"/>
    <cellStyle name="標準 26 3 13 4 2 2 4" xfId="40578"/>
    <cellStyle name="標準 26 3 13 4 2 2 5" xfId="51133"/>
    <cellStyle name="標準 26 3 13 4 2 3" xfId="14198"/>
    <cellStyle name="標準 26 3 13 4 2 4" xfId="24753"/>
    <cellStyle name="標準 26 3 13 4 2 5" xfId="35313"/>
    <cellStyle name="標準 26 3 13 4 2 6" xfId="45867"/>
    <cellStyle name="標準 26 3 13 4 3" xfId="7079"/>
    <cellStyle name="標準 26 3 13 4 3 2" xfId="17251"/>
    <cellStyle name="標準 26 3 13 4 3 3" xfId="27805"/>
    <cellStyle name="標準 26 3 13 4 3 4" xfId="38365"/>
    <cellStyle name="標準 26 3 13 4 3 5" xfId="48920"/>
    <cellStyle name="標準 26 3 13 4 4" xfId="11985"/>
    <cellStyle name="標準 26 3 13 4 5" xfId="22539"/>
    <cellStyle name="標準 26 3 13 4 6" xfId="33099"/>
    <cellStyle name="標準 26 3 13 4 7" xfId="43653"/>
    <cellStyle name="標準 26 3 13 5" xfId="3710"/>
    <cellStyle name="標準 26 3 13 5 2" xfId="8952"/>
    <cellStyle name="標準 26 3 13 5 2 2" xfId="19465"/>
    <cellStyle name="標準 26 3 13 5 2 3" xfId="30019"/>
    <cellStyle name="標準 26 3 13 5 2 4" xfId="40579"/>
    <cellStyle name="標準 26 3 13 5 2 5" xfId="51134"/>
    <cellStyle name="標準 26 3 13 5 3" xfId="14199"/>
    <cellStyle name="標準 26 3 13 5 4" xfId="24754"/>
    <cellStyle name="標準 26 3 13 5 5" xfId="35314"/>
    <cellStyle name="標準 26 3 13 5 6" xfId="45868"/>
    <cellStyle name="標準 26 3 13 6" xfId="5772"/>
    <cellStyle name="標準 26 3 13 6 2" xfId="16716"/>
    <cellStyle name="標準 26 3 13 6 3" xfId="27270"/>
    <cellStyle name="標準 26 3 13 6 4" xfId="37830"/>
    <cellStyle name="標準 26 3 13 6 5" xfId="48385"/>
    <cellStyle name="標準 26 3 13 7" xfId="11450"/>
    <cellStyle name="標準 26 3 13 8" xfId="22004"/>
    <cellStyle name="標準 26 3 13 9" xfId="32564"/>
    <cellStyle name="標準 26 3 14" xfId="551"/>
    <cellStyle name="標準 26 3 14 2" xfId="2088"/>
    <cellStyle name="標準 26 3 14 2 2" xfId="4497"/>
    <cellStyle name="標準 26 3 14 2 2 2" xfId="9739"/>
    <cellStyle name="標準 26 3 14 2 2 2 2" xfId="19466"/>
    <cellStyle name="標準 26 3 14 2 2 2 3" xfId="30020"/>
    <cellStyle name="標準 26 3 14 2 2 2 4" xfId="40580"/>
    <cellStyle name="標準 26 3 14 2 2 2 5" xfId="51135"/>
    <cellStyle name="標準 26 3 14 2 2 3" xfId="14200"/>
    <cellStyle name="標準 26 3 14 2 2 4" xfId="24755"/>
    <cellStyle name="標準 26 3 14 2 2 5" xfId="35315"/>
    <cellStyle name="標準 26 3 14 2 2 6" xfId="45869"/>
    <cellStyle name="標準 26 3 14 2 3" xfId="7331"/>
    <cellStyle name="標準 26 3 14 2 3 2" xfId="17503"/>
    <cellStyle name="標準 26 3 14 2 3 3" xfId="28057"/>
    <cellStyle name="標準 26 3 14 2 3 4" xfId="38617"/>
    <cellStyle name="標準 26 3 14 2 3 5" xfId="49172"/>
    <cellStyle name="標準 26 3 14 2 4" xfId="12237"/>
    <cellStyle name="標準 26 3 14 2 5" xfId="22791"/>
    <cellStyle name="標準 26 3 14 2 6" xfId="33351"/>
    <cellStyle name="標準 26 3 14 2 7" xfId="43905"/>
    <cellStyle name="標準 26 3 14 3" xfId="3192"/>
    <cellStyle name="標準 26 3 14 3 2" xfId="8434"/>
    <cellStyle name="標準 26 3 14 3 2 2" xfId="19467"/>
    <cellStyle name="標準 26 3 14 3 2 3" xfId="30021"/>
    <cellStyle name="標準 26 3 14 3 2 4" xfId="40581"/>
    <cellStyle name="標準 26 3 14 3 2 5" xfId="51136"/>
    <cellStyle name="標準 26 3 14 3 3" xfId="14201"/>
    <cellStyle name="標準 26 3 14 3 4" xfId="24756"/>
    <cellStyle name="標準 26 3 14 3 5" xfId="35316"/>
    <cellStyle name="標準 26 3 14 3 6" xfId="45870"/>
    <cellStyle name="標準 26 3 14 4" xfId="5794"/>
    <cellStyle name="標準 26 3 14 4 2" xfId="16198"/>
    <cellStyle name="標準 26 3 14 4 3" xfId="26752"/>
    <cellStyle name="標準 26 3 14 4 4" xfId="37312"/>
    <cellStyle name="標準 26 3 14 4 5" xfId="47867"/>
    <cellStyle name="標準 26 3 14 5" xfId="10932"/>
    <cellStyle name="標準 26 3 14 6" xfId="21486"/>
    <cellStyle name="標準 26 3 14 7" xfId="32046"/>
    <cellStyle name="標準 26 3 14 8" xfId="42600"/>
    <cellStyle name="標準 26 3 15" xfId="568"/>
    <cellStyle name="標準 26 3 15 2" xfId="2105"/>
    <cellStyle name="標準 26 3 15 2 2" xfId="7348"/>
    <cellStyle name="標準 26 3 15 2 2 2" xfId="19468"/>
    <cellStyle name="標準 26 3 15 2 2 3" xfId="30022"/>
    <cellStyle name="標準 26 3 15 2 2 4" xfId="40582"/>
    <cellStyle name="標準 26 3 15 2 2 5" xfId="51137"/>
    <cellStyle name="標準 26 3 15 2 3" xfId="14202"/>
    <cellStyle name="標準 26 3 15 2 4" xfId="24757"/>
    <cellStyle name="標準 26 3 15 2 5" xfId="35317"/>
    <cellStyle name="標準 26 3 15 2 6" xfId="45871"/>
    <cellStyle name="標準 26 3 15 3" xfId="4514"/>
    <cellStyle name="標準 26 3 15 3 2" xfId="9756"/>
    <cellStyle name="標準 26 3 15 3 2 2" xfId="19469"/>
    <cellStyle name="標準 26 3 15 3 2 3" xfId="30023"/>
    <cellStyle name="標準 26 3 15 3 2 4" xfId="40583"/>
    <cellStyle name="標準 26 3 15 3 2 5" xfId="51138"/>
    <cellStyle name="標準 26 3 15 3 3" xfId="14203"/>
    <cellStyle name="標準 26 3 15 3 4" xfId="24758"/>
    <cellStyle name="標準 26 3 15 3 5" xfId="35318"/>
    <cellStyle name="標準 26 3 15 3 6" xfId="45872"/>
    <cellStyle name="標準 26 3 15 4" xfId="5811"/>
    <cellStyle name="標準 26 3 15 4 2" xfId="17520"/>
    <cellStyle name="標準 26 3 15 4 3" xfId="28074"/>
    <cellStyle name="標準 26 3 15 4 4" xfId="38634"/>
    <cellStyle name="標準 26 3 15 4 5" xfId="49189"/>
    <cellStyle name="標準 26 3 15 5" xfId="12254"/>
    <cellStyle name="標準 26 3 15 6" xfId="22808"/>
    <cellStyle name="標準 26 3 15 7" xfId="33368"/>
    <cellStyle name="標準 26 3 15 8" xfId="43922"/>
    <cellStyle name="標準 26 3 16" xfId="700"/>
    <cellStyle name="標準 26 3 16 2" xfId="2237"/>
    <cellStyle name="標準 26 3 16 2 2" xfId="7480"/>
    <cellStyle name="標準 26 3 16 2 2 2" xfId="19470"/>
    <cellStyle name="標準 26 3 16 2 2 3" xfId="30024"/>
    <cellStyle name="標準 26 3 16 2 2 4" xfId="40584"/>
    <cellStyle name="標準 26 3 16 2 2 5" xfId="51139"/>
    <cellStyle name="標準 26 3 16 2 3" xfId="14204"/>
    <cellStyle name="標準 26 3 16 2 4" xfId="24759"/>
    <cellStyle name="標準 26 3 16 2 5" xfId="35319"/>
    <cellStyle name="標準 26 3 16 2 6" xfId="45873"/>
    <cellStyle name="標準 26 3 16 3" xfId="4646"/>
    <cellStyle name="標準 26 3 16 3 2" xfId="9888"/>
    <cellStyle name="標準 26 3 16 3 2 2" xfId="19471"/>
    <cellStyle name="標準 26 3 16 3 2 3" xfId="30025"/>
    <cellStyle name="標準 26 3 16 3 2 4" xfId="40585"/>
    <cellStyle name="標準 26 3 16 3 2 5" xfId="51140"/>
    <cellStyle name="標準 26 3 16 3 3" xfId="14205"/>
    <cellStyle name="標準 26 3 16 3 4" xfId="24760"/>
    <cellStyle name="標準 26 3 16 3 5" xfId="35320"/>
    <cellStyle name="標準 26 3 16 3 6" xfId="45874"/>
    <cellStyle name="標準 26 3 16 4" xfId="5943"/>
    <cellStyle name="標準 26 3 16 4 2" xfId="17652"/>
    <cellStyle name="標準 26 3 16 4 3" xfId="28206"/>
    <cellStyle name="標準 26 3 16 4 4" xfId="38766"/>
    <cellStyle name="標準 26 3 16 4 5" xfId="49321"/>
    <cellStyle name="標準 26 3 16 5" xfId="12386"/>
    <cellStyle name="標準 26 3 16 6" xfId="22940"/>
    <cellStyle name="標準 26 3 16 7" xfId="33500"/>
    <cellStyle name="標準 26 3 16 8" xfId="44054"/>
    <cellStyle name="標準 26 3 17" xfId="312"/>
    <cellStyle name="標準 26 3 17 2" xfId="2259"/>
    <cellStyle name="標準 26 3 17 2 2" xfId="7502"/>
    <cellStyle name="標準 26 3 17 2 2 2" xfId="19472"/>
    <cellStyle name="標準 26 3 17 2 2 3" xfId="30026"/>
    <cellStyle name="標準 26 3 17 2 2 4" xfId="40586"/>
    <cellStyle name="標準 26 3 17 2 2 5" xfId="51141"/>
    <cellStyle name="標準 26 3 17 2 3" xfId="14206"/>
    <cellStyle name="標準 26 3 17 2 4" xfId="24761"/>
    <cellStyle name="標準 26 3 17 2 5" xfId="35321"/>
    <cellStyle name="標準 26 3 17 2 6" xfId="45875"/>
    <cellStyle name="標準 26 3 17 3" xfId="4668"/>
    <cellStyle name="標準 26 3 17 3 2" xfId="9910"/>
    <cellStyle name="標準 26 3 17 3 2 2" xfId="19473"/>
    <cellStyle name="標準 26 3 17 3 2 3" xfId="30027"/>
    <cellStyle name="標準 26 3 17 3 2 4" xfId="40587"/>
    <cellStyle name="標準 26 3 17 3 2 5" xfId="51142"/>
    <cellStyle name="標準 26 3 17 3 3" xfId="14207"/>
    <cellStyle name="標準 26 3 17 3 4" xfId="24762"/>
    <cellStyle name="標準 26 3 17 3 5" xfId="35322"/>
    <cellStyle name="標準 26 3 17 3 6" xfId="45876"/>
    <cellStyle name="標準 26 3 17 4" xfId="5555"/>
    <cellStyle name="標準 26 3 17 4 2" xfId="17674"/>
    <cellStyle name="標準 26 3 17 4 3" xfId="28228"/>
    <cellStyle name="標準 26 3 17 4 4" xfId="38788"/>
    <cellStyle name="標準 26 3 17 4 5" xfId="49343"/>
    <cellStyle name="標準 26 3 17 5" xfId="12408"/>
    <cellStyle name="標準 26 3 17 6" xfId="22962"/>
    <cellStyle name="標準 26 3 17 7" xfId="33522"/>
    <cellStyle name="標準 26 3 17 8" xfId="44076"/>
    <cellStyle name="標準 26 3 18" xfId="722"/>
    <cellStyle name="標準 26 3 18 2" xfId="2281"/>
    <cellStyle name="標準 26 3 18 2 2" xfId="7524"/>
    <cellStyle name="標準 26 3 18 2 2 2" xfId="19474"/>
    <cellStyle name="標準 26 3 18 2 2 3" xfId="30028"/>
    <cellStyle name="標準 26 3 18 2 2 4" xfId="40588"/>
    <cellStyle name="標準 26 3 18 2 2 5" xfId="51143"/>
    <cellStyle name="標準 26 3 18 2 3" xfId="14208"/>
    <cellStyle name="標準 26 3 18 2 4" xfId="24763"/>
    <cellStyle name="標準 26 3 18 2 5" xfId="35323"/>
    <cellStyle name="標準 26 3 18 2 6" xfId="45877"/>
    <cellStyle name="標準 26 3 18 3" xfId="4690"/>
    <cellStyle name="標準 26 3 18 3 2" xfId="9932"/>
    <cellStyle name="標準 26 3 18 3 2 2" xfId="19475"/>
    <cellStyle name="標準 26 3 18 3 2 3" xfId="30029"/>
    <cellStyle name="標準 26 3 18 3 2 4" xfId="40589"/>
    <cellStyle name="標準 26 3 18 3 2 5" xfId="51144"/>
    <cellStyle name="標準 26 3 18 3 3" xfId="14209"/>
    <cellStyle name="標準 26 3 18 3 4" xfId="24764"/>
    <cellStyle name="標準 26 3 18 3 5" xfId="35324"/>
    <cellStyle name="標準 26 3 18 3 6" xfId="45878"/>
    <cellStyle name="標準 26 3 18 4" xfId="5965"/>
    <cellStyle name="標準 26 3 18 4 2" xfId="17696"/>
    <cellStyle name="標準 26 3 18 4 3" xfId="28250"/>
    <cellStyle name="標準 26 3 18 4 4" xfId="38810"/>
    <cellStyle name="標準 26 3 18 4 5" xfId="49365"/>
    <cellStyle name="標準 26 3 18 5" xfId="12430"/>
    <cellStyle name="標準 26 3 18 6" xfId="22984"/>
    <cellStyle name="標準 26 3 18 7" xfId="33544"/>
    <cellStyle name="標準 26 3 18 8" xfId="44098"/>
    <cellStyle name="標準 26 3 19" xfId="744"/>
    <cellStyle name="標準 26 3 19 2" xfId="2303"/>
    <cellStyle name="標準 26 3 19 2 2" xfId="7546"/>
    <cellStyle name="標準 26 3 19 2 2 2" xfId="19476"/>
    <cellStyle name="標準 26 3 19 2 2 3" xfId="30030"/>
    <cellStyle name="標準 26 3 19 2 2 4" xfId="40590"/>
    <cellStyle name="標準 26 3 19 2 2 5" xfId="51145"/>
    <cellStyle name="標準 26 3 19 2 3" xfId="14210"/>
    <cellStyle name="標準 26 3 19 2 4" xfId="24765"/>
    <cellStyle name="標準 26 3 19 2 5" xfId="35325"/>
    <cellStyle name="標準 26 3 19 2 6" xfId="45879"/>
    <cellStyle name="標準 26 3 19 3" xfId="4712"/>
    <cellStyle name="標準 26 3 19 3 2" xfId="9954"/>
    <cellStyle name="標準 26 3 19 3 2 2" xfId="19477"/>
    <cellStyle name="標準 26 3 19 3 2 3" xfId="30031"/>
    <cellStyle name="標準 26 3 19 3 2 4" xfId="40591"/>
    <cellStyle name="標準 26 3 19 3 2 5" xfId="51146"/>
    <cellStyle name="標準 26 3 19 3 3" xfId="14211"/>
    <cellStyle name="標準 26 3 19 3 4" xfId="24766"/>
    <cellStyle name="標準 26 3 19 3 5" xfId="35326"/>
    <cellStyle name="標準 26 3 19 3 6" xfId="45880"/>
    <cellStyle name="標準 26 3 19 4" xfId="5987"/>
    <cellStyle name="標準 26 3 19 4 2" xfId="17718"/>
    <cellStyle name="標準 26 3 19 4 3" xfId="28272"/>
    <cellStyle name="標準 26 3 19 4 4" xfId="38832"/>
    <cellStyle name="標準 26 3 19 4 5" xfId="49387"/>
    <cellStyle name="標準 26 3 19 5" xfId="12452"/>
    <cellStyle name="標準 26 3 19 6" xfId="23006"/>
    <cellStyle name="標準 26 3 19 7" xfId="33566"/>
    <cellStyle name="標準 26 3 19 8" xfId="44120"/>
    <cellStyle name="標準 26 3 2" xfId="123"/>
    <cellStyle name="標準 26 3 2 10" xfId="21188"/>
    <cellStyle name="標準 26 3 2 11" xfId="31748"/>
    <cellStyle name="標準 26 3 2 12" xfId="42302"/>
    <cellStyle name="標準 26 3 2 2" xfId="232"/>
    <cellStyle name="標準 26 3 2 2 10" xfId="42407"/>
    <cellStyle name="標準 26 3 2 2 2" xfId="451"/>
    <cellStyle name="標準 26 3 2 2 2 2" xfId="2640"/>
    <cellStyle name="標準 26 3 2 2 2 2 2" xfId="5049"/>
    <cellStyle name="標準 26 3 2 2 2 2 2 2" xfId="10291"/>
    <cellStyle name="標準 26 3 2 2 2 2 2 2 2" xfId="19478"/>
    <cellStyle name="標準 26 3 2 2 2 2 2 2 3" xfId="30032"/>
    <cellStyle name="標準 26 3 2 2 2 2 2 2 4" xfId="40592"/>
    <cellStyle name="標準 26 3 2 2 2 2 2 2 5" xfId="51147"/>
    <cellStyle name="標準 26 3 2 2 2 2 2 3" xfId="14212"/>
    <cellStyle name="標準 26 3 2 2 2 2 2 4" xfId="24767"/>
    <cellStyle name="標準 26 3 2 2 2 2 2 5" xfId="35327"/>
    <cellStyle name="標準 26 3 2 2 2 2 2 6" xfId="45881"/>
    <cellStyle name="標準 26 3 2 2 2 2 3" xfId="7883"/>
    <cellStyle name="標準 26 3 2 2 2 2 3 2" xfId="18055"/>
    <cellStyle name="標準 26 3 2 2 2 2 3 3" xfId="28609"/>
    <cellStyle name="標準 26 3 2 2 2 2 3 4" xfId="39169"/>
    <cellStyle name="標準 26 3 2 2 2 2 3 5" xfId="49724"/>
    <cellStyle name="標準 26 3 2 2 2 2 4" xfId="12789"/>
    <cellStyle name="標準 26 3 2 2 2 2 5" xfId="23343"/>
    <cellStyle name="標準 26 3 2 2 2 2 6" xfId="33903"/>
    <cellStyle name="標準 26 3 2 2 2 2 7" xfId="44457"/>
    <cellStyle name="標準 26 3 2 2 2 3" xfId="3512"/>
    <cellStyle name="標準 26 3 2 2 2 3 2" xfId="8754"/>
    <cellStyle name="標準 26 3 2 2 2 3 2 2" xfId="19479"/>
    <cellStyle name="標準 26 3 2 2 2 3 2 3" xfId="30033"/>
    <cellStyle name="標準 26 3 2 2 2 3 2 4" xfId="40593"/>
    <cellStyle name="標準 26 3 2 2 2 3 2 5" xfId="51148"/>
    <cellStyle name="標準 26 3 2 2 2 3 3" xfId="14213"/>
    <cellStyle name="標準 26 3 2 2 2 3 4" xfId="24768"/>
    <cellStyle name="標準 26 3 2 2 2 3 5" xfId="35328"/>
    <cellStyle name="標準 26 3 2 2 2 3 6" xfId="45882"/>
    <cellStyle name="標準 26 3 2 2 2 4" xfId="5694"/>
    <cellStyle name="標準 26 3 2 2 2 4 2" xfId="16518"/>
    <cellStyle name="標準 26 3 2 2 2 4 3" xfId="27072"/>
    <cellStyle name="標準 26 3 2 2 2 4 4" xfId="37632"/>
    <cellStyle name="標準 26 3 2 2 2 4 5" xfId="48187"/>
    <cellStyle name="標準 26 3 2 2 2 5" xfId="11252"/>
    <cellStyle name="標準 26 3 2 2 2 6" xfId="21806"/>
    <cellStyle name="標準 26 3 2 2 2 7" xfId="32366"/>
    <cellStyle name="標準 26 3 2 2 2 8" xfId="42920"/>
    <cellStyle name="標準 26 3 2 2 3" xfId="1103"/>
    <cellStyle name="標準 26 3 2 2 3 2" xfId="1988"/>
    <cellStyle name="標準 26 3 2 2 3 2 2" xfId="7231"/>
    <cellStyle name="標準 26 3 2 2 3 2 2 2" xfId="19480"/>
    <cellStyle name="標準 26 3 2 2 3 2 2 3" xfId="30034"/>
    <cellStyle name="標準 26 3 2 2 3 2 2 4" xfId="40594"/>
    <cellStyle name="標準 26 3 2 2 3 2 2 5" xfId="51149"/>
    <cellStyle name="標準 26 3 2 2 3 2 3" xfId="14214"/>
    <cellStyle name="標準 26 3 2 2 3 2 4" xfId="24769"/>
    <cellStyle name="標準 26 3 2 2 3 2 5" xfId="35329"/>
    <cellStyle name="標準 26 3 2 2 3 2 6" xfId="45883"/>
    <cellStyle name="標準 26 3 2 2 3 3" xfId="4397"/>
    <cellStyle name="標準 26 3 2 2 3 3 2" xfId="9639"/>
    <cellStyle name="標準 26 3 2 2 3 3 2 2" xfId="19481"/>
    <cellStyle name="標準 26 3 2 2 3 3 2 3" xfId="30035"/>
    <cellStyle name="標準 26 3 2 2 3 3 2 4" xfId="40595"/>
    <cellStyle name="標準 26 3 2 2 3 3 2 5" xfId="51150"/>
    <cellStyle name="標準 26 3 2 2 3 3 3" xfId="14215"/>
    <cellStyle name="標準 26 3 2 2 3 3 4" xfId="24770"/>
    <cellStyle name="標準 26 3 2 2 3 3 5" xfId="35330"/>
    <cellStyle name="標準 26 3 2 2 3 3 6" xfId="45884"/>
    <cellStyle name="標準 26 3 2 2 3 4" xfId="6346"/>
    <cellStyle name="標準 26 3 2 2 3 4 2" xfId="17403"/>
    <cellStyle name="標準 26 3 2 2 3 4 3" xfId="27957"/>
    <cellStyle name="標準 26 3 2 2 3 4 4" xfId="38517"/>
    <cellStyle name="標準 26 3 2 2 3 4 5" xfId="49072"/>
    <cellStyle name="標準 26 3 2 2 3 5" xfId="12137"/>
    <cellStyle name="標準 26 3 2 2 3 6" xfId="22691"/>
    <cellStyle name="標準 26 3 2 2 3 7" xfId="33251"/>
    <cellStyle name="標準 26 3 2 2 3 8" xfId="43805"/>
    <cellStyle name="標準 26 3 2 2 4" xfId="1638"/>
    <cellStyle name="標準 26 3 2 2 4 2" xfId="4047"/>
    <cellStyle name="標準 26 3 2 2 4 2 2" xfId="9289"/>
    <cellStyle name="標準 26 3 2 2 4 2 2 2" xfId="19482"/>
    <cellStyle name="標準 26 3 2 2 4 2 2 3" xfId="30036"/>
    <cellStyle name="標準 26 3 2 2 4 2 2 4" xfId="40596"/>
    <cellStyle name="標準 26 3 2 2 4 2 2 5" xfId="51151"/>
    <cellStyle name="標準 26 3 2 2 4 2 3" xfId="14216"/>
    <cellStyle name="標準 26 3 2 2 4 2 4" xfId="24771"/>
    <cellStyle name="標準 26 3 2 2 4 2 5" xfId="35331"/>
    <cellStyle name="標準 26 3 2 2 4 2 6" xfId="45885"/>
    <cellStyle name="標準 26 3 2 2 4 3" xfId="6881"/>
    <cellStyle name="標準 26 3 2 2 4 3 2" xfId="17053"/>
    <cellStyle name="標準 26 3 2 2 4 3 3" xfId="27607"/>
    <cellStyle name="標準 26 3 2 2 4 3 4" xfId="38167"/>
    <cellStyle name="標準 26 3 2 2 4 3 5" xfId="48722"/>
    <cellStyle name="標準 26 3 2 2 4 4" xfId="11787"/>
    <cellStyle name="標準 26 3 2 2 4 5" xfId="22341"/>
    <cellStyle name="標準 26 3 2 2 4 6" xfId="32901"/>
    <cellStyle name="標準 26 3 2 2 4 7" xfId="43455"/>
    <cellStyle name="標準 26 3 2 2 5" xfId="2999"/>
    <cellStyle name="標準 26 3 2 2 5 2" xfId="8241"/>
    <cellStyle name="標準 26 3 2 2 5 2 2" xfId="19483"/>
    <cellStyle name="標準 26 3 2 2 5 2 3" xfId="30037"/>
    <cellStyle name="標準 26 3 2 2 5 2 4" xfId="40597"/>
    <cellStyle name="標準 26 3 2 2 5 2 5" xfId="51152"/>
    <cellStyle name="標準 26 3 2 2 5 3" xfId="14217"/>
    <cellStyle name="標準 26 3 2 2 5 4" xfId="24772"/>
    <cellStyle name="標準 26 3 2 2 5 5" xfId="35332"/>
    <cellStyle name="標準 26 3 2 2 5 6" xfId="45886"/>
    <cellStyle name="標準 26 3 2 2 6" xfId="5476"/>
    <cellStyle name="標準 26 3 2 2 6 2" xfId="16005"/>
    <cellStyle name="標準 26 3 2 2 6 3" xfId="26559"/>
    <cellStyle name="標準 26 3 2 2 6 4" xfId="37119"/>
    <cellStyle name="標準 26 3 2 2 6 5" xfId="47674"/>
    <cellStyle name="標準 26 3 2 2 7" xfId="10739"/>
    <cellStyle name="標準 26 3 2 2 8" xfId="21293"/>
    <cellStyle name="標準 26 3 2 2 9" xfId="31853"/>
    <cellStyle name="標準 26 3 2 3" xfId="590"/>
    <cellStyle name="標準 26 3 2 3 10" xfId="42815"/>
    <cellStyle name="標準 26 3 2 3 2" xfId="998"/>
    <cellStyle name="標準 26 3 2 3 2 2" xfId="2535"/>
    <cellStyle name="標準 26 3 2 3 2 2 2" xfId="7778"/>
    <cellStyle name="標準 26 3 2 3 2 2 2 2" xfId="19484"/>
    <cellStyle name="標準 26 3 2 3 2 2 2 3" xfId="30038"/>
    <cellStyle name="標準 26 3 2 3 2 2 2 4" xfId="40598"/>
    <cellStyle name="標準 26 3 2 3 2 2 2 5" xfId="51153"/>
    <cellStyle name="標準 26 3 2 3 2 2 3" xfId="14218"/>
    <cellStyle name="標準 26 3 2 3 2 2 4" xfId="24773"/>
    <cellStyle name="標準 26 3 2 3 2 2 5" xfId="35333"/>
    <cellStyle name="標準 26 3 2 3 2 2 6" xfId="45887"/>
    <cellStyle name="標準 26 3 2 3 2 3" xfId="4944"/>
    <cellStyle name="標準 26 3 2 3 2 3 2" xfId="10186"/>
    <cellStyle name="標準 26 3 2 3 2 3 2 2" xfId="19485"/>
    <cellStyle name="標準 26 3 2 3 2 3 2 3" xfId="30039"/>
    <cellStyle name="標準 26 3 2 3 2 3 2 4" xfId="40599"/>
    <cellStyle name="標準 26 3 2 3 2 3 2 5" xfId="51154"/>
    <cellStyle name="標準 26 3 2 3 2 3 3" xfId="14219"/>
    <cellStyle name="標準 26 3 2 3 2 3 4" xfId="24774"/>
    <cellStyle name="標準 26 3 2 3 2 3 5" xfId="35334"/>
    <cellStyle name="標準 26 3 2 3 2 3 6" xfId="45888"/>
    <cellStyle name="標準 26 3 2 3 2 4" xfId="6241"/>
    <cellStyle name="標準 26 3 2 3 2 4 2" xfId="17950"/>
    <cellStyle name="標準 26 3 2 3 2 4 3" xfId="28504"/>
    <cellStyle name="標準 26 3 2 3 2 4 4" xfId="39064"/>
    <cellStyle name="標準 26 3 2 3 2 4 5" xfId="49619"/>
    <cellStyle name="標準 26 3 2 3 2 5" xfId="12684"/>
    <cellStyle name="標準 26 3 2 3 2 6" xfId="23238"/>
    <cellStyle name="標準 26 3 2 3 2 7" xfId="33798"/>
    <cellStyle name="標準 26 3 2 3 2 8" xfId="44352"/>
    <cellStyle name="標準 26 3 2 3 3" xfId="2127"/>
    <cellStyle name="標準 26 3 2 3 3 2" xfId="4536"/>
    <cellStyle name="標準 26 3 2 3 3 2 2" xfId="9778"/>
    <cellStyle name="標準 26 3 2 3 3 2 2 2" xfId="19486"/>
    <cellStyle name="標準 26 3 2 3 3 2 2 3" xfId="30040"/>
    <cellStyle name="標準 26 3 2 3 3 2 2 4" xfId="40600"/>
    <cellStyle name="標準 26 3 2 3 3 2 2 5" xfId="51155"/>
    <cellStyle name="標準 26 3 2 3 3 2 3" xfId="14220"/>
    <cellStyle name="標準 26 3 2 3 3 2 4" xfId="24775"/>
    <cellStyle name="標準 26 3 2 3 3 2 5" xfId="35335"/>
    <cellStyle name="標準 26 3 2 3 3 2 6" xfId="45889"/>
    <cellStyle name="標準 26 3 2 3 3 3" xfId="7370"/>
    <cellStyle name="標準 26 3 2 3 3 3 2" xfId="17542"/>
    <cellStyle name="標準 26 3 2 3 3 3 3" xfId="28096"/>
    <cellStyle name="標準 26 3 2 3 3 3 4" xfId="38656"/>
    <cellStyle name="標準 26 3 2 3 3 3 5" xfId="49211"/>
    <cellStyle name="標準 26 3 2 3 3 4" xfId="12276"/>
    <cellStyle name="標準 26 3 2 3 3 5" xfId="22830"/>
    <cellStyle name="標準 26 3 2 3 3 6" xfId="33390"/>
    <cellStyle name="標準 26 3 2 3 3 7" xfId="43944"/>
    <cellStyle name="標準 26 3 2 3 4" xfId="1533"/>
    <cellStyle name="標準 26 3 2 3 4 2" xfId="3942"/>
    <cellStyle name="標準 26 3 2 3 4 2 2" xfId="9184"/>
    <cellStyle name="標準 26 3 2 3 4 2 2 2" xfId="19487"/>
    <cellStyle name="標準 26 3 2 3 4 2 2 3" xfId="30041"/>
    <cellStyle name="標準 26 3 2 3 4 2 2 4" xfId="40601"/>
    <cellStyle name="標準 26 3 2 3 4 2 2 5" xfId="51156"/>
    <cellStyle name="標準 26 3 2 3 4 2 3" xfId="14221"/>
    <cellStyle name="標準 26 3 2 3 4 2 4" xfId="24776"/>
    <cellStyle name="標準 26 3 2 3 4 2 5" xfId="35336"/>
    <cellStyle name="標準 26 3 2 3 4 2 6" xfId="45890"/>
    <cellStyle name="標準 26 3 2 3 4 3" xfId="6776"/>
    <cellStyle name="標準 26 3 2 3 4 3 2" xfId="16948"/>
    <cellStyle name="標準 26 3 2 3 4 3 3" xfId="27502"/>
    <cellStyle name="標準 26 3 2 3 4 3 4" xfId="38062"/>
    <cellStyle name="標準 26 3 2 3 4 3 5" xfId="48617"/>
    <cellStyle name="標準 26 3 2 3 4 4" xfId="11682"/>
    <cellStyle name="標準 26 3 2 3 4 5" xfId="22236"/>
    <cellStyle name="標準 26 3 2 3 4 6" xfId="32796"/>
    <cellStyle name="標準 26 3 2 3 4 7" xfId="43350"/>
    <cellStyle name="標準 26 3 2 3 5" xfId="3407"/>
    <cellStyle name="標準 26 3 2 3 5 2" xfId="8649"/>
    <cellStyle name="標準 26 3 2 3 5 2 2" xfId="19488"/>
    <cellStyle name="標準 26 3 2 3 5 2 3" xfId="30042"/>
    <cellStyle name="標準 26 3 2 3 5 2 4" xfId="40602"/>
    <cellStyle name="標準 26 3 2 3 5 2 5" xfId="51157"/>
    <cellStyle name="標準 26 3 2 3 5 3" xfId="14222"/>
    <cellStyle name="標準 26 3 2 3 5 4" xfId="24777"/>
    <cellStyle name="標準 26 3 2 3 5 5" xfId="35337"/>
    <cellStyle name="標準 26 3 2 3 5 6" xfId="45891"/>
    <cellStyle name="標準 26 3 2 3 6" xfId="5833"/>
    <cellStyle name="標準 26 3 2 3 6 2" xfId="16413"/>
    <cellStyle name="標準 26 3 2 3 6 3" xfId="26967"/>
    <cellStyle name="標準 26 3 2 3 6 4" xfId="37527"/>
    <cellStyle name="標準 26 3 2 3 6 5" xfId="48082"/>
    <cellStyle name="標準 26 3 2 3 7" xfId="11147"/>
    <cellStyle name="標準 26 3 2 3 8" xfId="21701"/>
    <cellStyle name="標準 26 3 2 3 9" xfId="32261"/>
    <cellStyle name="標準 26 3 2 4" xfId="322"/>
    <cellStyle name="標準 26 3 2 4 2" xfId="2349"/>
    <cellStyle name="標準 26 3 2 4 2 2" xfId="4758"/>
    <cellStyle name="標準 26 3 2 4 2 2 2" xfId="10000"/>
    <cellStyle name="標準 26 3 2 4 2 2 2 2" xfId="19489"/>
    <cellStyle name="標準 26 3 2 4 2 2 2 3" xfId="30043"/>
    <cellStyle name="標準 26 3 2 4 2 2 2 4" xfId="40603"/>
    <cellStyle name="標準 26 3 2 4 2 2 2 5" xfId="51158"/>
    <cellStyle name="標準 26 3 2 4 2 2 3" xfId="14223"/>
    <cellStyle name="標準 26 3 2 4 2 2 4" xfId="24778"/>
    <cellStyle name="標準 26 3 2 4 2 2 5" xfId="35338"/>
    <cellStyle name="標準 26 3 2 4 2 2 6" xfId="45892"/>
    <cellStyle name="標準 26 3 2 4 2 3" xfId="7592"/>
    <cellStyle name="標準 26 3 2 4 2 3 2" xfId="17764"/>
    <cellStyle name="標準 26 3 2 4 2 3 3" xfId="28318"/>
    <cellStyle name="標準 26 3 2 4 2 3 4" xfId="38878"/>
    <cellStyle name="標準 26 3 2 4 2 3 5" xfId="49433"/>
    <cellStyle name="標準 26 3 2 4 2 4" xfId="12498"/>
    <cellStyle name="標準 26 3 2 4 2 5" xfId="23052"/>
    <cellStyle name="標準 26 3 2 4 2 6" xfId="33612"/>
    <cellStyle name="標準 26 3 2 4 2 7" xfId="44166"/>
    <cellStyle name="標準 26 3 2 4 3" xfId="3214"/>
    <cellStyle name="標準 26 3 2 4 3 2" xfId="8456"/>
    <cellStyle name="標準 26 3 2 4 3 2 2" xfId="19490"/>
    <cellStyle name="標準 26 3 2 4 3 2 3" xfId="30044"/>
    <cellStyle name="標準 26 3 2 4 3 2 4" xfId="40604"/>
    <cellStyle name="標準 26 3 2 4 3 2 5" xfId="51159"/>
    <cellStyle name="標準 26 3 2 4 3 3" xfId="14224"/>
    <cellStyle name="標準 26 3 2 4 3 4" xfId="24779"/>
    <cellStyle name="標準 26 3 2 4 3 5" xfId="35339"/>
    <cellStyle name="標準 26 3 2 4 3 6" xfId="45893"/>
    <cellStyle name="標準 26 3 2 4 4" xfId="5565"/>
    <cellStyle name="標準 26 3 2 4 4 2" xfId="16220"/>
    <cellStyle name="標準 26 3 2 4 4 3" xfId="26774"/>
    <cellStyle name="標準 26 3 2 4 4 4" xfId="37334"/>
    <cellStyle name="標準 26 3 2 4 4 5" xfId="47889"/>
    <cellStyle name="標準 26 3 2 4 5" xfId="10954"/>
    <cellStyle name="標準 26 3 2 4 6" xfId="21508"/>
    <cellStyle name="標準 26 3 2 4 7" xfId="32068"/>
    <cellStyle name="標準 26 3 2 4 8" xfId="42622"/>
    <cellStyle name="標準 26 3 2 5" xfId="805"/>
    <cellStyle name="標準 26 3 2 5 2" xfId="1859"/>
    <cellStyle name="標準 26 3 2 5 2 2" xfId="7102"/>
    <cellStyle name="標準 26 3 2 5 2 2 2" xfId="19491"/>
    <cellStyle name="標準 26 3 2 5 2 2 3" xfId="30045"/>
    <cellStyle name="標準 26 3 2 5 2 2 4" xfId="40605"/>
    <cellStyle name="標準 26 3 2 5 2 2 5" xfId="51160"/>
    <cellStyle name="標準 26 3 2 5 2 3" xfId="14225"/>
    <cellStyle name="標準 26 3 2 5 2 4" xfId="24780"/>
    <cellStyle name="標準 26 3 2 5 2 5" xfId="35340"/>
    <cellStyle name="標準 26 3 2 5 2 6" xfId="45894"/>
    <cellStyle name="標準 26 3 2 5 3" xfId="4268"/>
    <cellStyle name="標準 26 3 2 5 3 2" xfId="9510"/>
    <cellStyle name="標準 26 3 2 5 3 2 2" xfId="19492"/>
    <cellStyle name="標準 26 3 2 5 3 2 3" xfId="30046"/>
    <cellStyle name="標準 26 3 2 5 3 2 4" xfId="40606"/>
    <cellStyle name="標準 26 3 2 5 3 2 5" xfId="51161"/>
    <cellStyle name="標準 26 3 2 5 3 3" xfId="14226"/>
    <cellStyle name="標準 26 3 2 5 3 4" xfId="24781"/>
    <cellStyle name="標準 26 3 2 5 3 5" xfId="35341"/>
    <cellStyle name="標準 26 3 2 5 3 6" xfId="45895"/>
    <cellStyle name="標準 26 3 2 5 4" xfId="6048"/>
    <cellStyle name="標準 26 3 2 5 4 2" xfId="17274"/>
    <cellStyle name="標準 26 3 2 5 4 3" xfId="27828"/>
    <cellStyle name="標準 26 3 2 5 4 4" xfId="38388"/>
    <cellStyle name="標準 26 3 2 5 4 5" xfId="48943"/>
    <cellStyle name="標準 26 3 2 5 5" xfId="12008"/>
    <cellStyle name="標準 26 3 2 5 6" xfId="22562"/>
    <cellStyle name="標準 26 3 2 5 7" xfId="33122"/>
    <cellStyle name="標準 26 3 2 5 8" xfId="43676"/>
    <cellStyle name="標準 26 3 2 6" xfId="1340"/>
    <cellStyle name="標準 26 3 2 6 2" xfId="3749"/>
    <cellStyle name="標準 26 3 2 6 2 2" xfId="8991"/>
    <cellStyle name="標準 26 3 2 6 2 2 2" xfId="19493"/>
    <cellStyle name="標準 26 3 2 6 2 2 3" xfId="30047"/>
    <cellStyle name="標準 26 3 2 6 2 2 4" xfId="40607"/>
    <cellStyle name="標準 26 3 2 6 2 2 5" xfId="51162"/>
    <cellStyle name="標準 26 3 2 6 2 3" xfId="14227"/>
    <cellStyle name="標準 26 3 2 6 2 4" xfId="24782"/>
    <cellStyle name="標準 26 3 2 6 2 5" xfId="35342"/>
    <cellStyle name="標準 26 3 2 6 2 6" xfId="45896"/>
    <cellStyle name="標準 26 3 2 6 3" xfId="6583"/>
    <cellStyle name="標準 26 3 2 6 3 2" xfId="16755"/>
    <cellStyle name="標準 26 3 2 6 3 3" xfId="27309"/>
    <cellStyle name="標準 26 3 2 6 3 4" xfId="37869"/>
    <cellStyle name="標準 26 3 2 6 3 5" xfId="48424"/>
    <cellStyle name="標準 26 3 2 6 4" xfId="11489"/>
    <cellStyle name="標準 26 3 2 6 5" xfId="22043"/>
    <cellStyle name="標準 26 3 2 6 6" xfId="32603"/>
    <cellStyle name="標準 26 3 2 6 7" xfId="43157"/>
    <cellStyle name="標準 26 3 2 7" xfId="2894"/>
    <cellStyle name="標準 26 3 2 7 2" xfId="8136"/>
    <cellStyle name="標準 26 3 2 7 2 2" xfId="19494"/>
    <cellStyle name="標準 26 3 2 7 2 3" xfId="30048"/>
    <cellStyle name="標準 26 3 2 7 2 4" xfId="40608"/>
    <cellStyle name="標準 26 3 2 7 2 5" xfId="51163"/>
    <cellStyle name="標準 26 3 2 7 3" xfId="14228"/>
    <cellStyle name="標準 26 3 2 7 4" xfId="24783"/>
    <cellStyle name="標準 26 3 2 7 5" xfId="35343"/>
    <cellStyle name="標準 26 3 2 7 6" xfId="45897"/>
    <cellStyle name="標準 26 3 2 8" xfId="5371"/>
    <cellStyle name="標準 26 3 2 8 2" xfId="15900"/>
    <cellStyle name="標準 26 3 2 8 3" xfId="26454"/>
    <cellStyle name="標準 26 3 2 8 4" xfId="37014"/>
    <cellStyle name="標準 26 3 2 8 5" xfId="47569"/>
    <cellStyle name="標準 26 3 2 9" xfId="10634"/>
    <cellStyle name="標準 26 3 20" xfId="766"/>
    <cellStyle name="標準 26 3 20 2" xfId="2330"/>
    <cellStyle name="標準 26 3 20 2 2" xfId="7573"/>
    <cellStyle name="標準 26 3 20 2 2 2" xfId="19495"/>
    <cellStyle name="標準 26 3 20 2 2 3" xfId="30049"/>
    <cellStyle name="標準 26 3 20 2 2 4" xfId="40609"/>
    <cellStyle name="標準 26 3 20 2 2 5" xfId="51164"/>
    <cellStyle name="標準 26 3 20 2 3" xfId="14229"/>
    <cellStyle name="標準 26 3 20 2 4" xfId="24784"/>
    <cellStyle name="標準 26 3 20 2 5" xfId="35344"/>
    <cellStyle name="標準 26 3 20 2 6" xfId="45898"/>
    <cellStyle name="標準 26 3 20 3" xfId="4739"/>
    <cellStyle name="標準 26 3 20 3 2" xfId="9981"/>
    <cellStyle name="標準 26 3 20 3 2 2" xfId="19496"/>
    <cellStyle name="標準 26 3 20 3 2 3" xfId="30050"/>
    <cellStyle name="標準 26 3 20 3 2 4" xfId="40610"/>
    <cellStyle name="標準 26 3 20 3 2 5" xfId="51165"/>
    <cellStyle name="標準 26 3 20 3 3" xfId="14230"/>
    <cellStyle name="標準 26 3 20 3 4" xfId="24785"/>
    <cellStyle name="標準 26 3 20 3 5" xfId="35345"/>
    <cellStyle name="標準 26 3 20 3 6" xfId="45899"/>
    <cellStyle name="標準 26 3 20 4" xfId="6009"/>
    <cellStyle name="標準 26 3 20 4 2" xfId="17745"/>
    <cellStyle name="標準 26 3 20 4 3" xfId="28299"/>
    <cellStyle name="標準 26 3 20 4 4" xfId="38859"/>
    <cellStyle name="標準 26 3 20 4 5" xfId="49414"/>
    <cellStyle name="標準 26 3 20 5" xfId="12479"/>
    <cellStyle name="標準 26 3 20 6" xfId="23033"/>
    <cellStyle name="標準 26 3 20 7" xfId="33593"/>
    <cellStyle name="標準 26 3 20 8" xfId="44147"/>
    <cellStyle name="標準 26 3 21" xfId="783"/>
    <cellStyle name="標準 26 3 21 2" xfId="1849"/>
    <cellStyle name="標準 26 3 21 2 2" xfId="7092"/>
    <cellStyle name="標準 26 3 21 2 2 2" xfId="19497"/>
    <cellStyle name="標準 26 3 21 2 2 3" xfId="30051"/>
    <cellStyle name="標準 26 3 21 2 2 4" xfId="40611"/>
    <cellStyle name="標準 26 3 21 2 2 5" xfId="51166"/>
    <cellStyle name="標準 26 3 21 2 3" xfId="14231"/>
    <cellStyle name="標準 26 3 21 2 4" xfId="24786"/>
    <cellStyle name="標準 26 3 21 2 5" xfId="35346"/>
    <cellStyle name="標準 26 3 21 2 6" xfId="45900"/>
    <cellStyle name="標準 26 3 21 3" xfId="4258"/>
    <cellStyle name="標準 26 3 21 3 2" xfId="9500"/>
    <cellStyle name="標準 26 3 21 3 2 2" xfId="19498"/>
    <cellStyle name="標準 26 3 21 3 2 3" xfId="30052"/>
    <cellStyle name="標準 26 3 21 3 2 4" xfId="40612"/>
    <cellStyle name="標準 26 3 21 3 2 5" xfId="51167"/>
    <cellStyle name="標準 26 3 21 3 3" xfId="14232"/>
    <cellStyle name="標準 26 3 21 3 4" xfId="24787"/>
    <cellStyle name="標準 26 3 21 3 5" xfId="35347"/>
    <cellStyle name="標準 26 3 21 3 6" xfId="45901"/>
    <cellStyle name="標準 26 3 21 4" xfId="6026"/>
    <cellStyle name="標準 26 3 21 4 2" xfId="17264"/>
    <cellStyle name="標準 26 3 21 4 3" xfId="27818"/>
    <cellStyle name="標準 26 3 21 4 4" xfId="38378"/>
    <cellStyle name="標準 26 3 21 4 5" xfId="48933"/>
    <cellStyle name="標準 26 3 21 5" xfId="11998"/>
    <cellStyle name="標準 26 3 21 6" xfId="22552"/>
    <cellStyle name="標準 26 3 21 7" xfId="33112"/>
    <cellStyle name="標準 26 3 21 8" xfId="43666"/>
    <cellStyle name="標準 26 3 22" xfId="1318"/>
    <cellStyle name="標準 26 3 22 2" xfId="3727"/>
    <cellStyle name="標準 26 3 22 2 2" xfId="8969"/>
    <cellStyle name="標準 26 3 22 2 2 2" xfId="19499"/>
    <cellStyle name="標準 26 3 22 2 2 3" xfId="30053"/>
    <cellStyle name="標準 26 3 22 2 2 4" xfId="40613"/>
    <cellStyle name="標準 26 3 22 2 2 5" xfId="51168"/>
    <cellStyle name="標準 26 3 22 2 3" xfId="14233"/>
    <cellStyle name="標準 26 3 22 2 4" xfId="24788"/>
    <cellStyle name="標準 26 3 22 2 5" xfId="35348"/>
    <cellStyle name="標準 26 3 22 2 6" xfId="45902"/>
    <cellStyle name="標準 26 3 22 3" xfId="6561"/>
    <cellStyle name="標準 26 3 22 3 2" xfId="16733"/>
    <cellStyle name="標準 26 3 22 3 3" xfId="27287"/>
    <cellStyle name="標準 26 3 22 3 4" xfId="37847"/>
    <cellStyle name="標準 26 3 22 3 5" xfId="48402"/>
    <cellStyle name="標準 26 3 22 4" xfId="11467"/>
    <cellStyle name="標準 26 3 22 5" xfId="22021"/>
    <cellStyle name="標準 26 3 22 6" xfId="32581"/>
    <cellStyle name="標準 26 3 22 7" xfId="43135"/>
    <cellStyle name="標準 26 3 23" xfId="2856"/>
    <cellStyle name="標準 26 3 23 2" xfId="8099"/>
    <cellStyle name="標準 26 3 23 2 2" xfId="18271"/>
    <cellStyle name="標準 26 3 23 2 3" xfId="28825"/>
    <cellStyle name="標準 26 3 23 2 4" xfId="39385"/>
    <cellStyle name="標準 26 3 23 2 5" xfId="49940"/>
    <cellStyle name="標準 26 3 23 3" xfId="13005"/>
    <cellStyle name="標準 26 3 23 4" xfId="23559"/>
    <cellStyle name="標準 26 3 23 5" xfId="34119"/>
    <cellStyle name="標準 26 3 23 6" xfId="44673"/>
    <cellStyle name="標準 26 3 24" xfId="5264"/>
    <cellStyle name="標準 26 3 24 2" xfId="10506"/>
    <cellStyle name="標準 26 3 24 2 2" xfId="18293"/>
    <cellStyle name="標準 26 3 24 2 3" xfId="28847"/>
    <cellStyle name="標準 26 3 24 2 4" xfId="39407"/>
    <cellStyle name="標準 26 3 24 2 5" xfId="49962"/>
    <cellStyle name="標準 26 3 24 3" xfId="13027"/>
    <cellStyle name="標準 26 3 24 4" xfId="23581"/>
    <cellStyle name="標準 26 3 24 5" xfId="34141"/>
    <cellStyle name="標準 26 3 24 6" xfId="44695"/>
    <cellStyle name="標準 26 3 25" xfId="5286"/>
    <cellStyle name="標準 26 3 25 2" xfId="10528"/>
    <cellStyle name="標準 26 3 25 2 2" xfId="18315"/>
    <cellStyle name="標準 26 3 25 2 3" xfId="28869"/>
    <cellStyle name="標準 26 3 25 2 4" xfId="39429"/>
    <cellStyle name="標準 26 3 25 2 5" xfId="49984"/>
    <cellStyle name="標準 26 3 25 3" xfId="13049"/>
    <cellStyle name="標準 26 3 25 4" xfId="23603"/>
    <cellStyle name="標準 26 3 25 5" xfId="34163"/>
    <cellStyle name="標準 26 3 25 6" xfId="44717"/>
    <cellStyle name="標準 26 3 26" xfId="5308"/>
    <cellStyle name="標準 26 3 26 2" xfId="10550"/>
    <cellStyle name="標準 26 3 26 2 2" xfId="19500"/>
    <cellStyle name="標準 26 3 26 2 3" xfId="30054"/>
    <cellStyle name="標準 26 3 26 2 4" xfId="40614"/>
    <cellStyle name="標準 26 3 26 2 5" xfId="51169"/>
    <cellStyle name="標準 26 3 26 3" xfId="14234"/>
    <cellStyle name="標準 26 3 26 4" xfId="24789"/>
    <cellStyle name="標準 26 3 26 5" xfId="35349"/>
    <cellStyle name="標準 26 3 26 6" xfId="45903"/>
    <cellStyle name="標準 26 3 27" xfId="5330"/>
    <cellStyle name="標準 26 3 27 2" xfId="21082"/>
    <cellStyle name="標準 26 3 27 2 2" xfId="31636"/>
    <cellStyle name="標準 26 3 27 2 3" xfId="42196"/>
    <cellStyle name="標準 26 3 27 2 4" xfId="52751"/>
    <cellStyle name="標準 26 3 27 3" xfId="15816"/>
    <cellStyle name="標準 26 3 27 4" xfId="26371"/>
    <cellStyle name="標準 26 3 27 5" xfId="36931"/>
    <cellStyle name="標準 26 3 27 6" xfId="47485"/>
    <cellStyle name="標準 26 3 28" xfId="5350"/>
    <cellStyle name="標準 26 3 28 2" xfId="21104"/>
    <cellStyle name="標準 26 3 28 2 2" xfId="31658"/>
    <cellStyle name="標準 26 3 28 2 3" xfId="42218"/>
    <cellStyle name="標準 26 3 28 2 4" xfId="52773"/>
    <cellStyle name="標準 26 3 28 3" xfId="15838"/>
    <cellStyle name="標準 26 3 28 4" xfId="26393"/>
    <cellStyle name="標準 26 3 28 5" xfId="36953"/>
    <cellStyle name="標準 26 3 28 6" xfId="47507"/>
    <cellStyle name="標準 26 3 29" xfId="10572"/>
    <cellStyle name="標準 26 3 29 2" xfId="21126"/>
    <cellStyle name="標準 26 3 29 3" xfId="31680"/>
    <cellStyle name="標準 26 3 29 4" xfId="42240"/>
    <cellStyle name="標準 26 3 29 5" xfId="52795"/>
    <cellStyle name="標準 26 3 3" xfId="145"/>
    <cellStyle name="標準 26 3 3 10" xfId="21166"/>
    <cellStyle name="標準 26 3 3 11" xfId="31726"/>
    <cellStyle name="標準 26 3 3 12" xfId="42280"/>
    <cellStyle name="標準 26 3 3 2" xfId="209"/>
    <cellStyle name="標準 26 3 3 2 10" xfId="42429"/>
    <cellStyle name="標準 26 3 3 2 2" xfId="612"/>
    <cellStyle name="標準 26 3 3 2 2 2" xfId="2662"/>
    <cellStyle name="標準 26 3 3 2 2 2 2" xfId="5071"/>
    <cellStyle name="標準 26 3 3 2 2 2 2 2" xfId="10313"/>
    <cellStyle name="標準 26 3 3 2 2 2 2 2 2" xfId="19501"/>
    <cellStyle name="標準 26 3 3 2 2 2 2 2 3" xfId="30055"/>
    <cellStyle name="標準 26 3 3 2 2 2 2 2 4" xfId="40615"/>
    <cellStyle name="標準 26 3 3 2 2 2 2 2 5" xfId="51170"/>
    <cellStyle name="標準 26 3 3 2 2 2 2 3" xfId="14235"/>
    <cellStyle name="標準 26 3 3 2 2 2 2 4" xfId="24790"/>
    <cellStyle name="標準 26 3 3 2 2 2 2 5" xfId="35350"/>
    <cellStyle name="標準 26 3 3 2 2 2 2 6" xfId="45904"/>
    <cellStyle name="標準 26 3 3 2 2 2 3" xfId="7905"/>
    <cellStyle name="標準 26 3 3 2 2 2 3 2" xfId="18077"/>
    <cellStyle name="標準 26 3 3 2 2 2 3 3" xfId="28631"/>
    <cellStyle name="標準 26 3 3 2 2 2 3 4" xfId="39191"/>
    <cellStyle name="標準 26 3 3 2 2 2 3 5" xfId="49746"/>
    <cellStyle name="標準 26 3 3 2 2 2 4" xfId="12811"/>
    <cellStyle name="標準 26 3 3 2 2 2 5" xfId="23365"/>
    <cellStyle name="標準 26 3 3 2 2 2 6" xfId="33925"/>
    <cellStyle name="標準 26 3 3 2 2 2 7" xfId="44479"/>
    <cellStyle name="標準 26 3 3 2 2 3" xfId="3534"/>
    <cellStyle name="標準 26 3 3 2 2 3 2" xfId="8776"/>
    <cellStyle name="標準 26 3 3 2 2 3 2 2" xfId="19502"/>
    <cellStyle name="標準 26 3 3 2 2 3 2 3" xfId="30056"/>
    <cellStyle name="標準 26 3 3 2 2 3 2 4" xfId="40616"/>
    <cellStyle name="標準 26 3 3 2 2 3 2 5" xfId="51171"/>
    <cellStyle name="標準 26 3 3 2 2 3 3" xfId="14236"/>
    <cellStyle name="標準 26 3 3 2 2 3 4" xfId="24791"/>
    <cellStyle name="標準 26 3 3 2 2 3 5" xfId="35351"/>
    <cellStyle name="標準 26 3 3 2 2 3 6" xfId="45905"/>
    <cellStyle name="標準 26 3 3 2 2 4" xfId="5855"/>
    <cellStyle name="標準 26 3 3 2 2 4 2" xfId="16540"/>
    <cellStyle name="標準 26 3 3 2 2 4 3" xfId="27094"/>
    <cellStyle name="標準 26 3 3 2 2 4 4" xfId="37654"/>
    <cellStyle name="標準 26 3 3 2 2 4 5" xfId="48209"/>
    <cellStyle name="標準 26 3 3 2 2 5" xfId="11274"/>
    <cellStyle name="標準 26 3 3 2 2 6" xfId="21828"/>
    <cellStyle name="標準 26 3 3 2 2 7" xfId="32388"/>
    <cellStyle name="標準 26 3 3 2 2 8" xfId="42942"/>
    <cellStyle name="標準 26 3 3 2 3" xfId="1125"/>
    <cellStyle name="標準 26 3 3 2 3 2" xfId="2149"/>
    <cellStyle name="標準 26 3 3 2 3 2 2" xfId="7392"/>
    <cellStyle name="標準 26 3 3 2 3 2 2 2" xfId="19503"/>
    <cellStyle name="標準 26 3 3 2 3 2 2 3" xfId="30057"/>
    <cellStyle name="標準 26 3 3 2 3 2 2 4" xfId="40617"/>
    <cellStyle name="標準 26 3 3 2 3 2 2 5" xfId="51172"/>
    <cellStyle name="標準 26 3 3 2 3 2 3" xfId="14237"/>
    <cellStyle name="標準 26 3 3 2 3 2 4" xfId="24792"/>
    <cellStyle name="標準 26 3 3 2 3 2 5" xfId="35352"/>
    <cellStyle name="標準 26 3 3 2 3 2 6" xfId="45906"/>
    <cellStyle name="標準 26 3 3 2 3 3" xfId="4558"/>
    <cellStyle name="標準 26 3 3 2 3 3 2" xfId="9800"/>
    <cellStyle name="標準 26 3 3 2 3 3 2 2" xfId="19504"/>
    <cellStyle name="標準 26 3 3 2 3 3 2 3" xfId="30058"/>
    <cellStyle name="標準 26 3 3 2 3 3 2 4" xfId="40618"/>
    <cellStyle name="標準 26 3 3 2 3 3 2 5" xfId="51173"/>
    <cellStyle name="標準 26 3 3 2 3 3 3" xfId="14238"/>
    <cellStyle name="標準 26 3 3 2 3 3 4" xfId="24793"/>
    <cellStyle name="標準 26 3 3 2 3 3 5" xfId="35353"/>
    <cellStyle name="標準 26 3 3 2 3 3 6" xfId="45907"/>
    <cellStyle name="標準 26 3 3 2 3 4" xfId="6368"/>
    <cellStyle name="標準 26 3 3 2 3 4 2" xfId="17564"/>
    <cellStyle name="標準 26 3 3 2 3 4 3" xfId="28118"/>
    <cellStyle name="標準 26 3 3 2 3 4 4" xfId="38678"/>
    <cellStyle name="標準 26 3 3 2 3 4 5" xfId="49233"/>
    <cellStyle name="標準 26 3 3 2 3 5" xfId="12298"/>
    <cellStyle name="標準 26 3 3 2 3 6" xfId="22852"/>
    <cellStyle name="標準 26 3 3 2 3 7" xfId="33412"/>
    <cellStyle name="標準 26 3 3 2 3 8" xfId="43966"/>
    <cellStyle name="標準 26 3 3 2 4" xfId="1660"/>
    <cellStyle name="標準 26 3 3 2 4 2" xfId="4069"/>
    <cellStyle name="標準 26 3 3 2 4 2 2" xfId="9311"/>
    <cellStyle name="標準 26 3 3 2 4 2 2 2" xfId="19505"/>
    <cellStyle name="標準 26 3 3 2 4 2 2 3" xfId="30059"/>
    <cellStyle name="標準 26 3 3 2 4 2 2 4" xfId="40619"/>
    <cellStyle name="標準 26 3 3 2 4 2 2 5" xfId="51174"/>
    <cellStyle name="標準 26 3 3 2 4 2 3" xfId="14239"/>
    <cellStyle name="標準 26 3 3 2 4 2 4" xfId="24794"/>
    <cellStyle name="標準 26 3 3 2 4 2 5" xfId="35354"/>
    <cellStyle name="標準 26 3 3 2 4 2 6" xfId="45908"/>
    <cellStyle name="標準 26 3 3 2 4 3" xfId="6903"/>
    <cellStyle name="標準 26 3 3 2 4 3 2" xfId="17075"/>
    <cellStyle name="標準 26 3 3 2 4 3 3" xfId="27629"/>
    <cellStyle name="標準 26 3 3 2 4 3 4" xfId="38189"/>
    <cellStyle name="標準 26 3 3 2 4 3 5" xfId="48744"/>
    <cellStyle name="標準 26 3 3 2 4 4" xfId="11809"/>
    <cellStyle name="標準 26 3 3 2 4 5" xfId="22363"/>
    <cellStyle name="標準 26 3 3 2 4 6" xfId="32923"/>
    <cellStyle name="標準 26 3 3 2 4 7" xfId="43477"/>
    <cellStyle name="標準 26 3 3 2 5" xfId="3021"/>
    <cellStyle name="標準 26 3 3 2 5 2" xfId="8263"/>
    <cellStyle name="標準 26 3 3 2 5 2 2" xfId="19506"/>
    <cellStyle name="標準 26 3 3 2 5 2 3" xfId="30060"/>
    <cellStyle name="標準 26 3 3 2 5 2 4" xfId="40620"/>
    <cellStyle name="標準 26 3 3 2 5 2 5" xfId="51175"/>
    <cellStyle name="標準 26 3 3 2 5 3" xfId="14240"/>
    <cellStyle name="標準 26 3 3 2 5 4" xfId="24795"/>
    <cellStyle name="標準 26 3 3 2 5 5" xfId="35355"/>
    <cellStyle name="標準 26 3 3 2 5 6" xfId="45909"/>
    <cellStyle name="標準 26 3 3 2 6" xfId="5454"/>
    <cellStyle name="標準 26 3 3 2 6 2" xfId="16027"/>
    <cellStyle name="標準 26 3 3 2 6 3" xfId="26581"/>
    <cellStyle name="標準 26 3 3 2 6 4" xfId="37141"/>
    <cellStyle name="標準 26 3 3 2 6 5" xfId="47696"/>
    <cellStyle name="標準 26 3 3 2 7" xfId="10761"/>
    <cellStyle name="標準 26 3 3 2 8" xfId="21315"/>
    <cellStyle name="標準 26 3 3 2 9" xfId="31875"/>
    <cellStyle name="標準 26 3 3 3" xfId="342"/>
    <cellStyle name="標準 26 3 3 3 2" xfId="976"/>
    <cellStyle name="標準 26 3 3 3 2 2" xfId="2513"/>
    <cellStyle name="標準 26 3 3 3 2 2 2" xfId="7756"/>
    <cellStyle name="標準 26 3 3 3 2 2 2 2" xfId="19507"/>
    <cellStyle name="標準 26 3 3 3 2 2 2 3" xfId="30061"/>
    <cellStyle name="標準 26 3 3 3 2 2 2 4" xfId="40621"/>
    <cellStyle name="標準 26 3 3 3 2 2 2 5" xfId="51176"/>
    <cellStyle name="標準 26 3 3 3 2 2 3" xfId="14241"/>
    <cellStyle name="標準 26 3 3 3 2 2 4" xfId="24796"/>
    <cellStyle name="標準 26 3 3 3 2 2 5" xfId="35356"/>
    <cellStyle name="標準 26 3 3 3 2 2 6" xfId="45910"/>
    <cellStyle name="標準 26 3 3 3 2 3" xfId="4922"/>
    <cellStyle name="標準 26 3 3 3 2 3 2" xfId="10164"/>
    <cellStyle name="標準 26 3 3 3 2 3 2 2" xfId="19508"/>
    <cellStyle name="標準 26 3 3 3 2 3 2 3" xfId="30062"/>
    <cellStyle name="標準 26 3 3 3 2 3 2 4" xfId="40622"/>
    <cellStyle name="標準 26 3 3 3 2 3 2 5" xfId="51177"/>
    <cellStyle name="標準 26 3 3 3 2 3 3" xfId="14242"/>
    <cellStyle name="標準 26 3 3 3 2 3 4" xfId="24797"/>
    <cellStyle name="標準 26 3 3 3 2 3 5" xfId="35357"/>
    <cellStyle name="標準 26 3 3 3 2 3 6" xfId="45911"/>
    <cellStyle name="標準 26 3 3 3 2 4" xfId="6219"/>
    <cellStyle name="標準 26 3 3 3 2 4 2" xfId="17928"/>
    <cellStyle name="標準 26 3 3 3 2 4 3" xfId="28482"/>
    <cellStyle name="標準 26 3 3 3 2 4 4" xfId="39042"/>
    <cellStyle name="標準 26 3 3 3 2 4 5" xfId="49597"/>
    <cellStyle name="標準 26 3 3 3 2 5" xfId="12662"/>
    <cellStyle name="標準 26 3 3 3 2 6" xfId="23216"/>
    <cellStyle name="標準 26 3 3 3 2 7" xfId="33776"/>
    <cellStyle name="標準 26 3 3 3 2 8" xfId="44330"/>
    <cellStyle name="標準 26 3 3 3 3" xfId="1511"/>
    <cellStyle name="標準 26 3 3 3 3 2" xfId="3920"/>
    <cellStyle name="標準 26 3 3 3 3 2 2" xfId="9162"/>
    <cellStyle name="標準 26 3 3 3 3 2 2 2" xfId="19509"/>
    <cellStyle name="標準 26 3 3 3 3 2 2 3" xfId="30063"/>
    <cellStyle name="標準 26 3 3 3 3 2 2 4" xfId="40623"/>
    <cellStyle name="標準 26 3 3 3 3 2 2 5" xfId="51178"/>
    <cellStyle name="標準 26 3 3 3 3 2 3" xfId="14243"/>
    <cellStyle name="標準 26 3 3 3 3 2 4" xfId="24798"/>
    <cellStyle name="標準 26 3 3 3 3 2 5" xfId="35358"/>
    <cellStyle name="標準 26 3 3 3 3 2 6" xfId="45912"/>
    <cellStyle name="標準 26 3 3 3 3 3" xfId="6754"/>
    <cellStyle name="標準 26 3 3 3 3 3 2" xfId="16926"/>
    <cellStyle name="標準 26 3 3 3 3 3 3" xfId="27480"/>
    <cellStyle name="標準 26 3 3 3 3 3 4" xfId="38040"/>
    <cellStyle name="標準 26 3 3 3 3 3 5" xfId="48595"/>
    <cellStyle name="標準 26 3 3 3 3 4" xfId="11660"/>
    <cellStyle name="標準 26 3 3 3 3 5" xfId="22214"/>
    <cellStyle name="標準 26 3 3 3 3 6" xfId="32774"/>
    <cellStyle name="標準 26 3 3 3 3 7" xfId="43328"/>
    <cellStyle name="標準 26 3 3 3 4" xfId="3385"/>
    <cellStyle name="標準 26 3 3 3 4 2" xfId="8627"/>
    <cellStyle name="標準 26 3 3 3 4 2 2" xfId="19510"/>
    <cellStyle name="標準 26 3 3 3 4 2 3" xfId="30064"/>
    <cellStyle name="標準 26 3 3 3 4 2 4" xfId="40624"/>
    <cellStyle name="標準 26 3 3 3 4 2 5" xfId="51179"/>
    <cellStyle name="標準 26 3 3 3 4 3" xfId="14244"/>
    <cellStyle name="標準 26 3 3 3 4 4" xfId="24799"/>
    <cellStyle name="標準 26 3 3 3 4 5" xfId="35359"/>
    <cellStyle name="標準 26 3 3 3 4 6" xfId="45913"/>
    <cellStyle name="標準 26 3 3 3 5" xfId="5585"/>
    <cellStyle name="標準 26 3 3 3 5 2" xfId="16391"/>
    <cellStyle name="標準 26 3 3 3 5 3" xfId="26945"/>
    <cellStyle name="標準 26 3 3 3 5 4" xfId="37505"/>
    <cellStyle name="標準 26 3 3 3 5 5" xfId="48060"/>
    <cellStyle name="標準 26 3 3 3 6" xfId="11125"/>
    <cellStyle name="標準 26 3 3 3 7" xfId="21679"/>
    <cellStyle name="標準 26 3 3 3 8" xfId="32239"/>
    <cellStyle name="標準 26 3 3 3 9" xfId="42793"/>
    <cellStyle name="標準 26 3 3 4" xfId="827"/>
    <cellStyle name="標準 26 3 3 4 2" xfId="2366"/>
    <cellStyle name="標準 26 3 3 4 2 2" xfId="4775"/>
    <cellStyle name="標準 26 3 3 4 2 2 2" xfId="10017"/>
    <cellStyle name="標準 26 3 3 4 2 2 2 2" xfId="19511"/>
    <cellStyle name="標準 26 3 3 4 2 2 2 3" xfId="30065"/>
    <cellStyle name="標準 26 3 3 4 2 2 2 4" xfId="40625"/>
    <cellStyle name="標準 26 3 3 4 2 2 2 5" xfId="51180"/>
    <cellStyle name="標準 26 3 3 4 2 2 3" xfId="14245"/>
    <cellStyle name="標準 26 3 3 4 2 2 4" xfId="24800"/>
    <cellStyle name="標準 26 3 3 4 2 2 5" xfId="35360"/>
    <cellStyle name="標準 26 3 3 4 2 2 6" xfId="45914"/>
    <cellStyle name="標準 26 3 3 4 2 3" xfId="7609"/>
    <cellStyle name="標準 26 3 3 4 2 3 2" xfId="17781"/>
    <cellStyle name="標準 26 3 3 4 2 3 3" xfId="28335"/>
    <cellStyle name="標準 26 3 3 4 2 3 4" xfId="38895"/>
    <cellStyle name="標準 26 3 3 4 2 3 5" xfId="49450"/>
    <cellStyle name="標準 26 3 3 4 2 4" xfId="12515"/>
    <cellStyle name="標準 26 3 3 4 2 5" xfId="23069"/>
    <cellStyle name="標準 26 3 3 4 2 6" xfId="33629"/>
    <cellStyle name="標準 26 3 3 4 2 7" xfId="44183"/>
    <cellStyle name="標準 26 3 3 4 3" xfId="3236"/>
    <cellStyle name="標準 26 3 3 4 3 2" xfId="8478"/>
    <cellStyle name="標準 26 3 3 4 3 2 2" xfId="19512"/>
    <cellStyle name="標準 26 3 3 4 3 2 3" xfId="30066"/>
    <cellStyle name="標準 26 3 3 4 3 2 4" xfId="40626"/>
    <cellStyle name="標準 26 3 3 4 3 2 5" xfId="51181"/>
    <cellStyle name="標準 26 3 3 4 3 3" xfId="14246"/>
    <cellStyle name="標準 26 3 3 4 3 4" xfId="24801"/>
    <cellStyle name="標準 26 3 3 4 3 5" xfId="35361"/>
    <cellStyle name="標準 26 3 3 4 3 6" xfId="45915"/>
    <cellStyle name="標準 26 3 3 4 4" xfId="6070"/>
    <cellStyle name="標準 26 3 3 4 4 2" xfId="16242"/>
    <cellStyle name="標準 26 3 3 4 4 3" xfId="26796"/>
    <cellStyle name="標準 26 3 3 4 4 4" xfId="37356"/>
    <cellStyle name="標準 26 3 3 4 4 5" xfId="47911"/>
    <cellStyle name="標準 26 3 3 4 5" xfId="10976"/>
    <cellStyle name="標準 26 3 3 4 6" xfId="21530"/>
    <cellStyle name="標準 26 3 3 4 7" xfId="32090"/>
    <cellStyle name="標準 26 3 3 4 8" xfId="42644"/>
    <cellStyle name="標準 26 3 3 5" xfId="1879"/>
    <cellStyle name="標準 26 3 3 5 2" xfId="4288"/>
    <cellStyle name="標準 26 3 3 5 2 2" xfId="9530"/>
    <cellStyle name="標準 26 3 3 5 2 2 2" xfId="19513"/>
    <cellStyle name="標準 26 3 3 5 2 2 3" xfId="30067"/>
    <cellStyle name="標準 26 3 3 5 2 2 4" xfId="40627"/>
    <cellStyle name="標準 26 3 3 5 2 2 5" xfId="51182"/>
    <cellStyle name="標準 26 3 3 5 2 3" xfId="14247"/>
    <cellStyle name="標準 26 3 3 5 2 4" xfId="24802"/>
    <cellStyle name="標準 26 3 3 5 2 5" xfId="35362"/>
    <cellStyle name="標準 26 3 3 5 2 6" xfId="45916"/>
    <cellStyle name="標準 26 3 3 5 3" xfId="7122"/>
    <cellStyle name="標準 26 3 3 5 3 2" xfId="17294"/>
    <cellStyle name="標準 26 3 3 5 3 3" xfId="27848"/>
    <cellStyle name="標準 26 3 3 5 3 4" xfId="38408"/>
    <cellStyle name="標準 26 3 3 5 3 5" xfId="48963"/>
    <cellStyle name="標準 26 3 3 5 4" xfId="12028"/>
    <cellStyle name="標準 26 3 3 5 5" xfId="22582"/>
    <cellStyle name="標準 26 3 3 5 6" xfId="33142"/>
    <cellStyle name="標準 26 3 3 5 7" xfId="43696"/>
    <cellStyle name="標準 26 3 3 6" xfId="1362"/>
    <cellStyle name="標準 26 3 3 6 2" xfId="3771"/>
    <cellStyle name="標準 26 3 3 6 2 2" xfId="9013"/>
    <cellStyle name="標準 26 3 3 6 2 2 2" xfId="19514"/>
    <cellStyle name="標準 26 3 3 6 2 2 3" xfId="30068"/>
    <cellStyle name="標準 26 3 3 6 2 2 4" xfId="40628"/>
    <cellStyle name="標準 26 3 3 6 2 2 5" xfId="51183"/>
    <cellStyle name="標準 26 3 3 6 2 3" xfId="14248"/>
    <cellStyle name="標準 26 3 3 6 2 4" xfId="24803"/>
    <cellStyle name="標準 26 3 3 6 2 5" xfId="35363"/>
    <cellStyle name="標準 26 3 3 6 2 6" xfId="45917"/>
    <cellStyle name="標準 26 3 3 6 3" xfId="6605"/>
    <cellStyle name="標準 26 3 3 6 3 2" xfId="16777"/>
    <cellStyle name="標準 26 3 3 6 3 3" xfId="27331"/>
    <cellStyle name="標準 26 3 3 6 3 4" xfId="37891"/>
    <cellStyle name="標準 26 3 3 6 3 5" xfId="48446"/>
    <cellStyle name="標準 26 3 3 6 4" xfId="11511"/>
    <cellStyle name="標準 26 3 3 6 5" xfId="22065"/>
    <cellStyle name="標準 26 3 3 6 6" xfId="32625"/>
    <cellStyle name="標準 26 3 3 6 7" xfId="43179"/>
    <cellStyle name="標準 26 3 3 7" xfId="2872"/>
    <cellStyle name="標準 26 3 3 7 2" xfId="8114"/>
    <cellStyle name="標準 26 3 3 7 2 2" xfId="19515"/>
    <cellStyle name="標準 26 3 3 7 2 3" xfId="30069"/>
    <cellStyle name="標準 26 3 3 7 2 4" xfId="40629"/>
    <cellStyle name="標準 26 3 3 7 2 5" xfId="51184"/>
    <cellStyle name="標準 26 3 3 7 3" xfId="14249"/>
    <cellStyle name="標準 26 3 3 7 4" xfId="24804"/>
    <cellStyle name="標準 26 3 3 7 5" xfId="35364"/>
    <cellStyle name="標準 26 3 3 7 6" xfId="45918"/>
    <cellStyle name="標準 26 3 3 8" xfId="5393"/>
    <cellStyle name="標準 26 3 3 8 2" xfId="15878"/>
    <cellStyle name="標準 26 3 3 8 3" xfId="26432"/>
    <cellStyle name="標準 26 3 3 8 4" xfId="36992"/>
    <cellStyle name="標準 26 3 3 8 5" xfId="47547"/>
    <cellStyle name="標準 26 3 3 9" xfId="10612"/>
    <cellStyle name="標準 26 3 30" xfId="15862"/>
    <cellStyle name="標準 26 3 30 2" xfId="26417"/>
    <cellStyle name="標準 26 3 30 3" xfId="36977"/>
    <cellStyle name="標準 26 3 30 4" xfId="47531"/>
    <cellStyle name="標準 26 3 31" xfId="10596"/>
    <cellStyle name="標準 26 3 32" xfId="21150"/>
    <cellStyle name="標準 26 3 33" xfId="31710"/>
    <cellStyle name="標準 26 3 34" xfId="42264"/>
    <cellStyle name="標準 26 3 4" xfId="167"/>
    <cellStyle name="標準 26 3 4 10" xfId="21210"/>
    <cellStyle name="標準 26 3 4 11" xfId="31770"/>
    <cellStyle name="標準 26 3 4 12" xfId="42324"/>
    <cellStyle name="標準 26 3 4 2" xfId="255"/>
    <cellStyle name="標準 26 3 4 2 10" xfId="42451"/>
    <cellStyle name="標準 26 3 4 2 2" xfId="634"/>
    <cellStyle name="標準 26 3 4 2 2 2" xfId="2684"/>
    <cellStyle name="標準 26 3 4 2 2 2 2" xfId="5093"/>
    <cellStyle name="標準 26 3 4 2 2 2 2 2" xfId="10335"/>
    <cellStyle name="標準 26 3 4 2 2 2 2 2 2" xfId="19516"/>
    <cellStyle name="標準 26 3 4 2 2 2 2 2 3" xfId="30070"/>
    <cellStyle name="標準 26 3 4 2 2 2 2 2 4" xfId="40630"/>
    <cellStyle name="標準 26 3 4 2 2 2 2 2 5" xfId="51185"/>
    <cellStyle name="標準 26 3 4 2 2 2 2 3" xfId="14250"/>
    <cellStyle name="標準 26 3 4 2 2 2 2 4" xfId="24805"/>
    <cellStyle name="標準 26 3 4 2 2 2 2 5" xfId="35365"/>
    <cellStyle name="標準 26 3 4 2 2 2 2 6" xfId="45919"/>
    <cellStyle name="標準 26 3 4 2 2 2 3" xfId="7927"/>
    <cellStyle name="標準 26 3 4 2 2 2 3 2" xfId="18099"/>
    <cellStyle name="標準 26 3 4 2 2 2 3 3" xfId="28653"/>
    <cellStyle name="標準 26 3 4 2 2 2 3 4" xfId="39213"/>
    <cellStyle name="標準 26 3 4 2 2 2 3 5" xfId="49768"/>
    <cellStyle name="標準 26 3 4 2 2 2 4" xfId="12833"/>
    <cellStyle name="標準 26 3 4 2 2 2 5" xfId="23387"/>
    <cellStyle name="標準 26 3 4 2 2 2 6" xfId="33947"/>
    <cellStyle name="標準 26 3 4 2 2 2 7" xfId="44501"/>
    <cellStyle name="標準 26 3 4 2 2 3" xfId="3556"/>
    <cellStyle name="標準 26 3 4 2 2 3 2" xfId="8798"/>
    <cellStyle name="標準 26 3 4 2 2 3 2 2" xfId="19517"/>
    <cellStyle name="標準 26 3 4 2 2 3 2 3" xfId="30071"/>
    <cellStyle name="標準 26 3 4 2 2 3 2 4" xfId="40631"/>
    <cellStyle name="標準 26 3 4 2 2 3 2 5" xfId="51186"/>
    <cellStyle name="標準 26 3 4 2 2 3 3" xfId="14251"/>
    <cellStyle name="標準 26 3 4 2 2 3 4" xfId="24806"/>
    <cellStyle name="標準 26 3 4 2 2 3 5" xfId="35366"/>
    <cellStyle name="標準 26 3 4 2 2 3 6" xfId="45920"/>
    <cellStyle name="標準 26 3 4 2 2 4" xfId="5877"/>
    <cellStyle name="標準 26 3 4 2 2 4 2" xfId="16562"/>
    <cellStyle name="標準 26 3 4 2 2 4 3" xfId="27116"/>
    <cellStyle name="標準 26 3 4 2 2 4 4" xfId="37676"/>
    <cellStyle name="標準 26 3 4 2 2 4 5" xfId="48231"/>
    <cellStyle name="標準 26 3 4 2 2 5" xfId="11296"/>
    <cellStyle name="標準 26 3 4 2 2 6" xfId="21850"/>
    <cellStyle name="標準 26 3 4 2 2 7" xfId="32410"/>
    <cellStyle name="標準 26 3 4 2 2 8" xfId="42964"/>
    <cellStyle name="標準 26 3 4 2 3" xfId="1147"/>
    <cellStyle name="標準 26 3 4 2 3 2" xfId="2171"/>
    <cellStyle name="標準 26 3 4 2 3 2 2" xfId="7414"/>
    <cellStyle name="標準 26 3 4 2 3 2 2 2" xfId="19518"/>
    <cellStyle name="標準 26 3 4 2 3 2 2 3" xfId="30072"/>
    <cellStyle name="標準 26 3 4 2 3 2 2 4" xfId="40632"/>
    <cellStyle name="標準 26 3 4 2 3 2 2 5" xfId="51187"/>
    <cellStyle name="標準 26 3 4 2 3 2 3" xfId="14252"/>
    <cellStyle name="標準 26 3 4 2 3 2 4" xfId="24807"/>
    <cellStyle name="標準 26 3 4 2 3 2 5" xfId="35367"/>
    <cellStyle name="標準 26 3 4 2 3 2 6" xfId="45921"/>
    <cellStyle name="標準 26 3 4 2 3 3" xfId="4580"/>
    <cellStyle name="標準 26 3 4 2 3 3 2" xfId="9822"/>
    <cellStyle name="標準 26 3 4 2 3 3 2 2" xfId="19519"/>
    <cellStyle name="標準 26 3 4 2 3 3 2 3" xfId="30073"/>
    <cellStyle name="標準 26 3 4 2 3 3 2 4" xfId="40633"/>
    <cellStyle name="標準 26 3 4 2 3 3 2 5" xfId="51188"/>
    <cellStyle name="標準 26 3 4 2 3 3 3" xfId="14253"/>
    <cellStyle name="標準 26 3 4 2 3 3 4" xfId="24808"/>
    <cellStyle name="標準 26 3 4 2 3 3 5" xfId="35368"/>
    <cellStyle name="標準 26 3 4 2 3 3 6" xfId="45922"/>
    <cellStyle name="標準 26 3 4 2 3 4" xfId="6390"/>
    <cellStyle name="標準 26 3 4 2 3 4 2" xfId="17586"/>
    <cellStyle name="標準 26 3 4 2 3 4 3" xfId="28140"/>
    <cellStyle name="標準 26 3 4 2 3 4 4" xfId="38700"/>
    <cellStyle name="標準 26 3 4 2 3 4 5" xfId="49255"/>
    <cellStyle name="標準 26 3 4 2 3 5" xfId="12320"/>
    <cellStyle name="標準 26 3 4 2 3 6" xfId="22874"/>
    <cellStyle name="標準 26 3 4 2 3 7" xfId="33434"/>
    <cellStyle name="標準 26 3 4 2 3 8" xfId="43988"/>
    <cellStyle name="標準 26 3 4 2 4" xfId="1682"/>
    <cellStyle name="標準 26 3 4 2 4 2" xfId="4091"/>
    <cellStyle name="標準 26 3 4 2 4 2 2" xfId="9333"/>
    <cellStyle name="標準 26 3 4 2 4 2 2 2" xfId="19520"/>
    <cellStyle name="標準 26 3 4 2 4 2 2 3" xfId="30074"/>
    <cellStyle name="標準 26 3 4 2 4 2 2 4" xfId="40634"/>
    <cellStyle name="標準 26 3 4 2 4 2 2 5" xfId="51189"/>
    <cellStyle name="標準 26 3 4 2 4 2 3" xfId="14254"/>
    <cellStyle name="標準 26 3 4 2 4 2 4" xfId="24809"/>
    <cellStyle name="標準 26 3 4 2 4 2 5" xfId="35369"/>
    <cellStyle name="標準 26 3 4 2 4 2 6" xfId="45923"/>
    <cellStyle name="標準 26 3 4 2 4 3" xfId="6925"/>
    <cellStyle name="標準 26 3 4 2 4 3 2" xfId="17097"/>
    <cellStyle name="標準 26 3 4 2 4 3 3" xfId="27651"/>
    <cellStyle name="標準 26 3 4 2 4 3 4" xfId="38211"/>
    <cellStyle name="標準 26 3 4 2 4 3 5" xfId="48766"/>
    <cellStyle name="標準 26 3 4 2 4 4" xfId="11831"/>
    <cellStyle name="標準 26 3 4 2 4 5" xfId="22385"/>
    <cellStyle name="標準 26 3 4 2 4 6" xfId="32945"/>
    <cellStyle name="標準 26 3 4 2 4 7" xfId="43499"/>
    <cellStyle name="標準 26 3 4 2 5" xfId="3043"/>
    <cellStyle name="標準 26 3 4 2 5 2" xfId="8285"/>
    <cellStyle name="標準 26 3 4 2 5 2 2" xfId="19521"/>
    <cellStyle name="標準 26 3 4 2 5 2 3" xfId="30075"/>
    <cellStyle name="標準 26 3 4 2 5 2 4" xfId="40635"/>
    <cellStyle name="標準 26 3 4 2 5 2 5" xfId="51190"/>
    <cellStyle name="標準 26 3 4 2 5 3" xfId="14255"/>
    <cellStyle name="標準 26 3 4 2 5 4" xfId="24810"/>
    <cellStyle name="標準 26 3 4 2 5 5" xfId="35370"/>
    <cellStyle name="標準 26 3 4 2 5 6" xfId="45924"/>
    <cellStyle name="標準 26 3 4 2 6" xfId="5498"/>
    <cellStyle name="標準 26 3 4 2 6 2" xfId="16049"/>
    <cellStyle name="標準 26 3 4 2 6 3" xfId="26603"/>
    <cellStyle name="標準 26 3 4 2 6 4" xfId="37163"/>
    <cellStyle name="標準 26 3 4 2 6 5" xfId="47718"/>
    <cellStyle name="標準 26 3 4 2 7" xfId="10783"/>
    <cellStyle name="標準 26 3 4 2 8" xfId="21337"/>
    <cellStyle name="標準 26 3 4 2 9" xfId="31897"/>
    <cellStyle name="標準 26 3 4 3" xfId="356"/>
    <cellStyle name="標準 26 3 4 3 2" xfId="1020"/>
    <cellStyle name="標準 26 3 4 3 2 2" xfId="2557"/>
    <cellStyle name="標準 26 3 4 3 2 2 2" xfId="7800"/>
    <cellStyle name="標準 26 3 4 3 2 2 2 2" xfId="19522"/>
    <cellStyle name="標準 26 3 4 3 2 2 2 3" xfId="30076"/>
    <cellStyle name="標準 26 3 4 3 2 2 2 4" xfId="40636"/>
    <cellStyle name="標準 26 3 4 3 2 2 2 5" xfId="51191"/>
    <cellStyle name="標準 26 3 4 3 2 2 3" xfId="14256"/>
    <cellStyle name="標準 26 3 4 3 2 2 4" xfId="24811"/>
    <cellStyle name="標準 26 3 4 3 2 2 5" xfId="35371"/>
    <cellStyle name="標準 26 3 4 3 2 2 6" xfId="45925"/>
    <cellStyle name="標準 26 3 4 3 2 3" xfId="4966"/>
    <cellStyle name="標準 26 3 4 3 2 3 2" xfId="10208"/>
    <cellStyle name="標準 26 3 4 3 2 3 2 2" xfId="19523"/>
    <cellStyle name="標準 26 3 4 3 2 3 2 3" xfId="30077"/>
    <cellStyle name="標準 26 3 4 3 2 3 2 4" xfId="40637"/>
    <cellStyle name="標準 26 3 4 3 2 3 2 5" xfId="51192"/>
    <cellStyle name="標準 26 3 4 3 2 3 3" xfId="14257"/>
    <cellStyle name="標準 26 3 4 3 2 3 4" xfId="24812"/>
    <cellStyle name="標準 26 3 4 3 2 3 5" xfId="35372"/>
    <cellStyle name="標準 26 3 4 3 2 3 6" xfId="45926"/>
    <cellStyle name="標準 26 3 4 3 2 4" xfId="6263"/>
    <cellStyle name="標準 26 3 4 3 2 4 2" xfId="17972"/>
    <cellStyle name="標準 26 3 4 3 2 4 3" xfId="28526"/>
    <cellStyle name="標準 26 3 4 3 2 4 4" xfId="39086"/>
    <cellStyle name="標準 26 3 4 3 2 4 5" xfId="49641"/>
    <cellStyle name="標準 26 3 4 3 2 5" xfId="12706"/>
    <cellStyle name="標準 26 3 4 3 2 6" xfId="23260"/>
    <cellStyle name="標準 26 3 4 3 2 7" xfId="33820"/>
    <cellStyle name="標準 26 3 4 3 2 8" xfId="44374"/>
    <cellStyle name="標準 26 3 4 3 3" xfId="1555"/>
    <cellStyle name="標準 26 3 4 3 3 2" xfId="3964"/>
    <cellStyle name="標準 26 3 4 3 3 2 2" xfId="9206"/>
    <cellStyle name="標準 26 3 4 3 3 2 2 2" xfId="19524"/>
    <cellStyle name="標準 26 3 4 3 3 2 2 3" xfId="30078"/>
    <cellStyle name="標準 26 3 4 3 3 2 2 4" xfId="40638"/>
    <cellStyle name="標準 26 3 4 3 3 2 2 5" xfId="51193"/>
    <cellStyle name="標準 26 3 4 3 3 2 3" xfId="14258"/>
    <cellStyle name="標準 26 3 4 3 3 2 4" xfId="24813"/>
    <cellStyle name="標準 26 3 4 3 3 2 5" xfId="35373"/>
    <cellStyle name="標準 26 3 4 3 3 2 6" xfId="45927"/>
    <cellStyle name="標準 26 3 4 3 3 3" xfId="6798"/>
    <cellStyle name="標準 26 3 4 3 3 3 2" xfId="16970"/>
    <cellStyle name="標準 26 3 4 3 3 3 3" xfId="27524"/>
    <cellStyle name="標準 26 3 4 3 3 3 4" xfId="38084"/>
    <cellStyle name="標準 26 3 4 3 3 3 5" xfId="48639"/>
    <cellStyle name="標準 26 3 4 3 3 4" xfId="11704"/>
    <cellStyle name="標準 26 3 4 3 3 5" xfId="22258"/>
    <cellStyle name="標準 26 3 4 3 3 6" xfId="32818"/>
    <cellStyle name="標準 26 3 4 3 3 7" xfId="43372"/>
    <cellStyle name="標準 26 3 4 3 4" xfId="3429"/>
    <cellStyle name="標準 26 3 4 3 4 2" xfId="8671"/>
    <cellStyle name="標準 26 3 4 3 4 2 2" xfId="19525"/>
    <cellStyle name="標準 26 3 4 3 4 2 3" xfId="30079"/>
    <cellStyle name="標準 26 3 4 3 4 2 4" xfId="40639"/>
    <cellStyle name="標準 26 3 4 3 4 2 5" xfId="51194"/>
    <cellStyle name="標準 26 3 4 3 4 3" xfId="14259"/>
    <cellStyle name="標準 26 3 4 3 4 4" xfId="24814"/>
    <cellStyle name="標準 26 3 4 3 4 5" xfId="35374"/>
    <cellStyle name="標準 26 3 4 3 4 6" xfId="45928"/>
    <cellStyle name="標準 26 3 4 3 5" xfId="5599"/>
    <cellStyle name="標準 26 3 4 3 5 2" xfId="16435"/>
    <cellStyle name="標準 26 3 4 3 5 3" xfId="26989"/>
    <cellStyle name="標準 26 3 4 3 5 4" xfId="37549"/>
    <cellStyle name="標準 26 3 4 3 5 5" xfId="48104"/>
    <cellStyle name="標準 26 3 4 3 6" xfId="11169"/>
    <cellStyle name="標準 26 3 4 3 7" xfId="21723"/>
    <cellStyle name="標準 26 3 4 3 8" xfId="32283"/>
    <cellStyle name="標準 26 3 4 3 9" xfId="42837"/>
    <cellStyle name="標準 26 3 4 4" xfId="849"/>
    <cellStyle name="標準 26 3 4 4 2" xfId="2386"/>
    <cellStyle name="標準 26 3 4 4 2 2" xfId="4795"/>
    <cellStyle name="標準 26 3 4 4 2 2 2" xfId="10037"/>
    <cellStyle name="標準 26 3 4 4 2 2 2 2" xfId="19526"/>
    <cellStyle name="標準 26 3 4 4 2 2 2 3" xfId="30080"/>
    <cellStyle name="標準 26 3 4 4 2 2 2 4" xfId="40640"/>
    <cellStyle name="標準 26 3 4 4 2 2 2 5" xfId="51195"/>
    <cellStyle name="標準 26 3 4 4 2 2 3" xfId="14260"/>
    <cellStyle name="標準 26 3 4 4 2 2 4" xfId="24815"/>
    <cellStyle name="標準 26 3 4 4 2 2 5" xfId="35375"/>
    <cellStyle name="標準 26 3 4 4 2 2 6" xfId="45929"/>
    <cellStyle name="標準 26 3 4 4 2 3" xfId="7629"/>
    <cellStyle name="標準 26 3 4 4 2 3 2" xfId="17801"/>
    <cellStyle name="標準 26 3 4 4 2 3 3" xfId="28355"/>
    <cellStyle name="標準 26 3 4 4 2 3 4" xfId="38915"/>
    <cellStyle name="標準 26 3 4 4 2 3 5" xfId="49470"/>
    <cellStyle name="標準 26 3 4 4 2 4" xfId="12535"/>
    <cellStyle name="標準 26 3 4 4 2 5" xfId="23089"/>
    <cellStyle name="標準 26 3 4 4 2 6" xfId="33649"/>
    <cellStyle name="標準 26 3 4 4 2 7" xfId="44203"/>
    <cellStyle name="標準 26 3 4 4 3" xfId="3258"/>
    <cellStyle name="標準 26 3 4 4 3 2" xfId="8500"/>
    <cellStyle name="標準 26 3 4 4 3 2 2" xfId="19527"/>
    <cellStyle name="標準 26 3 4 4 3 2 3" xfId="30081"/>
    <cellStyle name="標準 26 3 4 4 3 2 4" xfId="40641"/>
    <cellStyle name="標準 26 3 4 4 3 2 5" xfId="51196"/>
    <cellStyle name="標準 26 3 4 4 3 3" xfId="14261"/>
    <cellStyle name="標準 26 3 4 4 3 4" xfId="24816"/>
    <cellStyle name="標準 26 3 4 4 3 5" xfId="35376"/>
    <cellStyle name="標準 26 3 4 4 3 6" xfId="45930"/>
    <cellStyle name="標準 26 3 4 4 4" xfId="6092"/>
    <cellStyle name="標準 26 3 4 4 4 2" xfId="16264"/>
    <cellStyle name="標準 26 3 4 4 4 3" xfId="26818"/>
    <cellStyle name="標準 26 3 4 4 4 4" xfId="37378"/>
    <cellStyle name="標準 26 3 4 4 4 5" xfId="47933"/>
    <cellStyle name="標準 26 3 4 4 5" xfId="10998"/>
    <cellStyle name="標準 26 3 4 4 6" xfId="21552"/>
    <cellStyle name="標準 26 3 4 4 7" xfId="32112"/>
    <cellStyle name="標準 26 3 4 4 8" xfId="42666"/>
    <cellStyle name="標準 26 3 4 5" xfId="1893"/>
    <cellStyle name="標準 26 3 4 5 2" xfId="4302"/>
    <cellStyle name="標準 26 3 4 5 2 2" xfId="9544"/>
    <cellStyle name="標準 26 3 4 5 2 2 2" xfId="19528"/>
    <cellStyle name="標準 26 3 4 5 2 2 3" xfId="30082"/>
    <cellStyle name="標準 26 3 4 5 2 2 4" xfId="40642"/>
    <cellStyle name="標準 26 3 4 5 2 2 5" xfId="51197"/>
    <cellStyle name="標準 26 3 4 5 2 3" xfId="14262"/>
    <cellStyle name="標準 26 3 4 5 2 4" xfId="24817"/>
    <cellStyle name="標準 26 3 4 5 2 5" xfId="35377"/>
    <cellStyle name="標準 26 3 4 5 2 6" xfId="45931"/>
    <cellStyle name="標準 26 3 4 5 3" xfId="7136"/>
    <cellStyle name="標準 26 3 4 5 3 2" xfId="17308"/>
    <cellStyle name="標準 26 3 4 5 3 3" xfId="27862"/>
    <cellStyle name="標準 26 3 4 5 3 4" xfId="38422"/>
    <cellStyle name="標準 26 3 4 5 3 5" xfId="48977"/>
    <cellStyle name="標準 26 3 4 5 4" xfId="12042"/>
    <cellStyle name="標準 26 3 4 5 5" xfId="22596"/>
    <cellStyle name="標準 26 3 4 5 6" xfId="33156"/>
    <cellStyle name="標準 26 3 4 5 7" xfId="43710"/>
    <cellStyle name="標準 26 3 4 6" xfId="1384"/>
    <cellStyle name="標準 26 3 4 6 2" xfId="3793"/>
    <cellStyle name="標準 26 3 4 6 2 2" xfId="9035"/>
    <cellStyle name="標準 26 3 4 6 2 2 2" xfId="19529"/>
    <cellStyle name="標準 26 3 4 6 2 2 3" xfId="30083"/>
    <cellStyle name="標準 26 3 4 6 2 2 4" xfId="40643"/>
    <cellStyle name="標準 26 3 4 6 2 2 5" xfId="51198"/>
    <cellStyle name="標準 26 3 4 6 2 3" xfId="14263"/>
    <cellStyle name="標準 26 3 4 6 2 4" xfId="24818"/>
    <cellStyle name="標準 26 3 4 6 2 5" xfId="35378"/>
    <cellStyle name="標準 26 3 4 6 2 6" xfId="45932"/>
    <cellStyle name="標準 26 3 4 6 3" xfId="6627"/>
    <cellStyle name="標準 26 3 4 6 3 2" xfId="16799"/>
    <cellStyle name="標準 26 3 4 6 3 3" xfId="27353"/>
    <cellStyle name="標準 26 3 4 6 3 4" xfId="37913"/>
    <cellStyle name="標準 26 3 4 6 3 5" xfId="48468"/>
    <cellStyle name="標準 26 3 4 6 4" xfId="11533"/>
    <cellStyle name="標準 26 3 4 6 5" xfId="22087"/>
    <cellStyle name="標準 26 3 4 6 6" xfId="32647"/>
    <cellStyle name="標準 26 3 4 6 7" xfId="43201"/>
    <cellStyle name="標準 26 3 4 7" xfId="2916"/>
    <cellStyle name="標準 26 3 4 7 2" xfId="8158"/>
    <cellStyle name="標準 26 3 4 7 2 2" xfId="19530"/>
    <cellStyle name="標準 26 3 4 7 2 3" xfId="30084"/>
    <cellStyle name="標準 26 3 4 7 2 4" xfId="40644"/>
    <cellStyle name="標準 26 3 4 7 2 5" xfId="51199"/>
    <cellStyle name="標準 26 3 4 7 3" xfId="14264"/>
    <cellStyle name="標準 26 3 4 7 4" xfId="24819"/>
    <cellStyle name="標準 26 3 4 7 5" xfId="35379"/>
    <cellStyle name="標準 26 3 4 7 6" xfId="45933"/>
    <cellStyle name="標準 26 3 4 8" xfId="5415"/>
    <cellStyle name="標準 26 3 4 8 2" xfId="15922"/>
    <cellStyle name="標準 26 3 4 8 3" xfId="26476"/>
    <cellStyle name="標準 26 3 4 8 4" xfId="37036"/>
    <cellStyle name="標準 26 3 4 8 5" xfId="47591"/>
    <cellStyle name="標準 26 3 4 9" xfId="10656"/>
    <cellStyle name="標準 26 3 5" xfId="277"/>
    <cellStyle name="標準 26 3 5 10" xfId="21232"/>
    <cellStyle name="標準 26 3 5 11" xfId="31792"/>
    <cellStyle name="標準 26 3 5 12" xfId="42346"/>
    <cellStyle name="標準 26 3 5 2" xfId="656"/>
    <cellStyle name="標準 26 3 5 2 10" xfId="42473"/>
    <cellStyle name="標準 26 3 5 2 2" xfId="1169"/>
    <cellStyle name="標準 26 3 5 2 2 2" xfId="2706"/>
    <cellStyle name="標準 26 3 5 2 2 2 2" xfId="5115"/>
    <cellStyle name="標準 26 3 5 2 2 2 2 2" xfId="10357"/>
    <cellStyle name="標準 26 3 5 2 2 2 2 2 2" xfId="19531"/>
    <cellStyle name="標準 26 3 5 2 2 2 2 2 3" xfId="30085"/>
    <cellStyle name="標準 26 3 5 2 2 2 2 2 4" xfId="40645"/>
    <cellStyle name="標準 26 3 5 2 2 2 2 2 5" xfId="51200"/>
    <cellStyle name="標準 26 3 5 2 2 2 2 3" xfId="14265"/>
    <cellStyle name="標準 26 3 5 2 2 2 2 4" xfId="24820"/>
    <cellStyle name="標準 26 3 5 2 2 2 2 5" xfId="35380"/>
    <cellStyle name="標準 26 3 5 2 2 2 2 6" xfId="45934"/>
    <cellStyle name="標準 26 3 5 2 2 2 3" xfId="7949"/>
    <cellStyle name="標準 26 3 5 2 2 2 3 2" xfId="18121"/>
    <cellStyle name="標準 26 3 5 2 2 2 3 3" xfId="28675"/>
    <cellStyle name="標準 26 3 5 2 2 2 3 4" xfId="39235"/>
    <cellStyle name="標準 26 3 5 2 2 2 3 5" xfId="49790"/>
    <cellStyle name="標準 26 3 5 2 2 2 4" xfId="12855"/>
    <cellStyle name="標準 26 3 5 2 2 2 5" xfId="23409"/>
    <cellStyle name="標準 26 3 5 2 2 2 6" xfId="33969"/>
    <cellStyle name="標準 26 3 5 2 2 2 7" xfId="44523"/>
    <cellStyle name="標準 26 3 5 2 2 3" xfId="3578"/>
    <cellStyle name="標準 26 3 5 2 2 3 2" xfId="8820"/>
    <cellStyle name="標準 26 3 5 2 2 3 2 2" xfId="19532"/>
    <cellStyle name="標準 26 3 5 2 2 3 2 3" xfId="30086"/>
    <cellStyle name="標準 26 3 5 2 2 3 2 4" xfId="40646"/>
    <cellStyle name="標準 26 3 5 2 2 3 2 5" xfId="51201"/>
    <cellStyle name="標準 26 3 5 2 2 3 3" xfId="14266"/>
    <cellStyle name="標準 26 3 5 2 2 3 4" xfId="24821"/>
    <cellStyle name="標準 26 3 5 2 2 3 5" xfId="35381"/>
    <cellStyle name="標準 26 3 5 2 2 3 6" xfId="45935"/>
    <cellStyle name="標準 26 3 5 2 2 4" xfId="6412"/>
    <cellStyle name="標準 26 3 5 2 2 4 2" xfId="16584"/>
    <cellStyle name="標準 26 3 5 2 2 4 3" xfId="27138"/>
    <cellStyle name="標準 26 3 5 2 2 4 4" xfId="37698"/>
    <cellStyle name="標準 26 3 5 2 2 4 5" xfId="48253"/>
    <cellStyle name="標準 26 3 5 2 2 5" xfId="11318"/>
    <cellStyle name="標準 26 3 5 2 2 6" xfId="21872"/>
    <cellStyle name="標準 26 3 5 2 2 7" xfId="32432"/>
    <cellStyle name="標準 26 3 5 2 2 8" xfId="42986"/>
    <cellStyle name="標準 26 3 5 2 3" xfId="2193"/>
    <cellStyle name="標準 26 3 5 2 3 2" xfId="4602"/>
    <cellStyle name="標準 26 3 5 2 3 2 2" xfId="9844"/>
    <cellStyle name="標準 26 3 5 2 3 2 2 2" xfId="19533"/>
    <cellStyle name="標準 26 3 5 2 3 2 2 3" xfId="30087"/>
    <cellStyle name="標準 26 3 5 2 3 2 2 4" xfId="40647"/>
    <cellStyle name="標準 26 3 5 2 3 2 2 5" xfId="51202"/>
    <cellStyle name="標準 26 3 5 2 3 2 3" xfId="14267"/>
    <cellStyle name="標準 26 3 5 2 3 2 4" xfId="24822"/>
    <cellStyle name="標準 26 3 5 2 3 2 5" xfId="35382"/>
    <cellStyle name="標準 26 3 5 2 3 2 6" xfId="45936"/>
    <cellStyle name="標準 26 3 5 2 3 3" xfId="7436"/>
    <cellStyle name="標準 26 3 5 2 3 3 2" xfId="17608"/>
    <cellStyle name="標準 26 3 5 2 3 3 3" xfId="28162"/>
    <cellStyle name="標準 26 3 5 2 3 3 4" xfId="38722"/>
    <cellStyle name="標準 26 3 5 2 3 3 5" xfId="49277"/>
    <cellStyle name="標準 26 3 5 2 3 4" xfId="12342"/>
    <cellStyle name="標準 26 3 5 2 3 5" xfId="22896"/>
    <cellStyle name="標準 26 3 5 2 3 6" xfId="33456"/>
    <cellStyle name="標準 26 3 5 2 3 7" xfId="44010"/>
    <cellStyle name="標準 26 3 5 2 4" xfId="1704"/>
    <cellStyle name="標準 26 3 5 2 4 2" xfId="4113"/>
    <cellStyle name="標準 26 3 5 2 4 2 2" xfId="9355"/>
    <cellStyle name="標準 26 3 5 2 4 2 2 2" xfId="19534"/>
    <cellStyle name="標準 26 3 5 2 4 2 2 3" xfId="30088"/>
    <cellStyle name="標準 26 3 5 2 4 2 2 4" xfId="40648"/>
    <cellStyle name="標準 26 3 5 2 4 2 2 5" xfId="51203"/>
    <cellStyle name="標準 26 3 5 2 4 2 3" xfId="14268"/>
    <cellStyle name="標準 26 3 5 2 4 2 4" xfId="24823"/>
    <cellStyle name="標準 26 3 5 2 4 2 5" xfId="35383"/>
    <cellStyle name="標準 26 3 5 2 4 2 6" xfId="45937"/>
    <cellStyle name="標準 26 3 5 2 4 3" xfId="6947"/>
    <cellStyle name="標準 26 3 5 2 4 3 2" xfId="17119"/>
    <cellStyle name="標準 26 3 5 2 4 3 3" xfId="27673"/>
    <cellStyle name="標準 26 3 5 2 4 3 4" xfId="38233"/>
    <cellStyle name="標準 26 3 5 2 4 3 5" xfId="48788"/>
    <cellStyle name="標準 26 3 5 2 4 4" xfId="11853"/>
    <cellStyle name="標準 26 3 5 2 4 5" xfId="22407"/>
    <cellStyle name="標準 26 3 5 2 4 6" xfId="32967"/>
    <cellStyle name="標準 26 3 5 2 4 7" xfId="43521"/>
    <cellStyle name="標準 26 3 5 2 5" xfId="3065"/>
    <cellStyle name="標準 26 3 5 2 5 2" xfId="8307"/>
    <cellStyle name="標準 26 3 5 2 5 2 2" xfId="19535"/>
    <cellStyle name="標準 26 3 5 2 5 2 3" xfId="30089"/>
    <cellStyle name="標準 26 3 5 2 5 2 4" xfId="40649"/>
    <cellStyle name="標準 26 3 5 2 5 2 5" xfId="51204"/>
    <cellStyle name="標準 26 3 5 2 5 3" xfId="14269"/>
    <cellStyle name="標準 26 3 5 2 5 4" xfId="24824"/>
    <cellStyle name="標準 26 3 5 2 5 5" xfId="35384"/>
    <cellStyle name="標準 26 3 5 2 5 6" xfId="45938"/>
    <cellStyle name="標準 26 3 5 2 6" xfId="5899"/>
    <cellStyle name="標準 26 3 5 2 6 2" xfId="16071"/>
    <cellStyle name="標準 26 3 5 2 6 3" xfId="26625"/>
    <cellStyle name="標準 26 3 5 2 6 4" xfId="37185"/>
    <cellStyle name="標準 26 3 5 2 6 5" xfId="47740"/>
    <cellStyle name="標準 26 3 5 2 7" xfId="10805"/>
    <cellStyle name="標準 26 3 5 2 8" xfId="21359"/>
    <cellStyle name="標準 26 3 5 2 9" xfId="31919"/>
    <cellStyle name="標準 26 3 5 3" xfId="370"/>
    <cellStyle name="標準 26 3 5 3 2" xfId="1042"/>
    <cellStyle name="標準 26 3 5 3 2 2" xfId="2579"/>
    <cellStyle name="標準 26 3 5 3 2 2 2" xfId="7822"/>
    <cellStyle name="標準 26 3 5 3 2 2 2 2" xfId="19536"/>
    <cellStyle name="標準 26 3 5 3 2 2 2 3" xfId="30090"/>
    <cellStyle name="標準 26 3 5 3 2 2 2 4" xfId="40650"/>
    <cellStyle name="標準 26 3 5 3 2 2 2 5" xfId="51205"/>
    <cellStyle name="標準 26 3 5 3 2 2 3" xfId="14270"/>
    <cellStyle name="標準 26 3 5 3 2 2 4" xfId="24825"/>
    <cellStyle name="標準 26 3 5 3 2 2 5" xfId="35385"/>
    <cellStyle name="標準 26 3 5 3 2 2 6" xfId="45939"/>
    <cellStyle name="標準 26 3 5 3 2 3" xfId="4988"/>
    <cellStyle name="標準 26 3 5 3 2 3 2" xfId="10230"/>
    <cellStyle name="標準 26 3 5 3 2 3 2 2" xfId="19537"/>
    <cellStyle name="標準 26 3 5 3 2 3 2 3" xfId="30091"/>
    <cellStyle name="標準 26 3 5 3 2 3 2 4" xfId="40651"/>
    <cellStyle name="標準 26 3 5 3 2 3 2 5" xfId="51206"/>
    <cellStyle name="標準 26 3 5 3 2 3 3" xfId="14271"/>
    <cellStyle name="標準 26 3 5 3 2 3 4" xfId="24826"/>
    <cellStyle name="標準 26 3 5 3 2 3 5" xfId="35386"/>
    <cellStyle name="標準 26 3 5 3 2 3 6" xfId="45940"/>
    <cellStyle name="標準 26 3 5 3 2 4" xfId="6285"/>
    <cellStyle name="標準 26 3 5 3 2 4 2" xfId="17994"/>
    <cellStyle name="標準 26 3 5 3 2 4 3" xfId="28548"/>
    <cellStyle name="標準 26 3 5 3 2 4 4" xfId="39108"/>
    <cellStyle name="標準 26 3 5 3 2 4 5" xfId="49663"/>
    <cellStyle name="標準 26 3 5 3 2 5" xfId="12728"/>
    <cellStyle name="標準 26 3 5 3 2 6" xfId="23282"/>
    <cellStyle name="標準 26 3 5 3 2 7" xfId="33842"/>
    <cellStyle name="標準 26 3 5 3 2 8" xfId="44396"/>
    <cellStyle name="標準 26 3 5 3 3" xfId="1577"/>
    <cellStyle name="標準 26 3 5 3 3 2" xfId="3986"/>
    <cellStyle name="標準 26 3 5 3 3 2 2" xfId="9228"/>
    <cellStyle name="標準 26 3 5 3 3 2 2 2" xfId="19538"/>
    <cellStyle name="標準 26 3 5 3 3 2 2 3" xfId="30092"/>
    <cellStyle name="標準 26 3 5 3 3 2 2 4" xfId="40652"/>
    <cellStyle name="標準 26 3 5 3 3 2 2 5" xfId="51207"/>
    <cellStyle name="標準 26 3 5 3 3 2 3" xfId="14272"/>
    <cellStyle name="標準 26 3 5 3 3 2 4" xfId="24827"/>
    <cellStyle name="標準 26 3 5 3 3 2 5" xfId="35387"/>
    <cellStyle name="標準 26 3 5 3 3 2 6" xfId="45941"/>
    <cellStyle name="標準 26 3 5 3 3 3" xfId="6820"/>
    <cellStyle name="標準 26 3 5 3 3 3 2" xfId="16992"/>
    <cellStyle name="標準 26 3 5 3 3 3 3" xfId="27546"/>
    <cellStyle name="標準 26 3 5 3 3 3 4" xfId="38106"/>
    <cellStyle name="標準 26 3 5 3 3 3 5" xfId="48661"/>
    <cellStyle name="標準 26 3 5 3 3 4" xfId="11726"/>
    <cellStyle name="標準 26 3 5 3 3 5" xfId="22280"/>
    <cellStyle name="標準 26 3 5 3 3 6" xfId="32840"/>
    <cellStyle name="標準 26 3 5 3 3 7" xfId="43394"/>
    <cellStyle name="標準 26 3 5 3 4" xfId="3451"/>
    <cellStyle name="標準 26 3 5 3 4 2" xfId="8693"/>
    <cellStyle name="標準 26 3 5 3 4 2 2" xfId="19539"/>
    <cellStyle name="標準 26 3 5 3 4 2 3" xfId="30093"/>
    <cellStyle name="標準 26 3 5 3 4 2 4" xfId="40653"/>
    <cellStyle name="標準 26 3 5 3 4 2 5" xfId="51208"/>
    <cellStyle name="標準 26 3 5 3 4 3" xfId="14273"/>
    <cellStyle name="標準 26 3 5 3 4 4" xfId="24828"/>
    <cellStyle name="標準 26 3 5 3 4 5" xfId="35388"/>
    <cellStyle name="標準 26 3 5 3 4 6" xfId="45942"/>
    <cellStyle name="標準 26 3 5 3 5" xfId="5613"/>
    <cellStyle name="標準 26 3 5 3 5 2" xfId="16457"/>
    <cellStyle name="標準 26 3 5 3 5 3" xfId="27011"/>
    <cellStyle name="標準 26 3 5 3 5 4" xfId="37571"/>
    <cellStyle name="標準 26 3 5 3 5 5" xfId="48126"/>
    <cellStyle name="標準 26 3 5 3 6" xfId="11191"/>
    <cellStyle name="標準 26 3 5 3 7" xfId="21745"/>
    <cellStyle name="標準 26 3 5 3 8" xfId="32305"/>
    <cellStyle name="標準 26 3 5 3 9" xfId="42859"/>
    <cellStyle name="標準 26 3 5 4" xfId="871"/>
    <cellStyle name="標準 26 3 5 4 2" xfId="2408"/>
    <cellStyle name="標準 26 3 5 4 2 2" xfId="4817"/>
    <cellStyle name="標準 26 3 5 4 2 2 2" xfId="10059"/>
    <cellStyle name="標準 26 3 5 4 2 2 2 2" xfId="19540"/>
    <cellStyle name="標準 26 3 5 4 2 2 2 3" xfId="30094"/>
    <cellStyle name="標準 26 3 5 4 2 2 2 4" xfId="40654"/>
    <cellStyle name="標準 26 3 5 4 2 2 2 5" xfId="51209"/>
    <cellStyle name="標準 26 3 5 4 2 2 3" xfId="14274"/>
    <cellStyle name="標準 26 3 5 4 2 2 4" xfId="24829"/>
    <cellStyle name="標準 26 3 5 4 2 2 5" xfId="35389"/>
    <cellStyle name="標準 26 3 5 4 2 2 6" xfId="45943"/>
    <cellStyle name="標準 26 3 5 4 2 3" xfId="7651"/>
    <cellStyle name="標準 26 3 5 4 2 3 2" xfId="17823"/>
    <cellStyle name="標準 26 3 5 4 2 3 3" xfId="28377"/>
    <cellStyle name="標準 26 3 5 4 2 3 4" xfId="38937"/>
    <cellStyle name="標準 26 3 5 4 2 3 5" xfId="49492"/>
    <cellStyle name="標準 26 3 5 4 2 4" xfId="12557"/>
    <cellStyle name="標準 26 3 5 4 2 5" xfId="23111"/>
    <cellStyle name="標準 26 3 5 4 2 6" xfId="33671"/>
    <cellStyle name="標準 26 3 5 4 2 7" xfId="44225"/>
    <cellStyle name="標準 26 3 5 4 3" xfId="3280"/>
    <cellStyle name="標準 26 3 5 4 3 2" xfId="8522"/>
    <cellStyle name="標準 26 3 5 4 3 2 2" xfId="19541"/>
    <cellStyle name="標準 26 3 5 4 3 2 3" xfId="30095"/>
    <cellStyle name="標準 26 3 5 4 3 2 4" xfId="40655"/>
    <cellStyle name="標準 26 3 5 4 3 2 5" xfId="51210"/>
    <cellStyle name="標準 26 3 5 4 3 3" xfId="14275"/>
    <cellStyle name="標準 26 3 5 4 3 4" xfId="24830"/>
    <cellStyle name="標準 26 3 5 4 3 5" xfId="35390"/>
    <cellStyle name="標準 26 3 5 4 3 6" xfId="45944"/>
    <cellStyle name="標準 26 3 5 4 4" xfId="6114"/>
    <cellStyle name="標準 26 3 5 4 4 2" xfId="16286"/>
    <cellStyle name="標準 26 3 5 4 4 3" xfId="26840"/>
    <cellStyle name="標準 26 3 5 4 4 4" xfId="37400"/>
    <cellStyle name="標準 26 3 5 4 4 5" xfId="47955"/>
    <cellStyle name="標準 26 3 5 4 5" xfId="11020"/>
    <cellStyle name="標準 26 3 5 4 6" xfId="21574"/>
    <cellStyle name="標準 26 3 5 4 7" xfId="32134"/>
    <cellStyle name="標準 26 3 5 4 8" xfId="42688"/>
    <cellStyle name="標準 26 3 5 5" xfId="1907"/>
    <cellStyle name="標準 26 3 5 5 2" xfId="4316"/>
    <cellStyle name="標準 26 3 5 5 2 2" xfId="9558"/>
    <cellStyle name="標準 26 3 5 5 2 2 2" xfId="19542"/>
    <cellStyle name="標準 26 3 5 5 2 2 3" xfId="30096"/>
    <cellStyle name="標準 26 3 5 5 2 2 4" xfId="40656"/>
    <cellStyle name="標準 26 3 5 5 2 2 5" xfId="51211"/>
    <cellStyle name="標準 26 3 5 5 2 3" xfId="14276"/>
    <cellStyle name="標準 26 3 5 5 2 4" xfId="24831"/>
    <cellStyle name="標準 26 3 5 5 2 5" xfId="35391"/>
    <cellStyle name="標準 26 3 5 5 2 6" xfId="45945"/>
    <cellStyle name="標準 26 3 5 5 3" xfId="7150"/>
    <cellStyle name="標準 26 3 5 5 3 2" xfId="17322"/>
    <cellStyle name="標準 26 3 5 5 3 3" xfId="27876"/>
    <cellStyle name="標準 26 3 5 5 3 4" xfId="38436"/>
    <cellStyle name="標準 26 3 5 5 3 5" xfId="48991"/>
    <cellStyle name="標準 26 3 5 5 4" xfId="12056"/>
    <cellStyle name="標準 26 3 5 5 5" xfId="22610"/>
    <cellStyle name="標準 26 3 5 5 6" xfId="33170"/>
    <cellStyle name="標準 26 3 5 5 7" xfId="43724"/>
    <cellStyle name="標準 26 3 5 6" xfId="1406"/>
    <cellStyle name="標準 26 3 5 6 2" xfId="3815"/>
    <cellStyle name="標準 26 3 5 6 2 2" xfId="9057"/>
    <cellStyle name="標準 26 3 5 6 2 2 2" xfId="19543"/>
    <cellStyle name="標準 26 3 5 6 2 2 3" xfId="30097"/>
    <cellStyle name="標準 26 3 5 6 2 2 4" xfId="40657"/>
    <cellStyle name="標準 26 3 5 6 2 2 5" xfId="51212"/>
    <cellStyle name="標準 26 3 5 6 2 3" xfId="14277"/>
    <cellStyle name="標準 26 3 5 6 2 4" xfId="24832"/>
    <cellStyle name="標準 26 3 5 6 2 5" xfId="35392"/>
    <cellStyle name="標準 26 3 5 6 2 6" xfId="45946"/>
    <cellStyle name="標準 26 3 5 6 3" xfId="6649"/>
    <cellStyle name="標準 26 3 5 6 3 2" xfId="16821"/>
    <cellStyle name="標準 26 3 5 6 3 3" xfId="27375"/>
    <cellStyle name="標準 26 3 5 6 3 4" xfId="37935"/>
    <cellStyle name="標準 26 3 5 6 3 5" xfId="48490"/>
    <cellStyle name="標準 26 3 5 6 4" xfId="11555"/>
    <cellStyle name="標準 26 3 5 6 5" xfId="22109"/>
    <cellStyle name="標準 26 3 5 6 6" xfId="32669"/>
    <cellStyle name="標準 26 3 5 6 7" xfId="43223"/>
    <cellStyle name="標準 26 3 5 7" xfId="2938"/>
    <cellStyle name="標準 26 3 5 7 2" xfId="8180"/>
    <cellStyle name="標準 26 3 5 7 2 2" xfId="19544"/>
    <cellStyle name="標準 26 3 5 7 2 3" xfId="30098"/>
    <cellStyle name="標準 26 3 5 7 2 4" xfId="40658"/>
    <cellStyle name="標準 26 3 5 7 2 5" xfId="51213"/>
    <cellStyle name="標準 26 3 5 7 3" xfId="14278"/>
    <cellStyle name="標準 26 3 5 7 4" xfId="24833"/>
    <cellStyle name="標準 26 3 5 7 5" xfId="35393"/>
    <cellStyle name="標準 26 3 5 7 6" xfId="45947"/>
    <cellStyle name="標準 26 3 5 8" xfId="5520"/>
    <cellStyle name="標準 26 3 5 8 2" xfId="15944"/>
    <cellStyle name="標準 26 3 5 8 3" xfId="26498"/>
    <cellStyle name="標準 26 3 5 8 4" xfId="37058"/>
    <cellStyle name="標準 26 3 5 8 5" xfId="47613"/>
    <cellStyle name="標準 26 3 5 9" xfId="10678"/>
    <cellStyle name="標準 26 3 6" xfId="299"/>
    <cellStyle name="標準 26 3 6 10" xfId="21254"/>
    <cellStyle name="標準 26 3 6 11" xfId="31814"/>
    <cellStyle name="標準 26 3 6 12" xfId="42368"/>
    <cellStyle name="標準 26 3 6 2" xfId="678"/>
    <cellStyle name="標準 26 3 6 2 10" xfId="42495"/>
    <cellStyle name="標準 26 3 6 2 2" xfId="1191"/>
    <cellStyle name="標準 26 3 6 2 2 2" xfId="2728"/>
    <cellStyle name="標準 26 3 6 2 2 2 2" xfId="5137"/>
    <cellStyle name="標準 26 3 6 2 2 2 2 2" xfId="10379"/>
    <cellStyle name="標準 26 3 6 2 2 2 2 2 2" xfId="19545"/>
    <cellStyle name="標準 26 3 6 2 2 2 2 2 3" xfId="30099"/>
    <cellStyle name="標準 26 3 6 2 2 2 2 2 4" xfId="40659"/>
    <cellStyle name="標準 26 3 6 2 2 2 2 2 5" xfId="51214"/>
    <cellStyle name="標準 26 3 6 2 2 2 2 3" xfId="14279"/>
    <cellStyle name="標準 26 3 6 2 2 2 2 4" xfId="24834"/>
    <cellStyle name="標準 26 3 6 2 2 2 2 5" xfId="35394"/>
    <cellStyle name="標準 26 3 6 2 2 2 2 6" xfId="45948"/>
    <cellStyle name="標準 26 3 6 2 2 2 3" xfId="7971"/>
    <cellStyle name="標準 26 3 6 2 2 2 3 2" xfId="18143"/>
    <cellStyle name="標準 26 3 6 2 2 2 3 3" xfId="28697"/>
    <cellStyle name="標準 26 3 6 2 2 2 3 4" xfId="39257"/>
    <cellStyle name="標準 26 3 6 2 2 2 3 5" xfId="49812"/>
    <cellStyle name="標準 26 3 6 2 2 2 4" xfId="12877"/>
    <cellStyle name="標準 26 3 6 2 2 2 5" xfId="23431"/>
    <cellStyle name="標準 26 3 6 2 2 2 6" xfId="33991"/>
    <cellStyle name="標準 26 3 6 2 2 2 7" xfId="44545"/>
    <cellStyle name="標準 26 3 6 2 2 3" xfId="3600"/>
    <cellStyle name="標準 26 3 6 2 2 3 2" xfId="8842"/>
    <cellStyle name="標準 26 3 6 2 2 3 2 2" xfId="19546"/>
    <cellStyle name="標準 26 3 6 2 2 3 2 3" xfId="30100"/>
    <cellStyle name="標準 26 3 6 2 2 3 2 4" xfId="40660"/>
    <cellStyle name="標準 26 3 6 2 2 3 2 5" xfId="51215"/>
    <cellStyle name="標準 26 3 6 2 2 3 3" xfId="14280"/>
    <cellStyle name="標準 26 3 6 2 2 3 4" xfId="24835"/>
    <cellStyle name="標準 26 3 6 2 2 3 5" xfId="35395"/>
    <cellStyle name="標準 26 3 6 2 2 3 6" xfId="45949"/>
    <cellStyle name="標準 26 3 6 2 2 4" xfId="6434"/>
    <cellStyle name="標準 26 3 6 2 2 4 2" xfId="16606"/>
    <cellStyle name="標準 26 3 6 2 2 4 3" xfId="27160"/>
    <cellStyle name="標準 26 3 6 2 2 4 4" xfId="37720"/>
    <cellStyle name="標準 26 3 6 2 2 4 5" xfId="48275"/>
    <cellStyle name="標準 26 3 6 2 2 5" xfId="11340"/>
    <cellStyle name="標準 26 3 6 2 2 6" xfId="21894"/>
    <cellStyle name="標準 26 3 6 2 2 7" xfId="32454"/>
    <cellStyle name="標準 26 3 6 2 2 8" xfId="43008"/>
    <cellStyle name="標準 26 3 6 2 3" xfId="2215"/>
    <cellStyle name="標準 26 3 6 2 3 2" xfId="4624"/>
    <cellStyle name="標準 26 3 6 2 3 2 2" xfId="9866"/>
    <cellStyle name="標準 26 3 6 2 3 2 2 2" xfId="19547"/>
    <cellStyle name="標準 26 3 6 2 3 2 2 3" xfId="30101"/>
    <cellStyle name="標準 26 3 6 2 3 2 2 4" xfId="40661"/>
    <cellStyle name="標準 26 3 6 2 3 2 2 5" xfId="51216"/>
    <cellStyle name="標準 26 3 6 2 3 2 3" xfId="14281"/>
    <cellStyle name="標準 26 3 6 2 3 2 4" xfId="24836"/>
    <cellStyle name="標準 26 3 6 2 3 2 5" xfId="35396"/>
    <cellStyle name="標準 26 3 6 2 3 2 6" xfId="45950"/>
    <cellStyle name="標準 26 3 6 2 3 3" xfId="7458"/>
    <cellStyle name="標準 26 3 6 2 3 3 2" xfId="17630"/>
    <cellStyle name="標準 26 3 6 2 3 3 3" xfId="28184"/>
    <cellStyle name="標準 26 3 6 2 3 3 4" xfId="38744"/>
    <cellStyle name="標準 26 3 6 2 3 3 5" xfId="49299"/>
    <cellStyle name="標準 26 3 6 2 3 4" xfId="12364"/>
    <cellStyle name="標準 26 3 6 2 3 5" xfId="22918"/>
    <cellStyle name="標準 26 3 6 2 3 6" xfId="33478"/>
    <cellStyle name="標準 26 3 6 2 3 7" xfId="44032"/>
    <cellStyle name="標準 26 3 6 2 4" xfId="1726"/>
    <cellStyle name="標準 26 3 6 2 4 2" xfId="4135"/>
    <cellStyle name="標準 26 3 6 2 4 2 2" xfId="9377"/>
    <cellStyle name="標準 26 3 6 2 4 2 2 2" xfId="19548"/>
    <cellStyle name="標準 26 3 6 2 4 2 2 3" xfId="30102"/>
    <cellStyle name="標準 26 3 6 2 4 2 2 4" xfId="40662"/>
    <cellStyle name="標準 26 3 6 2 4 2 2 5" xfId="51217"/>
    <cellStyle name="標準 26 3 6 2 4 2 3" xfId="14282"/>
    <cellStyle name="標準 26 3 6 2 4 2 4" xfId="24837"/>
    <cellStyle name="標準 26 3 6 2 4 2 5" xfId="35397"/>
    <cellStyle name="標準 26 3 6 2 4 2 6" xfId="45951"/>
    <cellStyle name="標準 26 3 6 2 4 3" xfId="6969"/>
    <cellStyle name="標準 26 3 6 2 4 3 2" xfId="17141"/>
    <cellStyle name="標準 26 3 6 2 4 3 3" xfId="27695"/>
    <cellStyle name="標準 26 3 6 2 4 3 4" xfId="38255"/>
    <cellStyle name="標準 26 3 6 2 4 3 5" xfId="48810"/>
    <cellStyle name="標準 26 3 6 2 4 4" xfId="11875"/>
    <cellStyle name="標準 26 3 6 2 4 5" xfId="22429"/>
    <cellStyle name="標準 26 3 6 2 4 6" xfId="32989"/>
    <cellStyle name="標準 26 3 6 2 4 7" xfId="43543"/>
    <cellStyle name="標準 26 3 6 2 5" xfId="3087"/>
    <cellStyle name="標準 26 3 6 2 5 2" xfId="8329"/>
    <cellStyle name="標準 26 3 6 2 5 2 2" xfId="19549"/>
    <cellStyle name="標準 26 3 6 2 5 2 3" xfId="30103"/>
    <cellStyle name="標準 26 3 6 2 5 2 4" xfId="40663"/>
    <cellStyle name="標準 26 3 6 2 5 2 5" xfId="51218"/>
    <cellStyle name="標準 26 3 6 2 5 3" xfId="14283"/>
    <cellStyle name="標準 26 3 6 2 5 4" xfId="24838"/>
    <cellStyle name="標準 26 3 6 2 5 5" xfId="35398"/>
    <cellStyle name="標準 26 3 6 2 5 6" xfId="45952"/>
    <cellStyle name="標準 26 3 6 2 6" xfId="5921"/>
    <cellStyle name="標準 26 3 6 2 6 2" xfId="16093"/>
    <cellStyle name="標準 26 3 6 2 6 3" xfId="26647"/>
    <cellStyle name="標準 26 3 6 2 6 4" xfId="37207"/>
    <cellStyle name="標準 26 3 6 2 6 5" xfId="47762"/>
    <cellStyle name="標準 26 3 6 2 7" xfId="10827"/>
    <cellStyle name="標準 26 3 6 2 8" xfId="21381"/>
    <cellStyle name="標準 26 3 6 2 9" xfId="31941"/>
    <cellStyle name="標準 26 3 6 3" xfId="384"/>
    <cellStyle name="標準 26 3 6 3 2" xfId="1064"/>
    <cellStyle name="標準 26 3 6 3 2 2" xfId="2601"/>
    <cellStyle name="標準 26 3 6 3 2 2 2" xfId="7844"/>
    <cellStyle name="標準 26 3 6 3 2 2 2 2" xfId="19550"/>
    <cellStyle name="標準 26 3 6 3 2 2 2 3" xfId="30104"/>
    <cellStyle name="標準 26 3 6 3 2 2 2 4" xfId="40664"/>
    <cellStyle name="標準 26 3 6 3 2 2 2 5" xfId="51219"/>
    <cellStyle name="標準 26 3 6 3 2 2 3" xfId="14284"/>
    <cellStyle name="標準 26 3 6 3 2 2 4" xfId="24839"/>
    <cellStyle name="標準 26 3 6 3 2 2 5" xfId="35399"/>
    <cellStyle name="標準 26 3 6 3 2 2 6" xfId="45953"/>
    <cellStyle name="標準 26 3 6 3 2 3" xfId="5010"/>
    <cellStyle name="標準 26 3 6 3 2 3 2" xfId="10252"/>
    <cellStyle name="標準 26 3 6 3 2 3 2 2" xfId="19551"/>
    <cellStyle name="標準 26 3 6 3 2 3 2 3" xfId="30105"/>
    <cellStyle name="標準 26 3 6 3 2 3 2 4" xfId="40665"/>
    <cellStyle name="標準 26 3 6 3 2 3 2 5" xfId="51220"/>
    <cellStyle name="標準 26 3 6 3 2 3 3" xfId="14285"/>
    <cellStyle name="標準 26 3 6 3 2 3 4" xfId="24840"/>
    <cellStyle name="標準 26 3 6 3 2 3 5" xfId="35400"/>
    <cellStyle name="標準 26 3 6 3 2 3 6" xfId="45954"/>
    <cellStyle name="標準 26 3 6 3 2 4" xfId="6307"/>
    <cellStyle name="標準 26 3 6 3 2 4 2" xfId="18016"/>
    <cellStyle name="標準 26 3 6 3 2 4 3" xfId="28570"/>
    <cellStyle name="標準 26 3 6 3 2 4 4" xfId="39130"/>
    <cellStyle name="標準 26 3 6 3 2 4 5" xfId="49685"/>
    <cellStyle name="標準 26 3 6 3 2 5" xfId="12750"/>
    <cellStyle name="標準 26 3 6 3 2 6" xfId="23304"/>
    <cellStyle name="標準 26 3 6 3 2 7" xfId="33864"/>
    <cellStyle name="標準 26 3 6 3 2 8" xfId="44418"/>
    <cellStyle name="標準 26 3 6 3 3" xfId="1599"/>
    <cellStyle name="標準 26 3 6 3 3 2" xfId="4008"/>
    <cellStyle name="標準 26 3 6 3 3 2 2" xfId="9250"/>
    <cellStyle name="標準 26 3 6 3 3 2 2 2" xfId="19552"/>
    <cellStyle name="標準 26 3 6 3 3 2 2 3" xfId="30106"/>
    <cellStyle name="標準 26 3 6 3 3 2 2 4" xfId="40666"/>
    <cellStyle name="標準 26 3 6 3 3 2 2 5" xfId="51221"/>
    <cellStyle name="標準 26 3 6 3 3 2 3" xfId="14286"/>
    <cellStyle name="標準 26 3 6 3 3 2 4" xfId="24841"/>
    <cellStyle name="標準 26 3 6 3 3 2 5" xfId="35401"/>
    <cellStyle name="標準 26 3 6 3 3 2 6" xfId="45955"/>
    <cellStyle name="標準 26 3 6 3 3 3" xfId="6842"/>
    <cellStyle name="標準 26 3 6 3 3 3 2" xfId="17014"/>
    <cellStyle name="標準 26 3 6 3 3 3 3" xfId="27568"/>
    <cellStyle name="標準 26 3 6 3 3 3 4" xfId="38128"/>
    <cellStyle name="標準 26 3 6 3 3 3 5" xfId="48683"/>
    <cellStyle name="標準 26 3 6 3 3 4" xfId="11748"/>
    <cellStyle name="標準 26 3 6 3 3 5" xfId="22302"/>
    <cellStyle name="標準 26 3 6 3 3 6" xfId="32862"/>
    <cellStyle name="標準 26 3 6 3 3 7" xfId="43416"/>
    <cellStyle name="標準 26 3 6 3 4" xfId="3473"/>
    <cellStyle name="標準 26 3 6 3 4 2" xfId="8715"/>
    <cellStyle name="標準 26 3 6 3 4 2 2" xfId="19553"/>
    <cellStyle name="標準 26 3 6 3 4 2 3" xfId="30107"/>
    <cellStyle name="標準 26 3 6 3 4 2 4" xfId="40667"/>
    <cellStyle name="標準 26 3 6 3 4 2 5" xfId="51222"/>
    <cellStyle name="標準 26 3 6 3 4 3" xfId="14287"/>
    <cellStyle name="標準 26 3 6 3 4 4" xfId="24842"/>
    <cellStyle name="標準 26 3 6 3 4 5" xfId="35402"/>
    <cellStyle name="標準 26 3 6 3 4 6" xfId="45956"/>
    <cellStyle name="標準 26 3 6 3 5" xfId="5627"/>
    <cellStyle name="標準 26 3 6 3 5 2" xfId="16479"/>
    <cellStyle name="標準 26 3 6 3 5 3" xfId="27033"/>
    <cellStyle name="標準 26 3 6 3 5 4" xfId="37593"/>
    <cellStyle name="標準 26 3 6 3 5 5" xfId="48148"/>
    <cellStyle name="標準 26 3 6 3 6" xfId="11213"/>
    <cellStyle name="標準 26 3 6 3 7" xfId="21767"/>
    <cellStyle name="標準 26 3 6 3 8" xfId="32327"/>
    <cellStyle name="標準 26 3 6 3 9" xfId="42881"/>
    <cellStyle name="標準 26 3 6 4" xfId="893"/>
    <cellStyle name="標準 26 3 6 4 2" xfId="2430"/>
    <cellStyle name="標準 26 3 6 4 2 2" xfId="4839"/>
    <cellStyle name="標準 26 3 6 4 2 2 2" xfId="10081"/>
    <cellStyle name="標準 26 3 6 4 2 2 2 2" xfId="19554"/>
    <cellStyle name="標準 26 3 6 4 2 2 2 3" xfId="30108"/>
    <cellStyle name="標準 26 3 6 4 2 2 2 4" xfId="40668"/>
    <cellStyle name="標準 26 3 6 4 2 2 2 5" xfId="51223"/>
    <cellStyle name="標準 26 3 6 4 2 2 3" xfId="14288"/>
    <cellStyle name="標準 26 3 6 4 2 2 4" xfId="24843"/>
    <cellStyle name="標準 26 3 6 4 2 2 5" xfId="35403"/>
    <cellStyle name="標準 26 3 6 4 2 2 6" xfId="45957"/>
    <cellStyle name="標準 26 3 6 4 2 3" xfId="7673"/>
    <cellStyle name="標準 26 3 6 4 2 3 2" xfId="17845"/>
    <cellStyle name="標準 26 3 6 4 2 3 3" xfId="28399"/>
    <cellStyle name="標準 26 3 6 4 2 3 4" xfId="38959"/>
    <cellStyle name="標準 26 3 6 4 2 3 5" xfId="49514"/>
    <cellStyle name="標準 26 3 6 4 2 4" xfId="12579"/>
    <cellStyle name="標準 26 3 6 4 2 5" xfId="23133"/>
    <cellStyle name="標準 26 3 6 4 2 6" xfId="33693"/>
    <cellStyle name="標準 26 3 6 4 2 7" xfId="44247"/>
    <cellStyle name="標準 26 3 6 4 3" xfId="3302"/>
    <cellStyle name="標準 26 3 6 4 3 2" xfId="8544"/>
    <cellStyle name="標準 26 3 6 4 3 2 2" xfId="19555"/>
    <cellStyle name="標準 26 3 6 4 3 2 3" xfId="30109"/>
    <cellStyle name="標準 26 3 6 4 3 2 4" xfId="40669"/>
    <cellStyle name="標準 26 3 6 4 3 2 5" xfId="51224"/>
    <cellStyle name="標準 26 3 6 4 3 3" xfId="14289"/>
    <cellStyle name="標準 26 3 6 4 3 4" xfId="24844"/>
    <cellStyle name="標準 26 3 6 4 3 5" xfId="35404"/>
    <cellStyle name="標準 26 3 6 4 3 6" xfId="45958"/>
    <cellStyle name="標準 26 3 6 4 4" xfId="6136"/>
    <cellStyle name="標準 26 3 6 4 4 2" xfId="16308"/>
    <cellStyle name="標準 26 3 6 4 4 3" xfId="26862"/>
    <cellStyle name="標準 26 3 6 4 4 4" xfId="37422"/>
    <cellStyle name="標準 26 3 6 4 4 5" xfId="47977"/>
    <cellStyle name="標準 26 3 6 4 5" xfId="11042"/>
    <cellStyle name="標準 26 3 6 4 6" xfId="21596"/>
    <cellStyle name="標準 26 3 6 4 7" xfId="32156"/>
    <cellStyle name="標準 26 3 6 4 8" xfId="42710"/>
    <cellStyle name="標準 26 3 6 5" xfId="1921"/>
    <cellStyle name="標準 26 3 6 5 2" xfId="4330"/>
    <cellStyle name="標準 26 3 6 5 2 2" xfId="9572"/>
    <cellStyle name="標準 26 3 6 5 2 2 2" xfId="19556"/>
    <cellStyle name="標準 26 3 6 5 2 2 3" xfId="30110"/>
    <cellStyle name="標準 26 3 6 5 2 2 4" xfId="40670"/>
    <cellStyle name="標準 26 3 6 5 2 2 5" xfId="51225"/>
    <cellStyle name="標準 26 3 6 5 2 3" xfId="14290"/>
    <cellStyle name="標準 26 3 6 5 2 4" xfId="24845"/>
    <cellStyle name="標準 26 3 6 5 2 5" xfId="35405"/>
    <cellStyle name="標準 26 3 6 5 2 6" xfId="45959"/>
    <cellStyle name="標準 26 3 6 5 3" xfId="7164"/>
    <cellStyle name="標準 26 3 6 5 3 2" xfId="17336"/>
    <cellStyle name="標準 26 3 6 5 3 3" xfId="27890"/>
    <cellStyle name="標準 26 3 6 5 3 4" xfId="38450"/>
    <cellStyle name="標準 26 3 6 5 3 5" xfId="49005"/>
    <cellStyle name="標準 26 3 6 5 4" xfId="12070"/>
    <cellStyle name="標準 26 3 6 5 5" xfId="22624"/>
    <cellStyle name="標準 26 3 6 5 6" xfId="33184"/>
    <cellStyle name="標準 26 3 6 5 7" xfId="43738"/>
    <cellStyle name="標準 26 3 6 6" xfId="1428"/>
    <cellStyle name="標準 26 3 6 6 2" xfId="3837"/>
    <cellStyle name="標準 26 3 6 6 2 2" xfId="9079"/>
    <cellStyle name="標準 26 3 6 6 2 2 2" xfId="19557"/>
    <cellStyle name="標準 26 3 6 6 2 2 3" xfId="30111"/>
    <cellStyle name="標準 26 3 6 6 2 2 4" xfId="40671"/>
    <cellStyle name="標準 26 3 6 6 2 2 5" xfId="51226"/>
    <cellStyle name="標準 26 3 6 6 2 3" xfId="14291"/>
    <cellStyle name="標準 26 3 6 6 2 4" xfId="24846"/>
    <cellStyle name="標準 26 3 6 6 2 5" xfId="35406"/>
    <cellStyle name="標準 26 3 6 6 2 6" xfId="45960"/>
    <cellStyle name="標準 26 3 6 6 3" xfId="6671"/>
    <cellStyle name="標準 26 3 6 6 3 2" xfId="16843"/>
    <cellStyle name="標準 26 3 6 6 3 3" xfId="27397"/>
    <cellStyle name="標準 26 3 6 6 3 4" xfId="37957"/>
    <cellStyle name="標準 26 3 6 6 3 5" xfId="48512"/>
    <cellStyle name="標準 26 3 6 6 4" xfId="11577"/>
    <cellStyle name="標準 26 3 6 6 5" xfId="22131"/>
    <cellStyle name="標準 26 3 6 6 6" xfId="32691"/>
    <cellStyle name="標準 26 3 6 6 7" xfId="43245"/>
    <cellStyle name="標準 26 3 6 7" xfId="2960"/>
    <cellStyle name="標準 26 3 6 7 2" xfId="8202"/>
    <cellStyle name="標準 26 3 6 7 2 2" xfId="19558"/>
    <cellStyle name="標準 26 3 6 7 2 3" xfId="30112"/>
    <cellStyle name="標準 26 3 6 7 2 4" xfId="40672"/>
    <cellStyle name="標準 26 3 6 7 2 5" xfId="51227"/>
    <cellStyle name="標準 26 3 6 7 3" xfId="14292"/>
    <cellStyle name="標準 26 3 6 7 4" xfId="24847"/>
    <cellStyle name="標準 26 3 6 7 5" xfId="35407"/>
    <cellStyle name="標準 26 3 6 7 6" xfId="45961"/>
    <cellStyle name="標準 26 3 6 8" xfId="5542"/>
    <cellStyle name="標準 26 3 6 8 2" xfId="15966"/>
    <cellStyle name="標準 26 3 6 8 3" xfId="26520"/>
    <cellStyle name="標準 26 3 6 8 4" xfId="37080"/>
    <cellStyle name="標準 26 3 6 8 5" xfId="47635"/>
    <cellStyle name="標準 26 3 6 9" xfId="10700"/>
    <cellStyle name="標準 26 3 7" xfId="191"/>
    <cellStyle name="標準 26 3 7 10" xfId="31963"/>
    <cellStyle name="標準 26 3 7 11" xfId="42517"/>
    <cellStyle name="標準 26 3 7 2" xfId="398"/>
    <cellStyle name="標準 26 3 7 2 2" xfId="1213"/>
    <cellStyle name="標準 26 3 7 2 2 2" xfId="2750"/>
    <cellStyle name="標準 26 3 7 2 2 2 2" xfId="7993"/>
    <cellStyle name="標準 26 3 7 2 2 2 2 2" xfId="19559"/>
    <cellStyle name="標準 26 3 7 2 2 2 2 3" xfId="30113"/>
    <cellStyle name="標準 26 3 7 2 2 2 2 4" xfId="40673"/>
    <cellStyle name="標準 26 3 7 2 2 2 2 5" xfId="51228"/>
    <cellStyle name="標準 26 3 7 2 2 2 3" xfId="14293"/>
    <cellStyle name="標準 26 3 7 2 2 2 4" xfId="24848"/>
    <cellStyle name="標準 26 3 7 2 2 2 5" xfId="35408"/>
    <cellStyle name="標準 26 3 7 2 2 2 6" xfId="45962"/>
    <cellStyle name="標準 26 3 7 2 2 3" xfId="5159"/>
    <cellStyle name="標準 26 3 7 2 2 3 2" xfId="10401"/>
    <cellStyle name="標準 26 3 7 2 2 3 2 2" xfId="19560"/>
    <cellStyle name="標準 26 3 7 2 2 3 2 3" xfId="30114"/>
    <cellStyle name="標準 26 3 7 2 2 3 2 4" xfId="40674"/>
    <cellStyle name="標準 26 3 7 2 2 3 2 5" xfId="51229"/>
    <cellStyle name="標準 26 3 7 2 2 3 3" xfId="14294"/>
    <cellStyle name="標準 26 3 7 2 2 3 4" xfId="24849"/>
    <cellStyle name="標準 26 3 7 2 2 3 5" xfId="35409"/>
    <cellStyle name="標準 26 3 7 2 2 3 6" xfId="45963"/>
    <cellStyle name="標準 26 3 7 2 2 4" xfId="6456"/>
    <cellStyle name="標準 26 3 7 2 2 4 2" xfId="18165"/>
    <cellStyle name="標準 26 3 7 2 2 4 3" xfId="28719"/>
    <cellStyle name="標準 26 3 7 2 2 4 4" xfId="39279"/>
    <cellStyle name="標準 26 3 7 2 2 4 5" xfId="49834"/>
    <cellStyle name="標準 26 3 7 2 2 5" xfId="12899"/>
    <cellStyle name="標準 26 3 7 2 2 6" xfId="23453"/>
    <cellStyle name="標準 26 3 7 2 2 7" xfId="34013"/>
    <cellStyle name="標準 26 3 7 2 2 8" xfId="44567"/>
    <cellStyle name="標準 26 3 7 2 3" xfId="1748"/>
    <cellStyle name="標準 26 3 7 2 3 2" xfId="4157"/>
    <cellStyle name="標準 26 3 7 2 3 2 2" xfId="9399"/>
    <cellStyle name="標準 26 3 7 2 3 2 2 2" xfId="19561"/>
    <cellStyle name="標準 26 3 7 2 3 2 2 3" xfId="30115"/>
    <cellStyle name="標準 26 3 7 2 3 2 2 4" xfId="40675"/>
    <cellStyle name="標準 26 3 7 2 3 2 2 5" xfId="51230"/>
    <cellStyle name="標準 26 3 7 2 3 2 3" xfId="14295"/>
    <cellStyle name="標準 26 3 7 2 3 2 4" xfId="24850"/>
    <cellStyle name="標準 26 3 7 2 3 2 5" xfId="35410"/>
    <cellStyle name="標準 26 3 7 2 3 2 6" xfId="45964"/>
    <cellStyle name="標準 26 3 7 2 3 3" xfId="6991"/>
    <cellStyle name="標準 26 3 7 2 3 3 2" xfId="17163"/>
    <cellStyle name="標準 26 3 7 2 3 3 3" xfId="27717"/>
    <cellStyle name="標準 26 3 7 2 3 3 4" xfId="38277"/>
    <cellStyle name="標準 26 3 7 2 3 3 5" xfId="48832"/>
    <cellStyle name="標準 26 3 7 2 3 4" xfId="11897"/>
    <cellStyle name="標準 26 3 7 2 3 5" xfId="22451"/>
    <cellStyle name="標準 26 3 7 2 3 6" xfId="33011"/>
    <cellStyle name="標準 26 3 7 2 3 7" xfId="43565"/>
    <cellStyle name="標準 26 3 7 2 4" xfId="3622"/>
    <cellStyle name="標準 26 3 7 2 4 2" xfId="8864"/>
    <cellStyle name="標準 26 3 7 2 4 2 2" xfId="19562"/>
    <cellStyle name="標準 26 3 7 2 4 2 3" xfId="30116"/>
    <cellStyle name="標準 26 3 7 2 4 2 4" xfId="40676"/>
    <cellStyle name="標準 26 3 7 2 4 2 5" xfId="51231"/>
    <cellStyle name="標準 26 3 7 2 4 3" xfId="14296"/>
    <cellStyle name="標準 26 3 7 2 4 4" xfId="24851"/>
    <cellStyle name="標準 26 3 7 2 4 5" xfId="35411"/>
    <cellStyle name="標準 26 3 7 2 4 6" xfId="45965"/>
    <cellStyle name="標準 26 3 7 2 5" xfId="5641"/>
    <cellStyle name="標準 26 3 7 2 5 2" xfId="16628"/>
    <cellStyle name="標準 26 3 7 2 5 3" xfId="27182"/>
    <cellStyle name="標準 26 3 7 2 5 4" xfId="37742"/>
    <cellStyle name="標準 26 3 7 2 5 5" xfId="48297"/>
    <cellStyle name="標準 26 3 7 2 6" xfId="11362"/>
    <cellStyle name="標準 26 3 7 2 7" xfId="21916"/>
    <cellStyle name="標準 26 3 7 2 8" xfId="32476"/>
    <cellStyle name="標準 26 3 7 2 9" xfId="43030"/>
    <cellStyle name="標準 26 3 7 3" xfId="915"/>
    <cellStyle name="標準 26 3 7 3 2" xfId="2452"/>
    <cellStyle name="標準 26 3 7 3 2 2" xfId="4861"/>
    <cellStyle name="標準 26 3 7 3 2 2 2" xfId="10103"/>
    <cellStyle name="標準 26 3 7 3 2 2 2 2" xfId="19563"/>
    <cellStyle name="標準 26 3 7 3 2 2 2 3" xfId="30117"/>
    <cellStyle name="標準 26 3 7 3 2 2 2 4" xfId="40677"/>
    <cellStyle name="標準 26 3 7 3 2 2 2 5" xfId="51232"/>
    <cellStyle name="標準 26 3 7 3 2 2 3" xfId="14297"/>
    <cellStyle name="標準 26 3 7 3 2 2 4" xfId="24852"/>
    <cellStyle name="標準 26 3 7 3 2 2 5" xfId="35412"/>
    <cellStyle name="標準 26 3 7 3 2 2 6" xfId="45966"/>
    <cellStyle name="標準 26 3 7 3 2 3" xfId="7695"/>
    <cellStyle name="標準 26 3 7 3 2 3 2" xfId="17867"/>
    <cellStyle name="標準 26 3 7 3 2 3 3" xfId="28421"/>
    <cellStyle name="標準 26 3 7 3 2 3 4" xfId="38981"/>
    <cellStyle name="標準 26 3 7 3 2 3 5" xfId="49536"/>
    <cellStyle name="標準 26 3 7 3 2 4" xfId="12601"/>
    <cellStyle name="標準 26 3 7 3 2 5" xfId="23155"/>
    <cellStyle name="標準 26 3 7 3 2 6" xfId="33715"/>
    <cellStyle name="標準 26 3 7 3 2 7" xfId="44269"/>
    <cellStyle name="標準 26 3 7 3 3" xfId="3324"/>
    <cellStyle name="標準 26 3 7 3 3 2" xfId="8566"/>
    <cellStyle name="標準 26 3 7 3 3 2 2" xfId="19564"/>
    <cellStyle name="標準 26 3 7 3 3 2 3" xfId="30118"/>
    <cellStyle name="標準 26 3 7 3 3 2 4" xfId="40678"/>
    <cellStyle name="標準 26 3 7 3 3 2 5" xfId="51233"/>
    <cellStyle name="標準 26 3 7 3 3 3" xfId="14298"/>
    <cellStyle name="標準 26 3 7 3 3 4" xfId="24853"/>
    <cellStyle name="標準 26 3 7 3 3 5" xfId="35413"/>
    <cellStyle name="標準 26 3 7 3 3 6" xfId="45967"/>
    <cellStyle name="標準 26 3 7 3 4" xfId="6158"/>
    <cellStyle name="標準 26 3 7 3 4 2" xfId="16330"/>
    <cellStyle name="標準 26 3 7 3 4 3" xfId="26884"/>
    <cellStyle name="標準 26 3 7 3 4 4" xfId="37444"/>
    <cellStyle name="標準 26 3 7 3 4 5" xfId="47999"/>
    <cellStyle name="標準 26 3 7 3 5" xfId="11064"/>
    <cellStyle name="標準 26 3 7 3 6" xfId="21618"/>
    <cellStyle name="標準 26 3 7 3 7" xfId="32178"/>
    <cellStyle name="標準 26 3 7 3 8" xfId="42732"/>
    <cellStyle name="標準 26 3 7 4" xfId="1935"/>
    <cellStyle name="標準 26 3 7 4 2" xfId="4344"/>
    <cellStyle name="標準 26 3 7 4 2 2" xfId="9586"/>
    <cellStyle name="標準 26 3 7 4 2 2 2" xfId="19565"/>
    <cellStyle name="標準 26 3 7 4 2 2 3" xfId="30119"/>
    <cellStyle name="標準 26 3 7 4 2 2 4" xfId="40679"/>
    <cellStyle name="標準 26 3 7 4 2 2 5" xfId="51234"/>
    <cellStyle name="標準 26 3 7 4 2 3" xfId="14299"/>
    <cellStyle name="標準 26 3 7 4 2 4" xfId="24854"/>
    <cellStyle name="標準 26 3 7 4 2 5" xfId="35414"/>
    <cellStyle name="標準 26 3 7 4 2 6" xfId="45968"/>
    <cellStyle name="標準 26 3 7 4 3" xfId="7178"/>
    <cellStyle name="標準 26 3 7 4 3 2" xfId="17350"/>
    <cellStyle name="標準 26 3 7 4 3 3" xfId="27904"/>
    <cellStyle name="標準 26 3 7 4 3 4" xfId="38464"/>
    <cellStyle name="標準 26 3 7 4 3 5" xfId="49019"/>
    <cellStyle name="標準 26 3 7 4 4" xfId="12084"/>
    <cellStyle name="標準 26 3 7 4 5" xfId="22638"/>
    <cellStyle name="標準 26 3 7 4 6" xfId="33198"/>
    <cellStyle name="標準 26 3 7 4 7" xfId="43752"/>
    <cellStyle name="標準 26 3 7 5" xfId="1450"/>
    <cellStyle name="標準 26 3 7 5 2" xfId="3859"/>
    <cellStyle name="標準 26 3 7 5 2 2" xfId="9101"/>
    <cellStyle name="標準 26 3 7 5 2 2 2" xfId="19566"/>
    <cellStyle name="標準 26 3 7 5 2 2 3" xfId="30120"/>
    <cellStyle name="標準 26 3 7 5 2 2 4" xfId="40680"/>
    <cellStyle name="標準 26 3 7 5 2 2 5" xfId="51235"/>
    <cellStyle name="標準 26 3 7 5 2 3" xfId="14300"/>
    <cellStyle name="標準 26 3 7 5 2 4" xfId="24855"/>
    <cellStyle name="標準 26 3 7 5 2 5" xfId="35415"/>
    <cellStyle name="標準 26 3 7 5 2 6" xfId="45969"/>
    <cellStyle name="標準 26 3 7 5 3" xfId="6693"/>
    <cellStyle name="標準 26 3 7 5 3 2" xfId="16865"/>
    <cellStyle name="標準 26 3 7 5 3 3" xfId="27419"/>
    <cellStyle name="標準 26 3 7 5 3 4" xfId="37979"/>
    <cellStyle name="標準 26 3 7 5 3 5" xfId="48534"/>
    <cellStyle name="標準 26 3 7 5 4" xfId="11599"/>
    <cellStyle name="標準 26 3 7 5 5" xfId="22153"/>
    <cellStyle name="標準 26 3 7 5 6" xfId="32713"/>
    <cellStyle name="標準 26 3 7 5 7" xfId="43267"/>
    <cellStyle name="標準 26 3 7 6" xfId="3109"/>
    <cellStyle name="標準 26 3 7 6 2" xfId="8351"/>
    <cellStyle name="標準 26 3 7 6 2 2" xfId="19567"/>
    <cellStyle name="標準 26 3 7 6 2 3" xfId="30121"/>
    <cellStyle name="標準 26 3 7 6 2 4" xfId="40681"/>
    <cellStyle name="標準 26 3 7 6 2 5" xfId="51236"/>
    <cellStyle name="標準 26 3 7 6 3" xfId="14301"/>
    <cellStyle name="標準 26 3 7 6 4" xfId="24856"/>
    <cellStyle name="標準 26 3 7 6 5" xfId="35416"/>
    <cellStyle name="標準 26 3 7 6 6" xfId="45970"/>
    <cellStyle name="標準 26 3 7 7" xfId="5439"/>
    <cellStyle name="標準 26 3 7 7 2" xfId="16115"/>
    <cellStyle name="標準 26 3 7 7 3" xfId="26669"/>
    <cellStyle name="標準 26 3 7 7 4" xfId="37229"/>
    <cellStyle name="標準 26 3 7 7 5" xfId="47784"/>
    <cellStyle name="標準 26 3 7 8" xfId="10849"/>
    <cellStyle name="標準 26 3 7 9" xfId="21403"/>
    <cellStyle name="標準 26 3 8" xfId="416"/>
    <cellStyle name="標準 26 3 8 10" xfId="31831"/>
    <cellStyle name="標準 26 3 8 11" xfId="42385"/>
    <cellStyle name="標準 26 3 8 2" xfId="1081"/>
    <cellStyle name="標準 26 3 8 2 2" xfId="2618"/>
    <cellStyle name="標準 26 3 8 2 2 2" xfId="5027"/>
    <cellStyle name="標準 26 3 8 2 2 2 2" xfId="10269"/>
    <cellStyle name="標準 26 3 8 2 2 2 2 2" xfId="19568"/>
    <cellStyle name="標準 26 3 8 2 2 2 2 3" xfId="30122"/>
    <cellStyle name="標準 26 3 8 2 2 2 2 4" xfId="40682"/>
    <cellStyle name="標準 26 3 8 2 2 2 2 5" xfId="51237"/>
    <cellStyle name="標準 26 3 8 2 2 2 3" xfId="14302"/>
    <cellStyle name="標準 26 3 8 2 2 2 4" xfId="24857"/>
    <cellStyle name="標準 26 3 8 2 2 2 5" xfId="35417"/>
    <cellStyle name="標準 26 3 8 2 2 2 6" xfId="45971"/>
    <cellStyle name="標準 26 3 8 2 2 3" xfId="7861"/>
    <cellStyle name="標準 26 3 8 2 2 3 2" xfId="18033"/>
    <cellStyle name="標準 26 3 8 2 2 3 3" xfId="28587"/>
    <cellStyle name="標準 26 3 8 2 2 3 4" xfId="39147"/>
    <cellStyle name="標準 26 3 8 2 2 3 5" xfId="49702"/>
    <cellStyle name="標準 26 3 8 2 2 4" xfId="12767"/>
    <cellStyle name="標準 26 3 8 2 2 5" xfId="23321"/>
    <cellStyle name="標準 26 3 8 2 2 6" xfId="33881"/>
    <cellStyle name="標準 26 3 8 2 2 7" xfId="44435"/>
    <cellStyle name="標準 26 3 8 2 3" xfId="1616"/>
    <cellStyle name="標準 26 3 8 2 3 2" xfId="4025"/>
    <cellStyle name="標準 26 3 8 2 3 2 2" xfId="9267"/>
    <cellStyle name="標準 26 3 8 2 3 2 2 2" xfId="19569"/>
    <cellStyle name="標準 26 3 8 2 3 2 2 3" xfId="30123"/>
    <cellStyle name="標準 26 3 8 2 3 2 2 4" xfId="40683"/>
    <cellStyle name="標準 26 3 8 2 3 2 2 5" xfId="51238"/>
    <cellStyle name="標準 26 3 8 2 3 2 3" xfId="14303"/>
    <cellStyle name="標準 26 3 8 2 3 2 4" xfId="24858"/>
    <cellStyle name="標準 26 3 8 2 3 2 5" xfId="35418"/>
    <cellStyle name="標準 26 3 8 2 3 2 6" xfId="45972"/>
    <cellStyle name="標準 26 3 8 2 3 3" xfId="6859"/>
    <cellStyle name="標準 26 3 8 2 3 3 2" xfId="17031"/>
    <cellStyle name="標準 26 3 8 2 3 3 3" xfId="27585"/>
    <cellStyle name="標準 26 3 8 2 3 3 4" xfId="38145"/>
    <cellStyle name="標準 26 3 8 2 3 3 5" xfId="48700"/>
    <cellStyle name="標準 26 3 8 2 3 4" xfId="11765"/>
    <cellStyle name="標準 26 3 8 2 3 5" xfId="22319"/>
    <cellStyle name="標準 26 3 8 2 3 6" xfId="32879"/>
    <cellStyle name="標準 26 3 8 2 3 7" xfId="43433"/>
    <cellStyle name="標準 26 3 8 2 4" xfId="3490"/>
    <cellStyle name="標準 26 3 8 2 4 2" xfId="8732"/>
    <cellStyle name="標準 26 3 8 2 4 2 2" xfId="19570"/>
    <cellStyle name="標準 26 3 8 2 4 2 3" xfId="30124"/>
    <cellStyle name="標準 26 3 8 2 4 2 4" xfId="40684"/>
    <cellStyle name="標準 26 3 8 2 4 2 5" xfId="51239"/>
    <cellStyle name="標準 26 3 8 2 4 3" xfId="14304"/>
    <cellStyle name="標準 26 3 8 2 4 4" xfId="24859"/>
    <cellStyle name="標準 26 3 8 2 4 5" xfId="35419"/>
    <cellStyle name="標準 26 3 8 2 4 6" xfId="45973"/>
    <cellStyle name="標準 26 3 8 2 5" xfId="6324"/>
    <cellStyle name="標準 26 3 8 2 5 2" xfId="16496"/>
    <cellStyle name="標準 26 3 8 2 5 3" xfId="27050"/>
    <cellStyle name="標準 26 3 8 2 5 4" xfId="37610"/>
    <cellStyle name="標準 26 3 8 2 5 5" xfId="48165"/>
    <cellStyle name="標準 26 3 8 2 6" xfId="11230"/>
    <cellStyle name="標準 26 3 8 2 7" xfId="21784"/>
    <cellStyle name="標準 26 3 8 2 8" xfId="32344"/>
    <cellStyle name="標準 26 3 8 2 9" xfId="42898"/>
    <cellStyle name="標準 26 3 8 3" xfId="937"/>
    <cellStyle name="標準 26 3 8 3 2" xfId="2474"/>
    <cellStyle name="標準 26 3 8 3 2 2" xfId="4883"/>
    <cellStyle name="標準 26 3 8 3 2 2 2" xfId="10125"/>
    <cellStyle name="標準 26 3 8 3 2 2 2 2" xfId="19571"/>
    <cellStyle name="標準 26 3 8 3 2 2 2 3" xfId="30125"/>
    <cellStyle name="標準 26 3 8 3 2 2 2 4" xfId="40685"/>
    <cellStyle name="標準 26 3 8 3 2 2 2 5" xfId="51240"/>
    <cellStyle name="標準 26 3 8 3 2 2 3" xfId="14305"/>
    <cellStyle name="標準 26 3 8 3 2 2 4" xfId="24860"/>
    <cellStyle name="標準 26 3 8 3 2 2 5" xfId="35420"/>
    <cellStyle name="標準 26 3 8 3 2 2 6" xfId="45974"/>
    <cellStyle name="標準 26 3 8 3 2 3" xfId="7717"/>
    <cellStyle name="標準 26 3 8 3 2 3 2" xfId="17889"/>
    <cellStyle name="標準 26 3 8 3 2 3 3" xfId="28443"/>
    <cellStyle name="標準 26 3 8 3 2 3 4" xfId="39003"/>
    <cellStyle name="標準 26 3 8 3 2 3 5" xfId="49558"/>
    <cellStyle name="標準 26 3 8 3 2 4" xfId="12623"/>
    <cellStyle name="標準 26 3 8 3 2 5" xfId="23177"/>
    <cellStyle name="標準 26 3 8 3 2 6" xfId="33737"/>
    <cellStyle name="標準 26 3 8 3 2 7" xfId="44291"/>
    <cellStyle name="標準 26 3 8 3 3" xfId="3346"/>
    <cellStyle name="標準 26 3 8 3 3 2" xfId="8588"/>
    <cellStyle name="標準 26 3 8 3 3 2 2" xfId="19572"/>
    <cellStyle name="標準 26 3 8 3 3 2 3" xfId="30126"/>
    <cellStyle name="標準 26 3 8 3 3 2 4" xfId="40686"/>
    <cellStyle name="標準 26 3 8 3 3 2 5" xfId="51241"/>
    <cellStyle name="標準 26 3 8 3 3 3" xfId="14306"/>
    <cellStyle name="標準 26 3 8 3 3 4" xfId="24861"/>
    <cellStyle name="標準 26 3 8 3 3 5" xfId="35421"/>
    <cellStyle name="標準 26 3 8 3 3 6" xfId="45975"/>
    <cellStyle name="標準 26 3 8 3 4" xfId="6180"/>
    <cellStyle name="標準 26 3 8 3 4 2" xfId="16352"/>
    <cellStyle name="標準 26 3 8 3 4 3" xfId="26906"/>
    <cellStyle name="標準 26 3 8 3 4 4" xfId="37466"/>
    <cellStyle name="標準 26 3 8 3 4 5" xfId="48021"/>
    <cellStyle name="標準 26 3 8 3 5" xfId="11086"/>
    <cellStyle name="標準 26 3 8 3 6" xfId="21640"/>
    <cellStyle name="標準 26 3 8 3 7" xfId="32200"/>
    <cellStyle name="標準 26 3 8 3 8" xfId="42754"/>
    <cellStyle name="標準 26 3 8 4" xfId="1953"/>
    <cellStyle name="標準 26 3 8 4 2" xfId="4362"/>
    <cellStyle name="標準 26 3 8 4 2 2" xfId="9604"/>
    <cellStyle name="標準 26 3 8 4 2 2 2" xfId="19573"/>
    <cellStyle name="標準 26 3 8 4 2 2 3" xfId="30127"/>
    <cellStyle name="標準 26 3 8 4 2 2 4" xfId="40687"/>
    <cellStyle name="標準 26 3 8 4 2 2 5" xfId="51242"/>
    <cellStyle name="標準 26 3 8 4 2 3" xfId="14307"/>
    <cellStyle name="標準 26 3 8 4 2 4" xfId="24862"/>
    <cellStyle name="標準 26 3 8 4 2 5" xfId="35422"/>
    <cellStyle name="標準 26 3 8 4 2 6" xfId="45976"/>
    <cellStyle name="標準 26 3 8 4 3" xfId="7196"/>
    <cellStyle name="標準 26 3 8 4 3 2" xfId="17368"/>
    <cellStyle name="標準 26 3 8 4 3 3" xfId="27922"/>
    <cellStyle name="標準 26 3 8 4 3 4" xfId="38482"/>
    <cellStyle name="標準 26 3 8 4 3 5" xfId="49037"/>
    <cellStyle name="標準 26 3 8 4 4" xfId="12102"/>
    <cellStyle name="標準 26 3 8 4 5" xfId="22656"/>
    <cellStyle name="標準 26 3 8 4 6" xfId="33216"/>
    <cellStyle name="標準 26 3 8 4 7" xfId="43770"/>
    <cellStyle name="標準 26 3 8 5" xfId="1472"/>
    <cellStyle name="標準 26 3 8 5 2" xfId="3881"/>
    <cellStyle name="標準 26 3 8 5 2 2" xfId="9123"/>
    <cellStyle name="標準 26 3 8 5 2 2 2" xfId="19574"/>
    <cellStyle name="標準 26 3 8 5 2 2 3" xfId="30128"/>
    <cellStyle name="標準 26 3 8 5 2 2 4" xfId="40688"/>
    <cellStyle name="標準 26 3 8 5 2 2 5" xfId="51243"/>
    <cellStyle name="標準 26 3 8 5 2 3" xfId="14308"/>
    <cellStyle name="標準 26 3 8 5 2 4" xfId="24863"/>
    <cellStyle name="標準 26 3 8 5 2 5" xfId="35423"/>
    <cellStyle name="標準 26 3 8 5 2 6" xfId="45977"/>
    <cellStyle name="標準 26 3 8 5 3" xfId="6715"/>
    <cellStyle name="標準 26 3 8 5 3 2" xfId="16887"/>
    <cellStyle name="標準 26 3 8 5 3 3" xfId="27441"/>
    <cellStyle name="標準 26 3 8 5 3 4" xfId="38001"/>
    <cellStyle name="標準 26 3 8 5 3 5" xfId="48556"/>
    <cellStyle name="標準 26 3 8 5 4" xfId="11621"/>
    <cellStyle name="標準 26 3 8 5 5" xfId="22175"/>
    <cellStyle name="標準 26 3 8 5 6" xfId="32735"/>
    <cellStyle name="標準 26 3 8 5 7" xfId="43289"/>
    <cellStyle name="標準 26 3 8 6" xfId="2977"/>
    <cellStyle name="標準 26 3 8 6 2" xfId="8219"/>
    <cellStyle name="標準 26 3 8 6 2 2" xfId="19575"/>
    <cellStyle name="標準 26 3 8 6 2 3" xfId="30129"/>
    <cellStyle name="標準 26 3 8 6 2 4" xfId="40689"/>
    <cellStyle name="標準 26 3 8 6 2 5" xfId="51244"/>
    <cellStyle name="標準 26 3 8 6 3" xfId="14309"/>
    <cellStyle name="標準 26 3 8 6 4" xfId="24864"/>
    <cellStyle name="標準 26 3 8 6 5" xfId="35424"/>
    <cellStyle name="標準 26 3 8 6 6" xfId="45978"/>
    <cellStyle name="標準 26 3 8 7" xfId="5659"/>
    <cellStyle name="標準 26 3 8 7 2" xfId="15983"/>
    <cellStyle name="標準 26 3 8 7 3" xfId="26537"/>
    <cellStyle name="標準 26 3 8 7 4" xfId="37097"/>
    <cellStyle name="標準 26 3 8 7 5" xfId="47652"/>
    <cellStyle name="標準 26 3 8 8" xfId="10717"/>
    <cellStyle name="標準 26 3 8 9" xfId="21271"/>
    <cellStyle name="標準 26 3 9" xfId="429"/>
    <cellStyle name="標準 26 3 9 10" xfId="42539"/>
    <cellStyle name="標準 26 3 9 2" xfId="1235"/>
    <cellStyle name="標準 26 3 9 2 2" xfId="2772"/>
    <cellStyle name="標準 26 3 9 2 2 2" xfId="5181"/>
    <cellStyle name="標準 26 3 9 2 2 2 2" xfId="10423"/>
    <cellStyle name="標準 26 3 9 2 2 2 2 2" xfId="19576"/>
    <cellStyle name="標準 26 3 9 2 2 2 2 3" xfId="30130"/>
    <cellStyle name="標準 26 3 9 2 2 2 2 4" xfId="40690"/>
    <cellStyle name="標準 26 3 9 2 2 2 2 5" xfId="51245"/>
    <cellStyle name="標準 26 3 9 2 2 2 3" xfId="14310"/>
    <cellStyle name="標準 26 3 9 2 2 2 4" xfId="24865"/>
    <cellStyle name="標準 26 3 9 2 2 2 5" xfId="35425"/>
    <cellStyle name="標準 26 3 9 2 2 2 6" xfId="45979"/>
    <cellStyle name="標準 26 3 9 2 2 3" xfId="8015"/>
    <cellStyle name="標準 26 3 9 2 2 3 2" xfId="18187"/>
    <cellStyle name="標準 26 3 9 2 2 3 3" xfId="28741"/>
    <cellStyle name="標準 26 3 9 2 2 3 4" xfId="39301"/>
    <cellStyle name="標準 26 3 9 2 2 3 5" xfId="49856"/>
    <cellStyle name="標準 26 3 9 2 2 4" xfId="12921"/>
    <cellStyle name="標準 26 3 9 2 2 5" xfId="23475"/>
    <cellStyle name="標準 26 3 9 2 2 6" xfId="34035"/>
    <cellStyle name="標準 26 3 9 2 2 7" xfId="44589"/>
    <cellStyle name="標準 26 3 9 2 3" xfId="3644"/>
    <cellStyle name="標準 26 3 9 2 3 2" xfId="8886"/>
    <cellStyle name="標準 26 3 9 2 3 2 2" xfId="19577"/>
    <cellStyle name="標準 26 3 9 2 3 2 3" xfId="30131"/>
    <cellStyle name="標準 26 3 9 2 3 2 4" xfId="40691"/>
    <cellStyle name="標準 26 3 9 2 3 2 5" xfId="51246"/>
    <cellStyle name="標準 26 3 9 2 3 3" xfId="14311"/>
    <cellStyle name="標準 26 3 9 2 3 4" xfId="24866"/>
    <cellStyle name="標準 26 3 9 2 3 5" xfId="35426"/>
    <cellStyle name="標準 26 3 9 2 3 6" xfId="45980"/>
    <cellStyle name="標準 26 3 9 2 4" xfId="6478"/>
    <cellStyle name="標準 26 3 9 2 4 2" xfId="16650"/>
    <cellStyle name="標準 26 3 9 2 4 3" xfId="27204"/>
    <cellStyle name="標準 26 3 9 2 4 4" xfId="37764"/>
    <cellStyle name="標準 26 3 9 2 4 5" xfId="48319"/>
    <cellStyle name="標準 26 3 9 2 5" xfId="11384"/>
    <cellStyle name="標準 26 3 9 2 6" xfId="21938"/>
    <cellStyle name="標準 26 3 9 2 7" xfId="32498"/>
    <cellStyle name="標準 26 3 9 2 8" xfId="43052"/>
    <cellStyle name="標準 26 3 9 3" xfId="1966"/>
    <cellStyle name="標準 26 3 9 3 2" xfId="4375"/>
    <cellStyle name="標準 26 3 9 3 2 2" xfId="9617"/>
    <cellStyle name="標準 26 3 9 3 2 2 2" xfId="19578"/>
    <cellStyle name="標準 26 3 9 3 2 2 3" xfId="30132"/>
    <cellStyle name="標準 26 3 9 3 2 2 4" xfId="40692"/>
    <cellStyle name="標準 26 3 9 3 2 2 5" xfId="51247"/>
    <cellStyle name="標準 26 3 9 3 2 3" xfId="14312"/>
    <cellStyle name="標準 26 3 9 3 2 4" xfId="24867"/>
    <cellStyle name="標準 26 3 9 3 2 5" xfId="35427"/>
    <cellStyle name="標準 26 3 9 3 2 6" xfId="45981"/>
    <cellStyle name="標準 26 3 9 3 3" xfId="7209"/>
    <cellStyle name="標準 26 3 9 3 3 2" xfId="17381"/>
    <cellStyle name="標準 26 3 9 3 3 3" xfId="27935"/>
    <cellStyle name="標準 26 3 9 3 3 4" xfId="38495"/>
    <cellStyle name="標準 26 3 9 3 3 5" xfId="49050"/>
    <cellStyle name="標準 26 3 9 3 4" xfId="12115"/>
    <cellStyle name="標準 26 3 9 3 5" xfId="22669"/>
    <cellStyle name="標準 26 3 9 3 6" xfId="33229"/>
    <cellStyle name="標準 26 3 9 3 7" xfId="43783"/>
    <cellStyle name="標準 26 3 9 4" xfId="1770"/>
    <cellStyle name="標準 26 3 9 4 2" xfId="4179"/>
    <cellStyle name="標準 26 3 9 4 2 2" xfId="9421"/>
    <cellStyle name="標準 26 3 9 4 2 2 2" xfId="19579"/>
    <cellStyle name="標準 26 3 9 4 2 2 3" xfId="30133"/>
    <cellStyle name="標準 26 3 9 4 2 2 4" xfId="40693"/>
    <cellStyle name="標準 26 3 9 4 2 2 5" xfId="51248"/>
    <cellStyle name="標準 26 3 9 4 2 3" xfId="14313"/>
    <cellStyle name="標準 26 3 9 4 2 4" xfId="24868"/>
    <cellStyle name="標準 26 3 9 4 2 5" xfId="35428"/>
    <cellStyle name="標準 26 3 9 4 2 6" xfId="45982"/>
    <cellStyle name="標準 26 3 9 4 3" xfId="7013"/>
    <cellStyle name="標準 26 3 9 4 3 2" xfId="17185"/>
    <cellStyle name="標準 26 3 9 4 3 3" xfId="27739"/>
    <cellStyle name="標準 26 3 9 4 3 4" xfId="38299"/>
    <cellStyle name="標準 26 3 9 4 3 5" xfId="48854"/>
    <cellStyle name="標準 26 3 9 4 4" xfId="11919"/>
    <cellStyle name="標準 26 3 9 4 5" xfId="22473"/>
    <cellStyle name="標準 26 3 9 4 6" xfId="33033"/>
    <cellStyle name="標準 26 3 9 4 7" xfId="43587"/>
    <cellStyle name="標準 26 3 9 5" xfId="3131"/>
    <cellStyle name="標準 26 3 9 5 2" xfId="8373"/>
    <cellStyle name="標準 26 3 9 5 2 2" xfId="19580"/>
    <cellStyle name="標準 26 3 9 5 2 3" xfId="30134"/>
    <cellStyle name="標準 26 3 9 5 2 4" xfId="40694"/>
    <cellStyle name="標準 26 3 9 5 2 5" xfId="51249"/>
    <cellStyle name="標準 26 3 9 5 3" xfId="14314"/>
    <cellStyle name="標準 26 3 9 5 4" xfId="24869"/>
    <cellStyle name="標準 26 3 9 5 5" xfId="35429"/>
    <cellStyle name="標準 26 3 9 5 6" xfId="45983"/>
    <cellStyle name="標準 26 3 9 6" xfId="5672"/>
    <cellStyle name="標準 26 3 9 6 2" xfId="16137"/>
    <cellStyle name="標準 26 3 9 6 3" xfId="26691"/>
    <cellStyle name="標準 26 3 9 6 4" xfId="37251"/>
    <cellStyle name="標準 26 3 9 6 5" xfId="47806"/>
    <cellStyle name="標準 26 3 9 7" xfId="10871"/>
    <cellStyle name="標準 26 3 9 8" xfId="21425"/>
    <cellStyle name="標準 26 3 9 9" xfId="31985"/>
    <cellStyle name="標準 26 30" xfId="5317"/>
    <cellStyle name="標準 26 30 2" xfId="21069"/>
    <cellStyle name="標準 26 30 2 2" xfId="31623"/>
    <cellStyle name="標準 26 30 2 3" xfId="42183"/>
    <cellStyle name="標準 26 30 2 4" xfId="52738"/>
    <cellStyle name="標準 26 30 3" xfId="15803"/>
    <cellStyle name="標準 26 30 4" xfId="26358"/>
    <cellStyle name="標準 26 30 5" xfId="36918"/>
    <cellStyle name="標準 26 30 6" xfId="47472"/>
    <cellStyle name="標準 26 31" xfId="5340"/>
    <cellStyle name="標準 26 31 2" xfId="21091"/>
    <cellStyle name="標準 26 31 2 2" xfId="31645"/>
    <cellStyle name="標準 26 31 2 3" xfId="42205"/>
    <cellStyle name="標準 26 31 2 4" xfId="52760"/>
    <cellStyle name="標準 26 31 3" xfId="15825"/>
    <cellStyle name="標準 26 31 4" xfId="26380"/>
    <cellStyle name="標準 26 31 5" xfId="36940"/>
    <cellStyle name="標準 26 31 6" xfId="47494"/>
    <cellStyle name="標準 26 32" xfId="10559"/>
    <cellStyle name="標準 26 32 2" xfId="21112"/>
    <cellStyle name="標準 26 32 3" xfId="31666"/>
    <cellStyle name="標準 26 32 4" xfId="42226"/>
    <cellStyle name="標準 26 32 5" xfId="52781"/>
    <cellStyle name="標準 26 33" xfId="15848"/>
    <cellStyle name="標準 26 33 2" xfId="26403"/>
    <cellStyle name="標準 26 33 3" xfId="36963"/>
    <cellStyle name="標準 26 33 4" xfId="47517"/>
    <cellStyle name="標準 26 34" xfId="10582"/>
    <cellStyle name="標準 26 35" xfId="21136"/>
    <cellStyle name="標準 26 36" xfId="31696"/>
    <cellStyle name="標準 26 37" xfId="42250"/>
    <cellStyle name="標準 26 4" xfId="113"/>
    <cellStyle name="標準 26 4 10" xfId="734"/>
    <cellStyle name="標準 26 4 10 10" xfId="42573"/>
    <cellStyle name="標準 26 4 10 2" xfId="1247"/>
    <cellStyle name="標準 26 4 10 2 2" xfId="2784"/>
    <cellStyle name="標準 26 4 10 2 2 2" xfId="5193"/>
    <cellStyle name="標準 26 4 10 2 2 2 2" xfId="10435"/>
    <cellStyle name="標準 26 4 10 2 2 2 2 2" xfId="19581"/>
    <cellStyle name="標準 26 4 10 2 2 2 2 3" xfId="30135"/>
    <cellStyle name="標準 26 4 10 2 2 2 2 4" xfId="40695"/>
    <cellStyle name="標準 26 4 10 2 2 2 2 5" xfId="51250"/>
    <cellStyle name="標準 26 4 10 2 2 2 3" xfId="14315"/>
    <cellStyle name="標準 26 4 10 2 2 2 4" xfId="24870"/>
    <cellStyle name="標準 26 4 10 2 2 2 5" xfId="35430"/>
    <cellStyle name="標準 26 4 10 2 2 2 6" xfId="45984"/>
    <cellStyle name="標準 26 4 10 2 2 3" xfId="8027"/>
    <cellStyle name="標準 26 4 10 2 2 3 2" xfId="18199"/>
    <cellStyle name="標準 26 4 10 2 2 3 3" xfId="28753"/>
    <cellStyle name="標準 26 4 10 2 2 3 4" xfId="39313"/>
    <cellStyle name="標準 26 4 10 2 2 3 5" xfId="49868"/>
    <cellStyle name="標準 26 4 10 2 2 4" xfId="12933"/>
    <cellStyle name="標準 26 4 10 2 2 5" xfId="23487"/>
    <cellStyle name="標準 26 4 10 2 2 6" xfId="34047"/>
    <cellStyle name="標準 26 4 10 2 2 7" xfId="44601"/>
    <cellStyle name="標準 26 4 10 2 3" xfId="3656"/>
    <cellStyle name="標準 26 4 10 2 3 2" xfId="8898"/>
    <cellStyle name="標準 26 4 10 2 3 2 2" xfId="19582"/>
    <cellStyle name="標準 26 4 10 2 3 2 3" xfId="30136"/>
    <cellStyle name="標準 26 4 10 2 3 2 4" xfId="40696"/>
    <cellStyle name="標準 26 4 10 2 3 2 5" xfId="51251"/>
    <cellStyle name="標準 26 4 10 2 3 3" xfId="14316"/>
    <cellStyle name="標準 26 4 10 2 3 4" xfId="24871"/>
    <cellStyle name="標準 26 4 10 2 3 5" xfId="35431"/>
    <cellStyle name="標準 26 4 10 2 3 6" xfId="45985"/>
    <cellStyle name="標準 26 4 10 2 4" xfId="6490"/>
    <cellStyle name="標準 26 4 10 2 4 2" xfId="16662"/>
    <cellStyle name="標準 26 4 10 2 4 3" xfId="27216"/>
    <cellStyle name="標準 26 4 10 2 4 4" xfId="37776"/>
    <cellStyle name="標準 26 4 10 2 4 5" xfId="48331"/>
    <cellStyle name="標準 26 4 10 2 5" xfId="11396"/>
    <cellStyle name="標準 26 4 10 2 6" xfId="21950"/>
    <cellStyle name="標準 26 4 10 2 7" xfId="32510"/>
    <cellStyle name="標準 26 4 10 2 8" xfId="43064"/>
    <cellStyle name="標準 26 4 10 3" xfId="2293"/>
    <cellStyle name="標準 26 4 10 3 2" xfId="4702"/>
    <cellStyle name="標準 26 4 10 3 2 2" xfId="9944"/>
    <cellStyle name="標準 26 4 10 3 2 2 2" xfId="19583"/>
    <cellStyle name="標準 26 4 10 3 2 2 3" xfId="30137"/>
    <cellStyle name="標準 26 4 10 3 2 2 4" xfId="40697"/>
    <cellStyle name="標準 26 4 10 3 2 2 5" xfId="51252"/>
    <cellStyle name="標準 26 4 10 3 2 3" xfId="14317"/>
    <cellStyle name="標準 26 4 10 3 2 4" xfId="24872"/>
    <cellStyle name="標準 26 4 10 3 2 5" xfId="35432"/>
    <cellStyle name="標準 26 4 10 3 2 6" xfId="45986"/>
    <cellStyle name="標準 26 4 10 3 3" xfId="7536"/>
    <cellStyle name="標準 26 4 10 3 3 2" xfId="17708"/>
    <cellStyle name="標準 26 4 10 3 3 3" xfId="28262"/>
    <cellStyle name="標準 26 4 10 3 3 4" xfId="38822"/>
    <cellStyle name="標準 26 4 10 3 3 5" xfId="49377"/>
    <cellStyle name="標準 26 4 10 3 4" xfId="12442"/>
    <cellStyle name="標準 26 4 10 3 5" xfId="22996"/>
    <cellStyle name="標準 26 4 10 3 6" xfId="33556"/>
    <cellStyle name="標準 26 4 10 3 7" xfId="44110"/>
    <cellStyle name="標準 26 4 10 4" xfId="1782"/>
    <cellStyle name="標準 26 4 10 4 2" xfId="4191"/>
    <cellStyle name="標準 26 4 10 4 2 2" xfId="9433"/>
    <cellStyle name="標準 26 4 10 4 2 2 2" xfId="19584"/>
    <cellStyle name="標準 26 4 10 4 2 2 3" xfId="30138"/>
    <cellStyle name="標準 26 4 10 4 2 2 4" xfId="40698"/>
    <cellStyle name="標準 26 4 10 4 2 2 5" xfId="51253"/>
    <cellStyle name="標準 26 4 10 4 2 3" xfId="14318"/>
    <cellStyle name="標準 26 4 10 4 2 4" xfId="24873"/>
    <cellStyle name="標準 26 4 10 4 2 5" xfId="35433"/>
    <cellStyle name="標準 26 4 10 4 2 6" xfId="45987"/>
    <cellStyle name="標準 26 4 10 4 3" xfId="7025"/>
    <cellStyle name="標準 26 4 10 4 3 2" xfId="17197"/>
    <cellStyle name="標準 26 4 10 4 3 3" xfId="27751"/>
    <cellStyle name="標準 26 4 10 4 3 4" xfId="38311"/>
    <cellStyle name="標準 26 4 10 4 3 5" xfId="48866"/>
    <cellStyle name="標準 26 4 10 4 4" xfId="11931"/>
    <cellStyle name="標準 26 4 10 4 5" xfId="22485"/>
    <cellStyle name="標準 26 4 10 4 6" xfId="33045"/>
    <cellStyle name="標準 26 4 10 4 7" xfId="43599"/>
    <cellStyle name="標準 26 4 10 5" xfId="3165"/>
    <cellStyle name="標準 26 4 10 5 2" xfId="8407"/>
    <cellStyle name="標準 26 4 10 5 2 2" xfId="19585"/>
    <cellStyle name="標準 26 4 10 5 2 3" xfId="30139"/>
    <cellStyle name="標準 26 4 10 5 2 4" xfId="40699"/>
    <cellStyle name="標準 26 4 10 5 2 5" xfId="51254"/>
    <cellStyle name="標準 26 4 10 5 3" xfId="14319"/>
    <cellStyle name="標準 26 4 10 5 4" xfId="24874"/>
    <cellStyle name="標準 26 4 10 5 5" xfId="35434"/>
    <cellStyle name="標準 26 4 10 5 6" xfId="45988"/>
    <cellStyle name="標準 26 4 10 6" xfId="5977"/>
    <cellStyle name="標準 26 4 10 6 2" xfId="16171"/>
    <cellStyle name="標準 26 4 10 6 3" xfId="26725"/>
    <cellStyle name="標準 26 4 10 6 4" xfId="37285"/>
    <cellStyle name="標準 26 4 10 6 5" xfId="47840"/>
    <cellStyle name="標準 26 4 10 7" xfId="10905"/>
    <cellStyle name="標準 26 4 10 8" xfId="21459"/>
    <cellStyle name="標準 26 4 10 9" xfId="32019"/>
    <cellStyle name="標準 26 4 11" xfId="756"/>
    <cellStyle name="標準 26 4 11 2" xfId="1269"/>
    <cellStyle name="標準 26 4 11 2 2" xfId="2319"/>
    <cellStyle name="標準 26 4 11 2 2 2" xfId="7562"/>
    <cellStyle name="標準 26 4 11 2 2 2 2" xfId="19586"/>
    <cellStyle name="標準 26 4 11 2 2 2 3" xfId="30140"/>
    <cellStyle name="標準 26 4 11 2 2 2 4" xfId="40700"/>
    <cellStyle name="標準 26 4 11 2 2 2 5" xfId="51255"/>
    <cellStyle name="標準 26 4 11 2 2 3" xfId="14320"/>
    <cellStyle name="標準 26 4 11 2 2 4" xfId="24875"/>
    <cellStyle name="標準 26 4 11 2 2 5" xfId="35435"/>
    <cellStyle name="標準 26 4 11 2 2 6" xfId="45989"/>
    <cellStyle name="標準 26 4 11 2 3" xfId="4728"/>
    <cellStyle name="標準 26 4 11 2 3 2" xfId="9970"/>
    <cellStyle name="標準 26 4 11 2 3 2 2" xfId="19587"/>
    <cellStyle name="標準 26 4 11 2 3 2 3" xfId="30141"/>
    <cellStyle name="標準 26 4 11 2 3 2 4" xfId="40701"/>
    <cellStyle name="標準 26 4 11 2 3 2 5" xfId="51256"/>
    <cellStyle name="標準 26 4 11 2 3 3" xfId="14321"/>
    <cellStyle name="標準 26 4 11 2 3 4" xfId="24876"/>
    <cellStyle name="標準 26 4 11 2 3 5" xfId="35436"/>
    <cellStyle name="標準 26 4 11 2 3 6" xfId="45990"/>
    <cellStyle name="標準 26 4 11 2 4" xfId="6512"/>
    <cellStyle name="標準 26 4 11 2 4 2" xfId="17734"/>
    <cellStyle name="標準 26 4 11 2 4 3" xfId="28288"/>
    <cellStyle name="標準 26 4 11 2 4 4" xfId="38848"/>
    <cellStyle name="標準 26 4 11 2 4 5" xfId="49403"/>
    <cellStyle name="標準 26 4 11 2 5" xfId="12468"/>
    <cellStyle name="標準 26 4 11 2 6" xfId="23022"/>
    <cellStyle name="標準 26 4 11 2 7" xfId="33582"/>
    <cellStyle name="標準 26 4 11 2 8" xfId="44136"/>
    <cellStyle name="標準 26 4 11 3" xfId="1804"/>
    <cellStyle name="標準 26 4 11 3 2" xfId="4213"/>
    <cellStyle name="標準 26 4 11 3 2 2" xfId="9455"/>
    <cellStyle name="標準 26 4 11 3 2 2 2" xfId="19588"/>
    <cellStyle name="標準 26 4 11 3 2 2 3" xfId="30142"/>
    <cellStyle name="標準 26 4 11 3 2 2 4" xfId="40702"/>
    <cellStyle name="標準 26 4 11 3 2 2 5" xfId="51257"/>
    <cellStyle name="標準 26 4 11 3 2 3" xfId="14322"/>
    <cellStyle name="標準 26 4 11 3 2 4" xfId="24877"/>
    <cellStyle name="標準 26 4 11 3 2 5" xfId="35437"/>
    <cellStyle name="標準 26 4 11 3 2 6" xfId="45991"/>
    <cellStyle name="標準 26 4 11 3 3" xfId="7047"/>
    <cellStyle name="標準 26 4 11 3 3 2" xfId="17219"/>
    <cellStyle name="標準 26 4 11 3 3 3" xfId="27773"/>
    <cellStyle name="標準 26 4 11 3 3 4" xfId="38333"/>
    <cellStyle name="標準 26 4 11 3 3 5" xfId="48888"/>
    <cellStyle name="標準 26 4 11 3 4" xfId="11953"/>
    <cellStyle name="標準 26 4 11 3 5" xfId="22507"/>
    <cellStyle name="標準 26 4 11 3 6" xfId="33067"/>
    <cellStyle name="標準 26 4 11 3 7" xfId="43621"/>
    <cellStyle name="標準 26 4 11 4" xfId="3678"/>
    <cellStyle name="標準 26 4 11 4 2" xfId="8920"/>
    <cellStyle name="標準 26 4 11 4 2 2" xfId="19589"/>
    <cellStyle name="標準 26 4 11 4 2 3" xfId="30143"/>
    <cellStyle name="標準 26 4 11 4 2 4" xfId="40703"/>
    <cellStyle name="標準 26 4 11 4 2 5" xfId="51258"/>
    <cellStyle name="標準 26 4 11 4 3" xfId="14323"/>
    <cellStyle name="標準 26 4 11 4 4" xfId="24878"/>
    <cellStyle name="標準 26 4 11 4 5" xfId="35438"/>
    <cellStyle name="標準 26 4 11 4 6" xfId="45992"/>
    <cellStyle name="標準 26 4 11 5" xfId="5999"/>
    <cellStyle name="標準 26 4 11 5 2" xfId="16684"/>
    <cellStyle name="標準 26 4 11 5 3" xfId="27238"/>
    <cellStyle name="標準 26 4 11 5 4" xfId="37798"/>
    <cellStyle name="標準 26 4 11 5 5" xfId="48353"/>
    <cellStyle name="標準 26 4 11 6" xfId="11418"/>
    <cellStyle name="標準 26 4 11 7" xfId="21972"/>
    <cellStyle name="標準 26 4 11 8" xfId="32532"/>
    <cellStyle name="標準 26 4 11 9" xfId="43086"/>
    <cellStyle name="標準 26 4 12" xfId="1291"/>
    <cellStyle name="標準 26 4 12 2" xfId="2823"/>
    <cellStyle name="標準 26 4 12 2 2" xfId="5232"/>
    <cellStyle name="標準 26 4 12 2 2 2" xfId="10474"/>
    <cellStyle name="標準 26 4 12 2 2 2 2" xfId="19590"/>
    <cellStyle name="標準 26 4 12 2 2 2 3" xfId="30144"/>
    <cellStyle name="標準 26 4 12 2 2 2 4" xfId="40704"/>
    <cellStyle name="標準 26 4 12 2 2 2 5" xfId="51259"/>
    <cellStyle name="標準 26 4 12 2 2 3" xfId="14324"/>
    <cellStyle name="標準 26 4 12 2 2 4" xfId="24879"/>
    <cellStyle name="標準 26 4 12 2 2 5" xfId="35439"/>
    <cellStyle name="標準 26 4 12 2 2 6" xfId="45993"/>
    <cellStyle name="標準 26 4 12 2 3" xfId="8066"/>
    <cellStyle name="標準 26 4 12 2 3 2" xfId="18238"/>
    <cellStyle name="標準 26 4 12 2 3 3" xfId="28792"/>
    <cellStyle name="標準 26 4 12 2 3 4" xfId="39352"/>
    <cellStyle name="標準 26 4 12 2 3 5" xfId="49907"/>
    <cellStyle name="標準 26 4 12 2 4" xfId="12972"/>
    <cellStyle name="標準 26 4 12 2 5" xfId="23526"/>
    <cellStyle name="標準 26 4 12 2 6" xfId="34086"/>
    <cellStyle name="標準 26 4 12 2 7" xfId="44640"/>
    <cellStyle name="標準 26 4 12 3" xfId="1826"/>
    <cellStyle name="標準 26 4 12 3 2" xfId="4235"/>
    <cellStyle name="標準 26 4 12 3 2 2" xfId="9477"/>
    <cellStyle name="標準 26 4 12 3 2 2 2" xfId="19591"/>
    <cellStyle name="標準 26 4 12 3 2 2 3" xfId="30145"/>
    <cellStyle name="標準 26 4 12 3 2 2 4" xfId="40705"/>
    <cellStyle name="標準 26 4 12 3 2 2 5" xfId="51260"/>
    <cellStyle name="標準 26 4 12 3 2 3" xfId="14325"/>
    <cellStyle name="標準 26 4 12 3 2 4" xfId="24880"/>
    <cellStyle name="標準 26 4 12 3 2 5" xfId="35440"/>
    <cellStyle name="標準 26 4 12 3 2 6" xfId="45994"/>
    <cellStyle name="標準 26 4 12 3 3" xfId="7069"/>
    <cellStyle name="標準 26 4 12 3 3 2" xfId="17241"/>
    <cellStyle name="標準 26 4 12 3 3 3" xfId="27795"/>
    <cellStyle name="標準 26 4 12 3 3 4" xfId="38355"/>
    <cellStyle name="標準 26 4 12 3 3 5" xfId="48910"/>
    <cellStyle name="標準 26 4 12 3 4" xfId="11975"/>
    <cellStyle name="標準 26 4 12 3 5" xfId="22529"/>
    <cellStyle name="標準 26 4 12 3 6" xfId="33089"/>
    <cellStyle name="標準 26 4 12 3 7" xfId="43643"/>
    <cellStyle name="標準 26 4 12 4" xfId="3700"/>
    <cellStyle name="標準 26 4 12 4 2" xfId="8942"/>
    <cellStyle name="標準 26 4 12 4 2 2" xfId="19592"/>
    <cellStyle name="標準 26 4 12 4 2 3" xfId="30146"/>
    <cellStyle name="標準 26 4 12 4 2 4" xfId="40706"/>
    <cellStyle name="標準 26 4 12 4 2 5" xfId="51261"/>
    <cellStyle name="標準 26 4 12 4 3" xfId="14326"/>
    <cellStyle name="標準 26 4 12 4 4" xfId="24881"/>
    <cellStyle name="標準 26 4 12 4 5" xfId="35441"/>
    <cellStyle name="標準 26 4 12 4 6" xfId="45995"/>
    <cellStyle name="標準 26 4 12 5" xfId="6534"/>
    <cellStyle name="標準 26 4 12 5 2" xfId="16706"/>
    <cellStyle name="標準 26 4 12 5 3" xfId="27260"/>
    <cellStyle name="標準 26 4 12 5 4" xfId="37820"/>
    <cellStyle name="標準 26 4 12 5 5" xfId="48375"/>
    <cellStyle name="標準 26 4 12 6" xfId="11440"/>
    <cellStyle name="標準 26 4 12 7" xfId="21994"/>
    <cellStyle name="標準 26 4 12 8" xfId="32554"/>
    <cellStyle name="標準 26 4 12 9" xfId="43108"/>
    <cellStyle name="標準 26 4 13" xfId="796"/>
    <cellStyle name="標準 26 4 13 2" xfId="1865"/>
    <cellStyle name="標準 26 4 13 2 2" xfId="4274"/>
    <cellStyle name="標準 26 4 13 2 2 2" xfId="9516"/>
    <cellStyle name="標準 26 4 13 2 2 2 2" xfId="19593"/>
    <cellStyle name="標準 26 4 13 2 2 2 3" xfId="30147"/>
    <cellStyle name="標準 26 4 13 2 2 2 4" xfId="40707"/>
    <cellStyle name="標準 26 4 13 2 2 2 5" xfId="51262"/>
    <cellStyle name="標準 26 4 13 2 2 3" xfId="14327"/>
    <cellStyle name="標準 26 4 13 2 2 4" xfId="24882"/>
    <cellStyle name="標準 26 4 13 2 2 5" xfId="35442"/>
    <cellStyle name="標準 26 4 13 2 2 6" xfId="45996"/>
    <cellStyle name="標準 26 4 13 2 3" xfId="7108"/>
    <cellStyle name="標準 26 4 13 2 3 2" xfId="17280"/>
    <cellStyle name="標準 26 4 13 2 3 3" xfId="27834"/>
    <cellStyle name="標準 26 4 13 2 3 4" xfId="38394"/>
    <cellStyle name="標準 26 4 13 2 3 5" xfId="48949"/>
    <cellStyle name="標準 26 4 13 2 4" xfId="12014"/>
    <cellStyle name="標準 26 4 13 2 5" xfId="22568"/>
    <cellStyle name="標準 26 4 13 2 6" xfId="33128"/>
    <cellStyle name="標準 26 4 13 2 7" xfId="43682"/>
    <cellStyle name="標準 26 4 13 3" xfId="3205"/>
    <cellStyle name="標準 26 4 13 3 2" xfId="8447"/>
    <cellStyle name="標準 26 4 13 3 2 2" xfId="19594"/>
    <cellStyle name="標準 26 4 13 3 2 3" xfId="30148"/>
    <cellStyle name="標準 26 4 13 3 2 4" xfId="40708"/>
    <cellStyle name="標準 26 4 13 3 2 5" xfId="51263"/>
    <cellStyle name="標準 26 4 13 3 3" xfId="14328"/>
    <cellStyle name="標準 26 4 13 3 4" xfId="24883"/>
    <cellStyle name="標準 26 4 13 3 5" xfId="35443"/>
    <cellStyle name="標準 26 4 13 3 6" xfId="45997"/>
    <cellStyle name="標準 26 4 13 4" xfId="6039"/>
    <cellStyle name="標準 26 4 13 4 2" xfId="16211"/>
    <cellStyle name="標準 26 4 13 4 3" xfId="26765"/>
    <cellStyle name="標準 26 4 13 4 4" xfId="37325"/>
    <cellStyle name="標準 26 4 13 4 5" xfId="47880"/>
    <cellStyle name="標準 26 4 13 5" xfId="10945"/>
    <cellStyle name="標準 26 4 13 6" xfId="21499"/>
    <cellStyle name="標準 26 4 13 7" xfId="32059"/>
    <cellStyle name="標準 26 4 13 8" xfId="42613"/>
    <cellStyle name="標準 26 4 14" xfId="1331"/>
    <cellStyle name="標準 26 4 14 2" xfId="3740"/>
    <cellStyle name="標準 26 4 14 2 2" xfId="8982"/>
    <cellStyle name="標準 26 4 14 2 2 2" xfId="19595"/>
    <cellStyle name="標準 26 4 14 2 2 3" xfId="30149"/>
    <cellStyle name="標準 26 4 14 2 2 4" xfId="40709"/>
    <cellStyle name="標準 26 4 14 2 2 5" xfId="51264"/>
    <cellStyle name="標準 26 4 14 2 3" xfId="14329"/>
    <cellStyle name="標準 26 4 14 2 4" xfId="24884"/>
    <cellStyle name="標準 26 4 14 2 5" xfId="35444"/>
    <cellStyle name="標準 26 4 14 2 6" xfId="45998"/>
    <cellStyle name="標準 26 4 14 3" xfId="6574"/>
    <cellStyle name="標準 26 4 14 3 2" xfId="16746"/>
    <cellStyle name="標準 26 4 14 3 3" xfId="27300"/>
    <cellStyle name="標準 26 4 14 3 4" xfId="37860"/>
    <cellStyle name="標準 26 4 14 3 5" xfId="48415"/>
    <cellStyle name="標準 26 4 14 4" xfId="11480"/>
    <cellStyle name="標準 26 4 14 5" xfId="22034"/>
    <cellStyle name="標準 26 4 14 6" xfId="32594"/>
    <cellStyle name="標準 26 4 14 7" xfId="43148"/>
    <cellStyle name="標準 26 4 15" xfId="2847"/>
    <cellStyle name="標準 26 4 15 2" xfId="8090"/>
    <cellStyle name="標準 26 4 15 2 2" xfId="18261"/>
    <cellStyle name="標準 26 4 15 2 3" xfId="28815"/>
    <cellStyle name="標準 26 4 15 2 4" xfId="39375"/>
    <cellStyle name="標準 26 4 15 2 5" xfId="49930"/>
    <cellStyle name="標準 26 4 15 3" xfId="12995"/>
    <cellStyle name="標準 26 4 15 4" xfId="23549"/>
    <cellStyle name="標準 26 4 15 5" xfId="34109"/>
    <cellStyle name="標準 26 4 15 6" xfId="44663"/>
    <cellStyle name="標準 26 4 16" xfId="5254"/>
    <cellStyle name="標準 26 4 16 2" xfId="10496"/>
    <cellStyle name="標準 26 4 16 2 2" xfId="18283"/>
    <cellStyle name="標準 26 4 16 2 3" xfId="28837"/>
    <cellStyle name="標準 26 4 16 2 4" xfId="39397"/>
    <cellStyle name="標準 26 4 16 2 5" xfId="49952"/>
    <cellStyle name="標準 26 4 16 3" xfId="13017"/>
    <cellStyle name="標準 26 4 16 4" xfId="23571"/>
    <cellStyle name="標準 26 4 16 5" xfId="34131"/>
    <cellStyle name="標準 26 4 16 6" xfId="44685"/>
    <cellStyle name="標準 26 4 17" xfId="5276"/>
    <cellStyle name="標準 26 4 17 2" xfId="10518"/>
    <cellStyle name="標準 26 4 17 2 2" xfId="18305"/>
    <cellStyle name="標準 26 4 17 2 3" xfId="28859"/>
    <cellStyle name="標準 26 4 17 2 4" xfId="39419"/>
    <cellStyle name="標準 26 4 17 2 5" xfId="49974"/>
    <cellStyle name="標準 26 4 17 3" xfId="13039"/>
    <cellStyle name="標準 26 4 17 4" xfId="23593"/>
    <cellStyle name="標準 26 4 17 5" xfId="34153"/>
    <cellStyle name="標準 26 4 17 6" xfId="44707"/>
    <cellStyle name="標準 26 4 18" xfId="5298"/>
    <cellStyle name="標準 26 4 18 2" xfId="10540"/>
    <cellStyle name="標準 26 4 18 2 2" xfId="19596"/>
    <cellStyle name="標準 26 4 18 2 3" xfId="30150"/>
    <cellStyle name="標準 26 4 18 2 4" xfId="40710"/>
    <cellStyle name="標準 26 4 18 2 5" xfId="51265"/>
    <cellStyle name="標準 26 4 18 3" xfId="14330"/>
    <cellStyle name="標準 26 4 18 4" xfId="24885"/>
    <cellStyle name="標準 26 4 18 5" xfId="35445"/>
    <cellStyle name="標準 26 4 18 6" xfId="45999"/>
    <cellStyle name="標準 26 4 19" xfId="5320"/>
    <cellStyle name="標準 26 4 19 2" xfId="21072"/>
    <cellStyle name="標準 26 4 19 2 2" xfId="31626"/>
    <cellStyle name="標準 26 4 19 2 3" xfId="42186"/>
    <cellStyle name="標準 26 4 19 2 4" xfId="52741"/>
    <cellStyle name="標準 26 4 19 3" xfId="15806"/>
    <cellStyle name="標準 26 4 19 4" xfId="26361"/>
    <cellStyle name="標準 26 4 19 5" xfId="36921"/>
    <cellStyle name="標準 26 4 19 6" xfId="47475"/>
    <cellStyle name="標準 26 4 2" xfId="135"/>
    <cellStyle name="標準 26 4 2 10" xfId="21179"/>
    <cellStyle name="標準 26 4 2 11" xfId="31739"/>
    <cellStyle name="標準 26 4 2 12" xfId="42293"/>
    <cellStyle name="標準 26 4 2 2" xfId="223"/>
    <cellStyle name="標準 26 4 2 2 10" xfId="42419"/>
    <cellStyle name="標準 26 4 2 2 2" xfId="602"/>
    <cellStyle name="標準 26 4 2 2 2 2" xfId="2652"/>
    <cellStyle name="標準 26 4 2 2 2 2 2" xfId="5061"/>
    <cellStyle name="標準 26 4 2 2 2 2 2 2" xfId="10303"/>
    <cellStyle name="標準 26 4 2 2 2 2 2 2 2" xfId="19597"/>
    <cellStyle name="標準 26 4 2 2 2 2 2 2 3" xfId="30151"/>
    <cellStyle name="標準 26 4 2 2 2 2 2 2 4" xfId="40711"/>
    <cellStyle name="標準 26 4 2 2 2 2 2 2 5" xfId="51266"/>
    <cellStyle name="標準 26 4 2 2 2 2 2 3" xfId="14331"/>
    <cellStyle name="標準 26 4 2 2 2 2 2 4" xfId="24886"/>
    <cellStyle name="標準 26 4 2 2 2 2 2 5" xfId="35446"/>
    <cellStyle name="標準 26 4 2 2 2 2 2 6" xfId="46000"/>
    <cellStyle name="標準 26 4 2 2 2 2 3" xfId="7895"/>
    <cellStyle name="標準 26 4 2 2 2 2 3 2" xfId="18067"/>
    <cellStyle name="標準 26 4 2 2 2 2 3 3" xfId="28621"/>
    <cellStyle name="標準 26 4 2 2 2 2 3 4" xfId="39181"/>
    <cellStyle name="標準 26 4 2 2 2 2 3 5" xfId="49736"/>
    <cellStyle name="標準 26 4 2 2 2 2 4" xfId="12801"/>
    <cellStyle name="標準 26 4 2 2 2 2 5" xfId="23355"/>
    <cellStyle name="標準 26 4 2 2 2 2 6" xfId="33915"/>
    <cellStyle name="標準 26 4 2 2 2 2 7" xfId="44469"/>
    <cellStyle name="標準 26 4 2 2 2 3" xfId="3524"/>
    <cellStyle name="標準 26 4 2 2 2 3 2" xfId="8766"/>
    <cellStyle name="標準 26 4 2 2 2 3 2 2" xfId="19598"/>
    <cellStyle name="標準 26 4 2 2 2 3 2 3" xfId="30152"/>
    <cellStyle name="標準 26 4 2 2 2 3 2 4" xfId="40712"/>
    <cellStyle name="標準 26 4 2 2 2 3 2 5" xfId="51267"/>
    <cellStyle name="標準 26 4 2 2 2 3 3" xfId="14332"/>
    <cellStyle name="標準 26 4 2 2 2 3 4" xfId="24887"/>
    <cellStyle name="標準 26 4 2 2 2 3 5" xfId="35447"/>
    <cellStyle name="標準 26 4 2 2 2 3 6" xfId="46001"/>
    <cellStyle name="標準 26 4 2 2 2 4" xfId="5845"/>
    <cellStyle name="標準 26 4 2 2 2 4 2" xfId="16530"/>
    <cellStyle name="標準 26 4 2 2 2 4 3" xfId="27084"/>
    <cellStyle name="標準 26 4 2 2 2 4 4" xfId="37644"/>
    <cellStyle name="標準 26 4 2 2 2 4 5" xfId="48199"/>
    <cellStyle name="標準 26 4 2 2 2 5" xfId="11264"/>
    <cellStyle name="標準 26 4 2 2 2 6" xfId="21818"/>
    <cellStyle name="標準 26 4 2 2 2 7" xfId="32378"/>
    <cellStyle name="標準 26 4 2 2 2 8" xfId="42932"/>
    <cellStyle name="標準 26 4 2 2 3" xfId="1115"/>
    <cellStyle name="標準 26 4 2 2 3 2" xfId="2139"/>
    <cellStyle name="標準 26 4 2 2 3 2 2" xfId="7382"/>
    <cellStyle name="標準 26 4 2 2 3 2 2 2" xfId="19599"/>
    <cellStyle name="標準 26 4 2 2 3 2 2 3" xfId="30153"/>
    <cellStyle name="標準 26 4 2 2 3 2 2 4" xfId="40713"/>
    <cellStyle name="標準 26 4 2 2 3 2 2 5" xfId="51268"/>
    <cellStyle name="標準 26 4 2 2 3 2 3" xfId="14333"/>
    <cellStyle name="標準 26 4 2 2 3 2 4" xfId="24888"/>
    <cellStyle name="標準 26 4 2 2 3 2 5" xfId="35448"/>
    <cellStyle name="標準 26 4 2 2 3 2 6" xfId="46002"/>
    <cellStyle name="標準 26 4 2 2 3 3" xfId="4548"/>
    <cellStyle name="標準 26 4 2 2 3 3 2" xfId="9790"/>
    <cellStyle name="標準 26 4 2 2 3 3 2 2" xfId="19600"/>
    <cellStyle name="標準 26 4 2 2 3 3 2 3" xfId="30154"/>
    <cellStyle name="標準 26 4 2 2 3 3 2 4" xfId="40714"/>
    <cellStyle name="標準 26 4 2 2 3 3 2 5" xfId="51269"/>
    <cellStyle name="標準 26 4 2 2 3 3 3" xfId="14334"/>
    <cellStyle name="標準 26 4 2 2 3 3 4" xfId="24889"/>
    <cellStyle name="標準 26 4 2 2 3 3 5" xfId="35449"/>
    <cellStyle name="標準 26 4 2 2 3 3 6" xfId="46003"/>
    <cellStyle name="標準 26 4 2 2 3 4" xfId="6358"/>
    <cellStyle name="標準 26 4 2 2 3 4 2" xfId="17554"/>
    <cellStyle name="標準 26 4 2 2 3 4 3" xfId="28108"/>
    <cellStyle name="標準 26 4 2 2 3 4 4" xfId="38668"/>
    <cellStyle name="標準 26 4 2 2 3 4 5" xfId="49223"/>
    <cellStyle name="標準 26 4 2 2 3 5" xfId="12288"/>
    <cellStyle name="標準 26 4 2 2 3 6" xfId="22842"/>
    <cellStyle name="標準 26 4 2 2 3 7" xfId="33402"/>
    <cellStyle name="標準 26 4 2 2 3 8" xfId="43956"/>
    <cellStyle name="標準 26 4 2 2 4" xfId="1650"/>
    <cellStyle name="標準 26 4 2 2 4 2" xfId="4059"/>
    <cellStyle name="標準 26 4 2 2 4 2 2" xfId="9301"/>
    <cellStyle name="標準 26 4 2 2 4 2 2 2" xfId="19601"/>
    <cellStyle name="標準 26 4 2 2 4 2 2 3" xfId="30155"/>
    <cellStyle name="標準 26 4 2 2 4 2 2 4" xfId="40715"/>
    <cellStyle name="標準 26 4 2 2 4 2 2 5" xfId="51270"/>
    <cellStyle name="標準 26 4 2 2 4 2 3" xfId="14335"/>
    <cellStyle name="標準 26 4 2 2 4 2 4" xfId="24890"/>
    <cellStyle name="標準 26 4 2 2 4 2 5" xfId="35450"/>
    <cellStyle name="標準 26 4 2 2 4 2 6" xfId="46004"/>
    <cellStyle name="標準 26 4 2 2 4 3" xfId="6893"/>
    <cellStyle name="標準 26 4 2 2 4 3 2" xfId="17065"/>
    <cellStyle name="標準 26 4 2 2 4 3 3" xfId="27619"/>
    <cellStyle name="標準 26 4 2 2 4 3 4" xfId="38179"/>
    <cellStyle name="標準 26 4 2 2 4 3 5" xfId="48734"/>
    <cellStyle name="標準 26 4 2 2 4 4" xfId="11799"/>
    <cellStyle name="標準 26 4 2 2 4 5" xfId="22353"/>
    <cellStyle name="標準 26 4 2 2 4 6" xfId="32913"/>
    <cellStyle name="標準 26 4 2 2 4 7" xfId="43467"/>
    <cellStyle name="標準 26 4 2 2 5" xfId="3011"/>
    <cellStyle name="標準 26 4 2 2 5 2" xfId="8253"/>
    <cellStyle name="標準 26 4 2 2 5 2 2" xfId="19602"/>
    <cellStyle name="標準 26 4 2 2 5 2 3" xfId="30156"/>
    <cellStyle name="標準 26 4 2 2 5 2 4" xfId="40716"/>
    <cellStyle name="標準 26 4 2 2 5 2 5" xfId="51271"/>
    <cellStyle name="標準 26 4 2 2 5 3" xfId="14336"/>
    <cellStyle name="標準 26 4 2 2 5 4" xfId="24891"/>
    <cellStyle name="標準 26 4 2 2 5 5" xfId="35451"/>
    <cellStyle name="標準 26 4 2 2 5 6" xfId="46005"/>
    <cellStyle name="標準 26 4 2 2 6" xfId="5467"/>
    <cellStyle name="標準 26 4 2 2 6 2" xfId="16017"/>
    <cellStyle name="標準 26 4 2 2 6 3" xfId="26571"/>
    <cellStyle name="標準 26 4 2 2 6 4" xfId="37131"/>
    <cellStyle name="標準 26 4 2 2 6 5" xfId="47686"/>
    <cellStyle name="標準 26 4 2 2 7" xfId="10751"/>
    <cellStyle name="標準 26 4 2 2 8" xfId="21305"/>
    <cellStyle name="標準 26 4 2 2 9" xfId="31865"/>
    <cellStyle name="標準 26 4 2 3" xfId="442"/>
    <cellStyle name="標準 26 4 2 3 2" xfId="989"/>
    <cellStyle name="標準 26 4 2 3 2 2" xfId="2526"/>
    <cellStyle name="標準 26 4 2 3 2 2 2" xfId="7769"/>
    <cellStyle name="標準 26 4 2 3 2 2 2 2" xfId="19603"/>
    <cellStyle name="標準 26 4 2 3 2 2 2 3" xfId="30157"/>
    <cellStyle name="標準 26 4 2 3 2 2 2 4" xfId="40717"/>
    <cellStyle name="標準 26 4 2 3 2 2 2 5" xfId="51272"/>
    <cellStyle name="標準 26 4 2 3 2 2 3" xfId="14337"/>
    <cellStyle name="標準 26 4 2 3 2 2 4" xfId="24892"/>
    <cellStyle name="標準 26 4 2 3 2 2 5" xfId="35452"/>
    <cellStyle name="標準 26 4 2 3 2 2 6" xfId="46006"/>
    <cellStyle name="標準 26 4 2 3 2 3" xfId="4935"/>
    <cellStyle name="標準 26 4 2 3 2 3 2" xfId="10177"/>
    <cellStyle name="標準 26 4 2 3 2 3 2 2" xfId="19604"/>
    <cellStyle name="標準 26 4 2 3 2 3 2 3" xfId="30158"/>
    <cellStyle name="標準 26 4 2 3 2 3 2 4" xfId="40718"/>
    <cellStyle name="標準 26 4 2 3 2 3 2 5" xfId="51273"/>
    <cellStyle name="標準 26 4 2 3 2 3 3" xfId="14338"/>
    <cellStyle name="標準 26 4 2 3 2 3 4" xfId="24893"/>
    <cellStyle name="標準 26 4 2 3 2 3 5" xfId="35453"/>
    <cellStyle name="標準 26 4 2 3 2 3 6" xfId="46007"/>
    <cellStyle name="標準 26 4 2 3 2 4" xfId="6232"/>
    <cellStyle name="標準 26 4 2 3 2 4 2" xfId="17941"/>
    <cellStyle name="標準 26 4 2 3 2 4 3" xfId="28495"/>
    <cellStyle name="標準 26 4 2 3 2 4 4" xfId="39055"/>
    <cellStyle name="標準 26 4 2 3 2 4 5" xfId="49610"/>
    <cellStyle name="標準 26 4 2 3 2 5" xfId="12675"/>
    <cellStyle name="標準 26 4 2 3 2 6" xfId="23229"/>
    <cellStyle name="標準 26 4 2 3 2 7" xfId="33789"/>
    <cellStyle name="標準 26 4 2 3 2 8" xfId="44343"/>
    <cellStyle name="標準 26 4 2 3 3" xfId="1524"/>
    <cellStyle name="標準 26 4 2 3 3 2" xfId="3933"/>
    <cellStyle name="標準 26 4 2 3 3 2 2" xfId="9175"/>
    <cellStyle name="標準 26 4 2 3 3 2 2 2" xfId="19605"/>
    <cellStyle name="標準 26 4 2 3 3 2 2 3" xfId="30159"/>
    <cellStyle name="標準 26 4 2 3 3 2 2 4" xfId="40719"/>
    <cellStyle name="標準 26 4 2 3 3 2 2 5" xfId="51274"/>
    <cellStyle name="標準 26 4 2 3 3 2 3" xfId="14339"/>
    <cellStyle name="標準 26 4 2 3 3 2 4" xfId="24894"/>
    <cellStyle name="標準 26 4 2 3 3 2 5" xfId="35454"/>
    <cellStyle name="標準 26 4 2 3 3 2 6" xfId="46008"/>
    <cellStyle name="標準 26 4 2 3 3 3" xfId="6767"/>
    <cellStyle name="標準 26 4 2 3 3 3 2" xfId="16939"/>
    <cellStyle name="標準 26 4 2 3 3 3 3" xfId="27493"/>
    <cellStyle name="標準 26 4 2 3 3 3 4" xfId="38053"/>
    <cellStyle name="標準 26 4 2 3 3 3 5" xfId="48608"/>
    <cellStyle name="標準 26 4 2 3 3 4" xfId="11673"/>
    <cellStyle name="標準 26 4 2 3 3 5" xfId="22227"/>
    <cellStyle name="標準 26 4 2 3 3 6" xfId="32787"/>
    <cellStyle name="標準 26 4 2 3 3 7" xfId="43341"/>
    <cellStyle name="標準 26 4 2 3 4" xfId="3398"/>
    <cellStyle name="標準 26 4 2 3 4 2" xfId="8640"/>
    <cellStyle name="標準 26 4 2 3 4 2 2" xfId="19606"/>
    <cellStyle name="標準 26 4 2 3 4 2 3" xfId="30160"/>
    <cellStyle name="標準 26 4 2 3 4 2 4" xfId="40720"/>
    <cellStyle name="標準 26 4 2 3 4 2 5" xfId="51275"/>
    <cellStyle name="標準 26 4 2 3 4 3" xfId="14340"/>
    <cellStyle name="標準 26 4 2 3 4 4" xfId="24895"/>
    <cellStyle name="標準 26 4 2 3 4 5" xfId="35455"/>
    <cellStyle name="標準 26 4 2 3 4 6" xfId="46009"/>
    <cellStyle name="標準 26 4 2 3 5" xfId="5685"/>
    <cellStyle name="標準 26 4 2 3 5 2" xfId="16404"/>
    <cellStyle name="標準 26 4 2 3 5 3" xfId="26958"/>
    <cellStyle name="標準 26 4 2 3 5 4" xfId="37518"/>
    <cellStyle name="標準 26 4 2 3 5 5" xfId="48073"/>
    <cellStyle name="標準 26 4 2 3 6" xfId="11138"/>
    <cellStyle name="標準 26 4 2 3 7" xfId="21692"/>
    <cellStyle name="標準 26 4 2 3 8" xfId="32252"/>
    <cellStyle name="標準 26 4 2 3 9" xfId="42806"/>
    <cellStyle name="標準 26 4 2 4" xfId="817"/>
    <cellStyle name="標準 26 4 2 4 2" xfId="2356"/>
    <cellStyle name="標準 26 4 2 4 2 2" xfId="4765"/>
    <cellStyle name="標準 26 4 2 4 2 2 2" xfId="10007"/>
    <cellStyle name="標準 26 4 2 4 2 2 2 2" xfId="19607"/>
    <cellStyle name="標準 26 4 2 4 2 2 2 3" xfId="30161"/>
    <cellStyle name="標準 26 4 2 4 2 2 2 4" xfId="40721"/>
    <cellStyle name="標準 26 4 2 4 2 2 2 5" xfId="51276"/>
    <cellStyle name="標準 26 4 2 4 2 2 3" xfId="14341"/>
    <cellStyle name="標準 26 4 2 4 2 2 4" xfId="24896"/>
    <cellStyle name="標準 26 4 2 4 2 2 5" xfId="35456"/>
    <cellStyle name="標準 26 4 2 4 2 2 6" xfId="46010"/>
    <cellStyle name="標準 26 4 2 4 2 3" xfId="7599"/>
    <cellStyle name="標準 26 4 2 4 2 3 2" xfId="17771"/>
    <cellStyle name="標準 26 4 2 4 2 3 3" xfId="28325"/>
    <cellStyle name="標準 26 4 2 4 2 3 4" xfId="38885"/>
    <cellStyle name="標準 26 4 2 4 2 3 5" xfId="49440"/>
    <cellStyle name="標準 26 4 2 4 2 4" xfId="12505"/>
    <cellStyle name="標準 26 4 2 4 2 5" xfId="23059"/>
    <cellStyle name="標準 26 4 2 4 2 6" xfId="33619"/>
    <cellStyle name="標準 26 4 2 4 2 7" xfId="44173"/>
    <cellStyle name="標準 26 4 2 4 3" xfId="3226"/>
    <cellStyle name="標準 26 4 2 4 3 2" xfId="8468"/>
    <cellStyle name="標準 26 4 2 4 3 2 2" xfId="19608"/>
    <cellStyle name="標準 26 4 2 4 3 2 3" xfId="30162"/>
    <cellStyle name="標準 26 4 2 4 3 2 4" xfId="40722"/>
    <cellStyle name="標準 26 4 2 4 3 2 5" xfId="51277"/>
    <cellStyle name="標準 26 4 2 4 3 3" xfId="14342"/>
    <cellStyle name="標準 26 4 2 4 3 4" xfId="24897"/>
    <cellStyle name="標準 26 4 2 4 3 5" xfId="35457"/>
    <cellStyle name="標準 26 4 2 4 3 6" xfId="46011"/>
    <cellStyle name="標準 26 4 2 4 4" xfId="6060"/>
    <cellStyle name="標準 26 4 2 4 4 2" xfId="16232"/>
    <cellStyle name="標準 26 4 2 4 4 3" xfId="26786"/>
    <cellStyle name="標準 26 4 2 4 4 4" xfId="37346"/>
    <cellStyle name="標準 26 4 2 4 4 5" xfId="47901"/>
    <cellStyle name="標準 26 4 2 4 5" xfId="10966"/>
    <cellStyle name="標準 26 4 2 4 6" xfId="21520"/>
    <cellStyle name="標準 26 4 2 4 7" xfId="32080"/>
    <cellStyle name="標準 26 4 2 4 8" xfId="42634"/>
    <cellStyle name="標準 26 4 2 5" xfId="1979"/>
    <cellStyle name="標準 26 4 2 5 2" xfId="4388"/>
    <cellStyle name="標準 26 4 2 5 2 2" xfId="9630"/>
    <cellStyle name="標準 26 4 2 5 2 2 2" xfId="19609"/>
    <cellStyle name="標準 26 4 2 5 2 2 3" xfId="30163"/>
    <cellStyle name="標準 26 4 2 5 2 2 4" xfId="40723"/>
    <cellStyle name="標準 26 4 2 5 2 2 5" xfId="51278"/>
    <cellStyle name="標準 26 4 2 5 2 3" xfId="14343"/>
    <cellStyle name="標準 26 4 2 5 2 4" xfId="24898"/>
    <cellStyle name="標準 26 4 2 5 2 5" xfId="35458"/>
    <cellStyle name="標準 26 4 2 5 2 6" xfId="46012"/>
    <cellStyle name="標準 26 4 2 5 3" xfId="7222"/>
    <cellStyle name="標準 26 4 2 5 3 2" xfId="17394"/>
    <cellStyle name="標準 26 4 2 5 3 3" xfId="27948"/>
    <cellStyle name="標準 26 4 2 5 3 4" xfId="38508"/>
    <cellStyle name="標準 26 4 2 5 3 5" xfId="49063"/>
    <cellStyle name="標準 26 4 2 5 4" xfId="12128"/>
    <cellStyle name="標準 26 4 2 5 5" xfId="22682"/>
    <cellStyle name="標準 26 4 2 5 6" xfId="33242"/>
    <cellStyle name="標準 26 4 2 5 7" xfId="43796"/>
    <cellStyle name="標準 26 4 2 6" xfId="1352"/>
    <cellStyle name="標準 26 4 2 6 2" xfId="3761"/>
    <cellStyle name="標準 26 4 2 6 2 2" xfId="9003"/>
    <cellStyle name="標準 26 4 2 6 2 2 2" xfId="19610"/>
    <cellStyle name="標準 26 4 2 6 2 2 3" xfId="30164"/>
    <cellStyle name="標準 26 4 2 6 2 2 4" xfId="40724"/>
    <cellStyle name="標準 26 4 2 6 2 2 5" xfId="51279"/>
    <cellStyle name="標準 26 4 2 6 2 3" xfId="14344"/>
    <cellStyle name="標準 26 4 2 6 2 4" xfId="24899"/>
    <cellStyle name="標準 26 4 2 6 2 5" xfId="35459"/>
    <cellStyle name="標準 26 4 2 6 2 6" xfId="46013"/>
    <cellStyle name="標準 26 4 2 6 3" xfId="6595"/>
    <cellStyle name="標準 26 4 2 6 3 2" xfId="16767"/>
    <cellStyle name="標準 26 4 2 6 3 3" xfId="27321"/>
    <cellStyle name="標準 26 4 2 6 3 4" xfId="37881"/>
    <cellStyle name="標準 26 4 2 6 3 5" xfId="48436"/>
    <cellStyle name="標準 26 4 2 6 4" xfId="11501"/>
    <cellStyle name="標準 26 4 2 6 5" xfId="22055"/>
    <cellStyle name="標準 26 4 2 6 6" xfId="32615"/>
    <cellStyle name="標準 26 4 2 6 7" xfId="43169"/>
    <cellStyle name="標準 26 4 2 7" xfId="2885"/>
    <cellStyle name="標準 26 4 2 7 2" xfId="8127"/>
    <cellStyle name="標準 26 4 2 7 2 2" xfId="19611"/>
    <cellStyle name="標準 26 4 2 7 2 3" xfId="30165"/>
    <cellStyle name="標準 26 4 2 7 2 4" xfId="40725"/>
    <cellStyle name="標準 26 4 2 7 2 5" xfId="51280"/>
    <cellStyle name="標準 26 4 2 7 3" xfId="14345"/>
    <cellStyle name="標準 26 4 2 7 4" xfId="24900"/>
    <cellStyle name="標準 26 4 2 7 5" xfId="35460"/>
    <cellStyle name="標準 26 4 2 7 6" xfId="46014"/>
    <cellStyle name="標準 26 4 2 8" xfId="5383"/>
    <cellStyle name="標準 26 4 2 8 2" xfId="15891"/>
    <cellStyle name="標準 26 4 2 8 3" xfId="26445"/>
    <cellStyle name="標準 26 4 2 8 4" xfId="37005"/>
    <cellStyle name="標準 26 4 2 8 5" xfId="47560"/>
    <cellStyle name="標準 26 4 2 9" xfId="10625"/>
    <cellStyle name="標準 26 4 20" xfId="5361"/>
    <cellStyle name="標準 26 4 20 2" xfId="21094"/>
    <cellStyle name="標準 26 4 20 2 2" xfId="31648"/>
    <cellStyle name="標準 26 4 20 2 3" xfId="42208"/>
    <cellStyle name="標準 26 4 20 2 4" xfId="52763"/>
    <cellStyle name="標準 26 4 20 3" xfId="15828"/>
    <cellStyle name="標準 26 4 20 4" xfId="26383"/>
    <cellStyle name="標準 26 4 20 5" xfId="36943"/>
    <cellStyle name="標準 26 4 20 6" xfId="47497"/>
    <cellStyle name="標準 26 4 21" xfId="10562"/>
    <cellStyle name="標準 26 4 21 2" xfId="21116"/>
    <cellStyle name="標準 26 4 21 3" xfId="31670"/>
    <cellStyle name="標準 26 4 21 4" xfId="42230"/>
    <cellStyle name="標準 26 4 21 5" xfId="52785"/>
    <cellStyle name="標準 26 4 22" xfId="15853"/>
    <cellStyle name="標準 26 4 22 2" xfId="26408"/>
    <cellStyle name="標準 26 4 22 3" xfId="36968"/>
    <cellStyle name="標準 26 4 22 4" xfId="47522"/>
    <cellStyle name="標準 26 4 23" xfId="10587"/>
    <cellStyle name="標準 26 4 24" xfId="21141"/>
    <cellStyle name="標準 26 4 25" xfId="31701"/>
    <cellStyle name="標準 26 4 26" xfId="42255"/>
    <cellStyle name="標準 26 4 3" xfId="157"/>
    <cellStyle name="標準 26 4 3 10" xfId="21200"/>
    <cellStyle name="標準 26 4 3 11" xfId="31760"/>
    <cellStyle name="標準 26 4 3 12" xfId="42314"/>
    <cellStyle name="標準 26 4 3 2" xfId="245"/>
    <cellStyle name="標準 26 4 3 2 10" xfId="42441"/>
    <cellStyle name="標準 26 4 3 2 2" xfId="624"/>
    <cellStyle name="標準 26 4 3 2 2 2" xfId="2674"/>
    <cellStyle name="標準 26 4 3 2 2 2 2" xfId="5083"/>
    <cellStyle name="標準 26 4 3 2 2 2 2 2" xfId="10325"/>
    <cellStyle name="標準 26 4 3 2 2 2 2 2 2" xfId="19612"/>
    <cellStyle name="標準 26 4 3 2 2 2 2 2 3" xfId="30166"/>
    <cellStyle name="標準 26 4 3 2 2 2 2 2 4" xfId="40726"/>
    <cellStyle name="標準 26 4 3 2 2 2 2 2 5" xfId="51281"/>
    <cellStyle name="標準 26 4 3 2 2 2 2 3" xfId="14346"/>
    <cellStyle name="標準 26 4 3 2 2 2 2 4" xfId="24901"/>
    <cellStyle name="標準 26 4 3 2 2 2 2 5" xfId="35461"/>
    <cellStyle name="標準 26 4 3 2 2 2 2 6" xfId="46015"/>
    <cellStyle name="標準 26 4 3 2 2 2 3" xfId="7917"/>
    <cellStyle name="標準 26 4 3 2 2 2 3 2" xfId="18089"/>
    <cellStyle name="標準 26 4 3 2 2 2 3 3" xfId="28643"/>
    <cellStyle name="標準 26 4 3 2 2 2 3 4" xfId="39203"/>
    <cellStyle name="標準 26 4 3 2 2 2 3 5" xfId="49758"/>
    <cellStyle name="標準 26 4 3 2 2 2 4" xfId="12823"/>
    <cellStyle name="標準 26 4 3 2 2 2 5" xfId="23377"/>
    <cellStyle name="標準 26 4 3 2 2 2 6" xfId="33937"/>
    <cellStyle name="標準 26 4 3 2 2 2 7" xfId="44491"/>
    <cellStyle name="標準 26 4 3 2 2 3" xfId="3546"/>
    <cellStyle name="標準 26 4 3 2 2 3 2" xfId="8788"/>
    <cellStyle name="標準 26 4 3 2 2 3 2 2" xfId="19613"/>
    <cellStyle name="標準 26 4 3 2 2 3 2 3" xfId="30167"/>
    <cellStyle name="標準 26 4 3 2 2 3 2 4" xfId="40727"/>
    <cellStyle name="標準 26 4 3 2 2 3 2 5" xfId="51282"/>
    <cellStyle name="標準 26 4 3 2 2 3 3" xfId="14347"/>
    <cellStyle name="標準 26 4 3 2 2 3 4" xfId="24902"/>
    <cellStyle name="標準 26 4 3 2 2 3 5" xfId="35462"/>
    <cellStyle name="標準 26 4 3 2 2 3 6" xfId="46016"/>
    <cellStyle name="標準 26 4 3 2 2 4" xfId="5867"/>
    <cellStyle name="標準 26 4 3 2 2 4 2" xfId="16552"/>
    <cellStyle name="標準 26 4 3 2 2 4 3" xfId="27106"/>
    <cellStyle name="標準 26 4 3 2 2 4 4" xfId="37666"/>
    <cellStyle name="標準 26 4 3 2 2 4 5" xfId="48221"/>
    <cellStyle name="標準 26 4 3 2 2 5" xfId="11286"/>
    <cellStyle name="標準 26 4 3 2 2 6" xfId="21840"/>
    <cellStyle name="標準 26 4 3 2 2 7" xfId="32400"/>
    <cellStyle name="標準 26 4 3 2 2 8" xfId="42954"/>
    <cellStyle name="標準 26 4 3 2 3" xfId="1137"/>
    <cellStyle name="標準 26 4 3 2 3 2" xfId="2161"/>
    <cellStyle name="標準 26 4 3 2 3 2 2" xfId="7404"/>
    <cellStyle name="標準 26 4 3 2 3 2 2 2" xfId="19614"/>
    <cellStyle name="標準 26 4 3 2 3 2 2 3" xfId="30168"/>
    <cellStyle name="標準 26 4 3 2 3 2 2 4" xfId="40728"/>
    <cellStyle name="標準 26 4 3 2 3 2 2 5" xfId="51283"/>
    <cellStyle name="標準 26 4 3 2 3 2 3" xfId="14348"/>
    <cellStyle name="標準 26 4 3 2 3 2 4" xfId="24903"/>
    <cellStyle name="標準 26 4 3 2 3 2 5" xfId="35463"/>
    <cellStyle name="標準 26 4 3 2 3 2 6" xfId="46017"/>
    <cellStyle name="標準 26 4 3 2 3 3" xfId="4570"/>
    <cellStyle name="標準 26 4 3 2 3 3 2" xfId="9812"/>
    <cellStyle name="標準 26 4 3 2 3 3 2 2" xfId="19615"/>
    <cellStyle name="標準 26 4 3 2 3 3 2 3" xfId="30169"/>
    <cellStyle name="標準 26 4 3 2 3 3 2 4" xfId="40729"/>
    <cellStyle name="標準 26 4 3 2 3 3 2 5" xfId="51284"/>
    <cellStyle name="標準 26 4 3 2 3 3 3" xfId="14349"/>
    <cellStyle name="標準 26 4 3 2 3 3 4" xfId="24904"/>
    <cellStyle name="標準 26 4 3 2 3 3 5" xfId="35464"/>
    <cellStyle name="標準 26 4 3 2 3 3 6" xfId="46018"/>
    <cellStyle name="標準 26 4 3 2 3 4" xfId="6380"/>
    <cellStyle name="標準 26 4 3 2 3 4 2" xfId="17576"/>
    <cellStyle name="標準 26 4 3 2 3 4 3" xfId="28130"/>
    <cellStyle name="標準 26 4 3 2 3 4 4" xfId="38690"/>
    <cellStyle name="標準 26 4 3 2 3 4 5" xfId="49245"/>
    <cellStyle name="標準 26 4 3 2 3 5" xfId="12310"/>
    <cellStyle name="標準 26 4 3 2 3 6" xfId="22864"/>
    <cellStyle name="標準 26 4 3 2 3 7" xfId="33424"/>
    <cellStyle name="標準 26 4 3 2 3 8" xfId="43978"/>
    <cellStyle name="標準 26 4 3 2 4" xfId="1672"/>
    <cellStyle name="標準 26 4 3 2 4 2" xfId="4081"/>
    <cellStyle name="標準 26 4 3 2 4 2 2" xfId="9323"/>
    <cellStyle name="標準 26 4 3 2 4 2 2 2" xfId="19616"/>
    <cellStyle name="標準 26 4 3 2 4 2 2 3" xfId="30170"/>
    <cellStyle name="標準 26 4 3 2 4 2 2 4" xfId="40730"/>
    <cellStyle name="標準 26 4 3 2 4 2 2 5" xfId="51285"/>
    <cellStyle name="標準 26 4 3 2 4 2 3" xfId="14350"/>
    <cellStyle name="標準 26 4 3 2 4 2 4" xfId="24905"/>
    <cellStyle name="標準 26 4 3 2 4 2 5" xfId="35465"/>
    <cellStyle name="標準 26 4 3 2 4 2 6" xfId="46019"/>
    <cellStyle name="標準 26 4 3 2 4 3" xfId="6915"/>
    <cellStyle name="標準 26 4 3 2 4 3 2" xfId="17087"/>
    <cellStyle name="標準 26 4 3 2 4 3 3" xfId="27641"/>
    <cellStyle name="標準 26 4 3 2 4 3 4" xfId="38201"/>
    <cellStyle name="標準 26 4 3 2 4 3 5" xfId="48756"/>
    <cellStyle name="標準 26 4 3 2 4 4" xfId="11821"/>
    <cellStyle name="標準 26 4 3 2 4 5" xfId="22375"/>
    <cellStyle name="標準 26 4 3 2 4 6" xfId="32935"/>
    <cellStyle name="標準 26 4 3 2 4 7" xfId="43489"/>
    <cellStyle name="標準 26 4 3 2 5" xfId="3033"/>
    <cellStyle name="標準 26 4 3 2 5 2" xfId="8275"/>
    <cellStyle name="標準 26 4 3 2 5 2 2" xfId="19617"/>
    <cellStyle name="標準 26 4 3 2 5 2 3" xfId="30171"/>
    <cellStyle name="標準 26 4 3 2 5 2 4" xfId="40731"/>
    <cellStyle name="標準 26 4 3 2 5 2 5" xfId="51286"/>
    <cellStyle name="標準 26 4 3 2 5 3" xfId="14351"/>
    <cellStyle name="標準 26 4 3 2 5 4" xfId="24906"/>
    <cellStyle name="標準 26 4 3 2 5 5" xfId="35466"/>
    <cellStyle name="標準 26 4 3 2 5 6" xfId="46020"/>
    <cellStyle name="標準 26 4 3 2 6" xfId="5488"/>
    <cellStyle name="標準 26 4 3 2 6 2" xfId="16039"/>
    <cellStyle name="標準 26 4 3 2 6 3" xfId="26593"/>
    <cellStyle name="標準 26 4 3 2 6 4" xfId="37153"/>
    <cellStyle name="標準 26 4 3 2 6 5" xfId="47708"/>
    <cellStyle name="標準 26 4 3 2 7" xfId="10773"/>
    <cellStyle name="標準 26 4 3 2 8" xfId="21327"/>
    <cellStyle name="標準 26 4 3 2 9" xfId="31887"/>
    <cellStyle name="標準 26 4 3 3" xfId="497"/>
    <cellStyle name="標準 26 4 3 3 2" xfId="1010"/>
    <cellStyle name="標準 26 4 3 3 2 2" xfId="2547"/>
    <cellStyle name="標準 26 4 3 3 2 2 2" xfId="7790"/>
    <cellStyle name="標準 26 4 3 3 2 2 2 2" xfId="19618"/>
    <cellStyle name="標準 26 4 3 3 2 2 2 3" xfId="30172"/>
    <cellStyle name="標準 26 4 3 3 2 2 2 4" xfId="40732"/>
    <cellStyle name="標準 26 4 3 3 2 2 2 5" xfId="51287"/>
    <cellStyle name="標準 26 4 3 3 2 2 3" xfId="14352"/>
    <cellStyle name="標準 26 4 3 3 2 2 4" xfId="24907"/>
    <cellStyle name="標準 26 4 3 3 2 2 5" xfId="35467"/>
    <cellStyle name="標準 26 4 3 3 2 2 6" xfId="46021"/>
    <cellStyle name="標準 26 4 3 3 2 3" xfId="4956"/>
    <cellStyle name="標準 26 4 3 3 2 3 2" xfId="10198"/>
    <cellStyle name="標準 26 4 3 3 2 3 2 2" xfId="19619"/>
    <cellStyle name="標準 26 4 3 3 2 3 2 3" xfId="30173"/>
    <cellStyle name="標準 26 4 3 3 2 3 2 4" xfId="40733"/>
    <cellStyle name="標準 26 4 3 3 2 3 2 5" xfId="51288"/>
    <cellStyle name="標準 26 4 3 3 2 3 3" xfId="14353"/>
    <cellStyle name="標準 26 4 3 3 2 3 4" xfId="24908"/>
    <cellStyle name="標準 26 4 3 3 2 3 5" xfId="35468"/>
    <cellStyle name="標準 26 4 3 3 2 3 6" xfId="46022"/>
    <cellStyle name="標準 26 4 3 3 2 4" xfId="6253"/>
    <cellStyle name="標準 26 4 3 3 2 4 2" xfId="17962"/>
    <cellStyle name="標準 26 4 3 3 2 4 3" xfId="28516"/>
    <cellStyle name="標準 26 4 3 3 2 4 4" xfId="39076"/>
    <cellStyle name="標準 26 4 3 3 2 4 5" xfId="49631"/>
    <cellStyle name="標準 26 4 3 3 2 5" xfId="12696"/>
    <cellStyle name="標準 26 4 3 3 2 6" xfId="23250"/>
    <cellStyle name="標準 26 4 3 3 2 7" xfId="33810"/>
    <cellStyle name="標準 26 4 3 3 2 8" xfId="44364"/>
    <cellStyle name="標準 26 4 3 3 3" xfId="1545"/>
    <cellStyle name="標準 26 4 3 3 3 2" xfId="3954"/>
    <cellStyle name="標準 26 4 3 3 3 2 2" xfId="9196"/>
    <cellStyle name="標準 26 4 3 3 3 2 2 2" xfId="19620"/>
    <cellStyle name="標準 26 4 3 3 3 2 2 3" xfId="30174"/>
    <cellStyle name="標準 26 4 3 3 3 2 2 4" xfId="40734"/>
    <cellStyle name="標準 26 4 3 3 3 2 2 5" xfId="51289"/>
    <cellStyle name="標準 26 4 3 3 3 2 3" xfId="14354"/>
    <cellStyle name="標準 26 4 3 3 3 2 4" xfId="24909"/>
    <cellStyle name="標準 26 4 3 3 3 2 5" xfId="35469"/>
    <cellStyle name="標準 26 4 3 3 3 2 6" xfId="46023"/>
    <cellStyle name="標準 26 4 3 3 3 3" xfId="6788"/>
    <cellStyle name="標準 26 4 3 3 3 3 2" xfId="16960"/>
    <cellStyle name="標準 26 4 3 3 3 3 3" xfId="27514"/>
    <cellStyle name="標準 26 4 3 3 3 3 4" xfId="38074"/>
    <cellStyle name="標準 26 4 3 3 3 3 5" xfId="48629"/>
    <cellStyle name="標準 26 4 3 3 3 4" xfId="11694"/>
    <cellStyle name="標準 26 4 3 3 3 5" xfId="22248"/>
    <cellStyle name="標準 26 4 3 3 3 6" xfId="32808"/>
    <cellStyle name="標準 26 4 3 3 3 7" xfId="43362"/>
    <cellStyle name="標準 26 4 3 3 4" xfId="3419"/>
    <cellStyle name="標準 26 4 3 3 4 2" xfId="8661"/>
    <cellStyle name="標準 26 4 3 3 4 2 2" xfId="19621"/>
    <cellStyle name="標準 26 4 3 3 4 2 3" xfId="30175"/>
    <cellStyle name="標準 26 4 3 3 4 2 4" xfId="40735"/>
    <cellStyle name="標準 26 4 3 3 4 2 5" xfId="51290"/>
    <cellStyle name="標準 26 4 3 3 4 3" xfId="14355"/>
    <cellStyle name="標準 26 4 3 3 4 4" xfId="24910"/>
    <cellStyle name="標準 26 4 3 3 4 5" xfId="35470"/>
    <cellStyle name="標準 26 4 3 3 4 6" xfId="46024"/>
    <cellStyle name="標準 26 4 3 3 5" xfId="5740"/>
    <cellStyle name="標準 26 4 3 3 5 2" xfId="16425"/>
    <cellStyle name="標準 26 4 3 3 5 3" xfId="26979"/>
    <cellStyle name="標準 26 4 3 3 5 4" xfId="37539"/>
    <cellStyle name="標準 26 4 3 3 5 5" xfId="48094"/>
    <cellStyle name="標準 26 4 3 3 6" xfId="11159"/>
    <cellStyle name="標準 26 4 3 3 7" xfId="21713"/>
    <cellStyle name="標準 26 4 3 3 8" xfId="32273"/>
    <cellStyle name="標準 26 4 3 3 9" xfId="42827"/>
    <cellStyle name="標準 26 4 3 4" xfId="839"/>
    <cellStyle name="標準 26 4 3 4 2" xfId="2376"/>
    <cellStyle name="標準 26 4 3 4 2 2" xfId="4785"/>
    <cellStyle name="標準 26 4 3 4 2 2 2" xfId="10027"/>
    <cellStyle name="標準 26 4 3 4 2 2 2 2" xfId="19622"/>
    <cellStyle name="標準 26 4 3 4 2 2 2 3" xfId="30176"/>
    <cellStyle name="標準 26 4 3 4 2 2 2 4" xfId="40736"/>
    <cellStyle name="標準 26 4 3 4 2 2 2 5" xfId="51291"/>
    <cellStyle name="標準 26 4 3 4 2 2 3" xfId="14356"/>
    <cellStyle name="標準 26 4 3 4 2 2 4" xfId="24911"/>
    <cellStyle name="標準 26 4 3 4 2 2 5" xfId="35471"/>
    <cellStyle name="標準 26 4 3 4 2 2 6" xfId="46025"/>
    <cellStyle name="標準 26 4 3 4 2 3" xfId="7619"/>
    <cellStyle name="標準 26 4 3 4 2 3 2" xfId="17791"/>
    <cellStyle name="標準 26 4 3 4 2 3 3" xfId="28345"/>
    <cellStyle name="標準 26 4 3 4 2 3 4" xfId="38905"/>
    <cellStyle name="標準 26 4 3 4 2 3 5" xfId="49460"/>
    <cellStyle name="標準 26 4 3 4 2 4" xfId="12525"/>
    <cellStyle name="標準 26 4 3 4 2 5" xfId="23079"/>
    <cellStyle name="標準 26 4 3 4 2 6" xfId="33639"/>
    <cellStyle name="標準 26 4 3 4 2 7" xfId="44193"/>
    <cellStyle name="標準 26 4 3 4 3" xfId="3248"/>
    <cellStyle name="標準 26 4 3 4 3 2" xfId="8490"/>
    <cellStyle name="標準 26 4 3 4 3 2 2" xfId="19623"/>
    <cellStyle name="標準 26 4 3 4 3 2 3" xfId="30177"/>
    <cellStyle name="標準 26 4 3 4 3 2 4" xfId="40737"/>
    <cellStyle name="標準 26 4 3 4 3 2 5" xfId="51292"/>
    <cellStyle name="標準 26 4 3 4 3 3" xfId="14357"/>
    <cellStyle name="標準 26 4 3 4 3 4" xfId="24912"/>
    <cellStyle name="標準 26 4 3 4 3 5" xfId="35472"/>
    <cellStyle name="標準 26 4 3 4 3 6" xfId="46026"/>
    <cellStyle name="標準 26 4 3 4 4" xfId="6082"/>
    <cellStyle name="標準 26 4 3 4 4 2" xfId="16254"/>
    <cellStyle name="標準 26 4 3 4 4 3" xfId="26808"/>
    <cellStyle name="標準 26 4 3 4 4 4" xfId="37368"/>
    <cellStyle name="標準 26 4 3 4 4 5" xfId="47923"/>
    <cellStyle name="標準 26 4 3 4 5" xfId="10988"/>
    <cellStyle name="標準 26 4 3 4 6" xfId="21542"/>
    <cellStyle name="標準 26 4 3 4 7" xfId="32102"/>
    <cellStyle name="標準 26 4 3 4 8" xfId="42656"/>
    <cellStyle name="標準 26 4 3 5" xfId="2034"/>
    <cellStyle name="標準 26 4 3 5 2" xfId="4443"/>
    <cellStyle name="標準 26 4 3 5 2 2" xfId="9685"/>
    <cellStyle name="標準 26 4 3 5 2 2 2" xfId="19624"/>
    <cellStyle name="標準 26 4 3 5 2 2 3" xfId="30178"/>
    <cellStyle name="標準 26 4 3 5 2 2 4" xfId="40738"/>
    <cellStyle name="標準 26 4 3 5 2 2 5" xfId="51293"/>
    <cellStyle name="標準 26 4 3 5 2 3" xfId="14358"/>
    <cellStyle name="標準 26 4 3 5 2 4" xfId="24913"/>
    <cellStyle name="標準 26 4 3 5 2 5" xfId="35473"/>
    <cellStyle name="標準 26 4 3 5 2 6" xfId="46027"/>
    <cellStyle name="標準 26 4 3 5 3" xfId="7277"/>
    <cellStyle name="標準 26 4 3 5 3 2" xfId="17449"/>
    <cellStyle name="標準 26 4 3 5 3 3" xfId="28003"/>
    <cellStyle name="標準 26 4 3 5 3 4" xfId="38563"/>
    <cellStyle name="標準 26 4 3 5 3 5" xfId="49118"/>
    <cellStyle name="標準 26 4 3 5 4" xfId="12183"/>
    <cellStyle name="標準 26 4 3 5 5" xfId="22737"/>
    <cellStyle name="標準 26 4 3 5 6" xfId="33297"/>
    <cellStyle name="標準 26 4 3 5 7" xfId="43851"/>
    <cellStyle name="標準 26 4 3 6" xfId="1374"/>
    <cellStyle name="標準 26 4 3 6 2" xfId="3783"/>
    <cellStyle name="標準 26 4 3 6 2 2" xfId="9025"/>
    <cellStyle name="標準 26 4 3 6 2 2 2" xfId="19625"/>
    <cellStyle name="標準 26 4 3 6 2 2 3" xfId="30179"/>
    <cellStyle name="標準 26 4 3 6 2 2 4" xfId="40739"/>
    <cellStyle name="標準 26 4 3 6 2 2 5" xfId="51294"/>
    <cellStyle name="標準 26 4 3 6 2 3" xfId="14359"/>
    <cellStyle name="標準 26 4 3 6 2 4" xfId="24914"/>
    <cellStyle name="標準 26 4 3 6 2 5" xfId="35474"/>
    <cellStyle name="標準 26 4 3 6 2 6" xfId="46028"/>
    <cellStyle name="標準 26 4 3 6 3" xfId="6617"/>
    <cellStyle name="標準 26 4 3 6 3 2" xfId="16789"/>
    <cellStyle name="標準 26 4 3 6 3 3" xfId="27343"/>
    <cellStyle name="標準 26 4 3 6 3 4" xfId="37903"/>
    <cellStyle name="標準 26 4 3 6 3 5" xfId="48458"/>
    <cellStyle name="標準 26 4 3 6 4" xfId="11523"/>
    <cellStyle name="標準 26 4 3 6 5" xfId="22077"/>
    <cellStyle name="標準 26 4 3 6 6" xfId="32637"/>
    <cellStyle name="標準 26 4 3 6 7" xfId="43191"/>
    <cellStyle name="標準 26 4 3 7" xfId="2906"/>
    <cellStyle name="標準 26 4 3 7 2" xfId="8148"/>
    <cellStyle name="標準 26 4 3 7 2 2" xfId="19626"/>
    <cellStyle name="標準 26 4 3 7 2 3" xfId="30180"/>
    <cellStyle name="標準 26 4 3 7 2 4" xfId="40740"/>
    <cellStyle name="標準 26 4 3 7 2 5" xfId="51295"/>
    <cellStyle name="標準 26 4 3 7 3" xfId="14360"/>
    <cellStyle name="標準 26 4 3 7 4" xfId="24915"/>
    <cellStyle name="標準 26 4 3 7 5" xfId="35475"/>
    <cellStyle name="標準 26 4 3 7 6" xfId="46029"/>
    <cellStyle name="標準 26 4 3 8" xfId="5405"/>
    <cellStyle name="標準 26 4 3 8 2" xfId="15912"/>
    <cellStyle name="標準 26 4 3 8 3" xfId="26466"/>
    <cellStyle name="標準 26 4 3 8 4" xfId="37026"/>
    <cellStyle name="標準 26 4 3 8 5" xfId="47581"/>
    <cellStyle name="標準 26 4 3 9" xfId="10646"/>
    <cellStyle name="標準 26 4 4" xfId="267"/>
    <cellStyle name="標準 26 4 4 10" xfId="21222"/>
    <cellStyle name="標準 26 4 4 11" xfId="31782"/>
    <cellStyle name="標準 26 4 4 12" xfId="42336"/>
    <cellStyle name="標準 26 4 4 2" xfId="646"/>
    <cellStyle name="標準 26 4 4 2 10" xfId="42463"/>
    <cellStyle name="標準 26 4 4 2 2" xfId="1159"/>
    <cellStyle name="標準 26 4 4 2 2 2" xfId="2696"/>
    <cellStyle name="標準 26 4 4 2 2 2 2" xfId="5105"/>
    <cellStyle name="標準 26 4 4 2 2 2 2 2" xfId="10347"/>
    <cellStyle name="標準 26 4 4 2 2 2 2 2 2" xfId="19627"/>
    <cellStyle name="標準 26 4 4 2 2 2 2 2 3" xfId="30181"/>
    <cellStyle name="標準 26 4 4 2 2 2 2 2 4" xfId="40741"/>
    <cellStyle name="標準 26 4 4 2 2 2 2 2 5" xfId="51296"/>
    <cellStyle name="標準 26 4 4 2 2 2 2 3" xfId="14361"/>
    <cellStyle name="標準 26 4 4 2 2 2 2 4" xfId="24916"/>
    <cellStyle name="標準 26 4 4 2 2 2 2 5" xfId="35476"/>
    <cellStyle name="標準 26 4 4 2 2 2 2 6" xfId="46030"/>
    <cellStyle name="標準 26 4 4 2 2 2 3" xfId="7939"/>
    <cellStyle name="標準 26 4 4 2 2 2 3 2" xfId="18111"/>
    <cellStyle name="標準 26 4 4 2 2 2 3 3" xfId="28665"/>
    <cellStyle name="標準 26 4 4 2 2 2 3 4" xfId="39225"/>
    <cellStyle name="標準 26 4 4 2 2 2 3 5" xfId="49780"/>
    <cellStyle name="標準 26 4 4 2 2 2 4" xfId="12845"/>
    <cellStyle name="標準 26 4 4 2 2 2 5" xfId="23399"/>
    <cellStyle name="標準 26 4 4 2 2 2 6" xfId="33959"/>
    <cellStyle name="標準 26 4 4 2 2 2 7" xfId="44513"/>
    <cellStyle name="標準 26 4 4 2 2 3" xfId="3568"/>
    <cellStyle name="標準 26 4 4 2 2 3 2" xfId="8810"/>
    <cellStyle name="標準 26 4 4 2 2 3 2 2" xfId="19628"/>
    <cellStyle name="標準 26 4 4 2 2 3 2 3" xfId="30182"/>
    <cellStyle name="標準 26 4 4 2 2 3 2 4" xfId="40742"/>
    <cellStyle name="標準 26 4 4 2 2 3 2 5" xfId="51297"/>
    <cellStyle name="標準 26 4 4 2 2 3 3" xfId="14362"/>
    <cellStyle name="標準 26 4 4 2 2 3 4" xfId="24917"/>
    <cellStyle name="標準 26 4 4 2 2 3 5" xfId="35477"/>
    <cellStyle name="標準 26 4 4 2 2 3 6" xfId="46031"/>
    <cellStyle name="標準 26 4 4 2 2 4" xfId="6402"/>
    <cellStyle name="標準 26 4 4 2 2 4 2" xfId="16574"/>
    <cellStyle name="標準 26 4 4 2 2 4 3" xfId="27128"/>
    <cellStyle name="標準 26 4 4 2 2 4 4" xfId="37688"/>
    <cellStyle name="標準 26 4 4 2 2 4 5" xfId="48243"/>
    <cellStyle name="標準 26 4 4 2 2 5" xfId="11308"/>
    <cellStyle name="標準 26 4 4 2 2 6" xfId="21862"/>
    <cellStyle name="標準 26 4 4 2 2 7" xfId="32422"/>
    <cellStyle name="標準 26 4 4 2 2 8" xfId="42976"/>
    <cellStyle name="標準 26 4 4 2 3" xfId="2183"/>
    <cellStyle name="標準 26 4 4 2 3 2" xfId="4592"/>
    <cellStyle name="標準 26 4 4 2 3 2 2" xfId="9834"/>
    <cellStyle name="標準 26 4 4 2 3 2 2 2" xfId="19629"/>
    <cellStyle name="標準 26 4 4 2 3 2 2 3" xfId="30183"/>
    <cellStyle name="標準 26 4 4 2 3 2 2 4" xfId="40743"/>
    <cellStyle name="標準 26 4 4 2 3 2 2 5" xfId="51298"/>
    <cellStyle name="標準 26 4 4 2 3 2 3" xfId="14363"/>
    <cellStyle name="標準 26 4 4 2 3 2 4" xfId="24918"/>
    <cellStyle name="標準 26 4 4 2 3 2 5" xfId="35478"/>
    <cellStyle name="標準 26 4 4 2 3 2 6" xfId="46032"/>
    <cellStyle name="標準 26 4 4 2 3 3" xfId="7426"/>
    <cellStyle name="標準 26 4 4 2 3 3 2" xfId="17598"/>
    <cellStyle name="標準 26 4 4 2 3 3 3" xfId="28152"/>
    <cellStyle name="標準 26 4 4 2 3 3 4" xfId="38712"/>
    <cellStyle name="標準 26 4 4 2 3 3 5" xfId="49267"/>
    <cellStyle name="標準 26 4 4 2 3 4" xfId="12332"/>
    <cellStyle name="標準 26 4 4 2 3 5" xfId="22886"/>
    <cellStyle name="標準 26 4 4 2 3 6" xfId="33446"/>
    <cellStyle name="標準 26 4 4 2 3 7" xfId="44000"/>
    <cellStyle name="標準 26 4 4 2 4" xfId="1694"/>
    <cellStyle name="標準 26 4 4 2 4 2" xfId="4103"/>
    <cellStyle name="標準 26 4 4 2 4 2 2" xfId="9345"/>
    <cellStyle name="標準 26 4 4 2 4 2 2 2" xfId="19630"/>
    <cellStyle name="標準 26 4 4 2 4 2 2 3" xfId="30184"/>
    <cellStyle name="標準 26 4 4 2 4 2 2 4" xfId="40744"/>
    <cellStyle name="標準 26 4 4 2 4 2 2 5" xfId="51299"/>
    <cellStyle name="標準 26 4 4 2 4 2 3" xfId="14364"/>
    <cellStyle name="標準 26 4 4 2 4 2 4" xfId="24919"/>
    <cellStyle name="標準 26 4 4 2 4 2 5" xfId="35479"/>
    <cellStyle name="標準 26 4 4 2 4 2 6" xfId="46033"/>
    <cellStyle name="標準 26 4 4 2 4 3" xfId="6937"/>
    <cellStyle name="標準 26 4 4 2 4 3 2" xfId="17109"/>
    <cellStyle name="標準 26 4 4 2 4 3 3" xfId="27663"/>
    <cellStyle name="標準 26 4 4 2 4 3 4" xfId="38223"/>
    <cellStyle name="標準 26 4 4 2 4 3 5" xfId="48778"/>
    <cellStyle name="標準 26 4 4 2 4 4" xfId="11843"/>
    <cellStyle name="標準 26 4 4 2 4 5" xfId="22397"/>
    <cellStyle name="標準 26 4 4 2 4 6" xfId="32957"/>
    <cellStyle name="標準 26 4 4 2 4 7" xfId="43511"/>
    <cellStyle name="標準 26 4 4 2 5" xfId="3055"/>
    <cellStyle name="標準 26 4 4 2 5 2" xfId="8297"/>
    <cellStyle name="標準 26 4 4 2 5 2 2" xfId="19631"/>
    <cellStyle name="標準 26 4 4 2 5 2 3" xfId="30185"/>
    <cellStyle name="標準 26 4 4 2 5 2 4" xfId="40745"/>
    <cellStyle name="標準 26 4 4 2 5 2 5" xfId="51300"/>
    <cellStyle name="標準 26 4 4 2 5 3" xfId="14365"/>
    <cellStyle name="標準 26 4 4 2 5 4" xfId="24920"/>
    <cellStyle name="標準 26 4 4 2 5 5" xfId="35480"/>
    <cellStyle name="標準 26 4 4 2 5 6" xfId="46034"/>
    <cellStyle name="標準 26 4 4 2 6" xfId="5889"/>
    <cellStyle name="標準 26 4 4 2 6 2" xfId="16061"/>
    <cellStyle name="標準 26 4 4 2 6 3" xfId="26615"/>
    <cellStyle name="標準 26 4 4 2 6 4" xfId="37175"/>
    <cellStyle name="標準 26 4 4 2 6 5" xfId="47730"/>
    <cellStyle name="標準 26 4 4 2 7" xfId="10795"/>
    <cellStyle name="標準 26 4 4 2 8" xfId="21349"/>
    <cellStyle name="標準 26 4 4 2 9" xfId="31909"/>
    <cellStyle name="標準 26 4 4 3" xfId="519"/>
    <cellStyle name="標準 26 4 4 3 2" xfId="1032"/>
    <cellStyle name="標準 26 4 4 3 2 2" xfId="2569"/>
    <cellStyle name="標準 26 4 4 3 2 2 2" xfId="7812"/>
    <cellStyle name="標準 26 4 4 3 2 2 2 2" xfId="19632"/>
    <cellStyle name="標準 26 4 4 3 2 2 2 3" xfId="30186"/>
    <cellStyle name="標準 26 4 4 3 2 2 2 4" xfId="40746"/>
    <cellStyle name="標準 26 4 4 3 2 2 2 5" xfId="51301"/>
    <cellStyle name="標準 26 4 4 3 2 2 3" xfId="14366"/>
    <cellStyle name="標準 26 4 4 3 2 2 4" xfId="24921"/>
    <cellStyle name="標準 26 4 4 3 2 2 5" xfId="35481"/>
    <cellStyle name="標準 26 4 4 3 2 2 6" xfId="46035"/>
    <cellStyle name="標準 26 4 4 3 2 3" xfId="4978"/>
    <cellStyle name="標準 26 4 4 3 2 3 2" xfId="10220"/>
    <cellStyle name="標準 26 4 4 3 2 3 2 2" xfId="19633"/>
    <cellStyle name="標準 26 4 4 3 2 3 2 3" xfId="30187"/>
    <cellStyle name="標準 26 4 4 3 2 3 2 4" xfId="40747"/>
    <cellStyle name="標準 26 4 4 3 2 3 2 5" xfId="51302"/>
    <cellStyle name="標準 26 4 4 3 2 3 3" xfId="14367"/>
    <cellStyle name="標準 26 4 4 3 2 3 4" xfId="24922"/>
    <cellStyle name="標準 26 4 4 3 2 3 5" xfId="35482"/>
    <cellStyle name="標準 26 4 4 3 2 3 6" xfId="46036"/>
    <cellStyle name="標準 26 4 4 3 2 4" xfId="6275"/>
    <cellStyle name="標準 26 4 4 3 2 4 2" xfId="17984"/>
    <cellStyle name="標準 26 4 4 3 2 4 3" xfId="28538"/>
    <cellStyle name="標準 26 4 4 3 2 4 4" xfId="39098"/>
    <cellStyle name="標準 26 4 4 3 2 4 5" xfId="49653"/>
    <cellStyle name="標準 26 4 4 3 2 5" xfId="12718"/>
    <cellStyle name="標準 26 4 4 3 2 6" xfId="23272"/>
    <cellStyle name="標準 26 4 4 3 2 7" xfId="33832"/>
    <cellStyle name="標準 26 4 4 3 2 8" xfId="44386"/>
    <cellStyle name="標準 26 4 4 3 3" xfId="1567"/>
    <cellStyle name="標準 26 4 4 3 3 2" xfId="3976"/>
    <cellStyle name="標準 26 4 4 3 3 2 2" xfId="9218"/>
    <cellStyle name="標準 26 4 4 3 3 2 2 2" xfId="19634"/>
    <cellStyle name="標準 26 4 4 3 3 2 2 3" xfId="30188"/>
    <cellStyle name="標準 26 4 4 3 3 2 2 4" xfId="40748"/>
    <cellStyle name="標準 26 4 4 3 3 2 2 5" xfId="51303"/>
    <cellStyle name="標準 26 4 4 3 3 2 3" xfId="14368"/>
    <cellStyle name="標準 26 4 4 3 3 2 4" xfId="24923"/>
    <cellStyle name="標準 26 4 4 3 3 2 5" xfId="35483"/>
    <cellStyle name="標準 26 4 4 3 3 2 6" xfId="46037"/>
    <cellStyle name="標準 26 4 4 3 3 3" xfId="6810"/>
    <cellStyle name="標準 26 4 4 3 3 3 2" xfId="16982"/>
    <cellStyle name="標準 26 4 4 3 3 3 3" xfId="27536"/>
    <cellStyle name="標準 26 4 4 3 3 3 4" xfId="38096"/>
    <cellStyle name="標準 26 4 4 3 3 3 5" xfId="48651"/>
    <cellStyle name="標準 26 4 4 3 3 4" xfId="11716"/>
    <cellStyle name="標準 26 4 4 3 3 5" xfId="22270"/>
    <cellStyle name="標準 26 4 4 3 3 6" xfId="32830"/>
    <cellStyle name="標準 26 4 4 3 3 7" xfId="43384"/>
    <cellStyle name="標準 26 4 4 3 4" xfId="3441"/>
    <cellStyle name="標準 26 4 4 3 4 2" xfId="8683"/>
    <cellStyle name="標準 26 4 4 3 4 2 2" xfId="19635"/>
    <cellStyle name="標準 26 4 4 3 4 2 3" xfId="30189"/>
    <cellStyle name="標準 26 4 4 3 4 2 4" xfId="40749"/>
    <cellStyle name="標準 26 4 4 3 4 2 5" xfId="51304"/>
    <cellStyle name="標準 26 4 4 3 4 3" xfId="14369"/>
    <cellStyle name="標準 26 4 4 3 4 4" xfId="24924"/>
    <cellStyle name="標準 26 4 4 3 4 5" xfId="35484"/>
    <cellStyle name="標準 26 4 4 3 4 6" xfId="46038"/>
    <cellStyle name="標準 26 4 4 3 5" xfId="5762"/>
    <cellStyle name="標準 26 4 4 3 5 2" xfId="16447"/>
    <cellStyle name="標準 26 4 4 3 5 3" xfId="27001"/>
    <cellStyle name="標準 26 4 4 3 5 4" xfId="37561"/>
    <cellStyle name="標準 26 4 4 3 5 5" xfId="48116"/>
    <cellStyle name="標準 26 4 4 3 6" xfId="11181"/>
    <cellStyle name="標準 26 4 4 3 7" xfId="21735"/>
    <cellStyle name="標準 26 4 4 3 8" xfId="32295"/>
    <cellStyle name="標準 26 4 4 3 9" xfId="42849"/>
    <cellStyle name="標準 26 4 4 4" xfId="861"/>
    <cellStyle name="標準 26 4 4 4 2" xfId="2398"/>
    <cellStyle name="標準 26 4 4 4 2 2" xfId="4807"/>
    <cellStyle name="標準 26 4 4 4 2 2 2" xfId="10049"/>
    <cellStyle name="標準 26 4 4 4 2 2 2 2" xfId="19636"/>
    <cellStyle name="標準 26 4 4 4 2 2 2 3" xfId="30190"/>
    <cellStyle name="標準 26 4 4 4 2 2 2 4" xfId="40750"/>
    <cellStyle name="標準 26 4 4 4 2 2 2 5" xfId="51305"/>
    <cellStyle name="標準 26 4 4 4 2 2 3" xfId="14370"/>
    <cellStyle name="標準 26 4 4 4 2 2 4" xfId="24925"/>
    <cellStyle name="標準 26 4 4 4 2 2 5" xfId="35485"/>
    <cellStyle name="標準 26 4 4 4 2 2 6" xfId="46039"/>
    <cellStyle name="標準 26 4 4 4 2 3" xfId="7641"/>
    <cellStyle name="標準 26 4 4 4 2 3 2" xfId="17813"/>
    <cellStyle name="標準 26 4 4 4 2 3 3" xfId="28367"/>
    <cellStyle name="標準 26 4 4 4 2 3 4" xfId="38927"/>
    <cellStyle name="標準 26 4 4 4 2 3 5" xfId="49482"/>
    <cellStyle name="標準 26 4 4 4 2 4" xfId="12547"/>
    <cellStyle name="標準 26 4 4 4 2 5" xfId="23101"/>
    <cellStyle name="標準 26 4 4 4 2 6" xfId="33661"/>
    <cellStyle name="標準 26 4 4 4 2 7" xfId="44215"/>
    <cellStyle name="標準 26 4 4 4 3" xfId="3270"/>
    <cellStyle name="標準 26 4 4 4 3 2" xfId="8512"/>
    <cellStyle name="標準 26 4 4 4 3 2 2" xfId="19637"/>
    <cellStyle name="標準 26 4 4 4 3 2 3" xfId="30191"/>
    <cellStyle name="標準 26 4 4 4 3 2 4" xfId="40751"/>
    <cellStyle name="標準 26 4 4 4 3 2 5" xfId="51306"/>
    <cellStyle name="標準 26 4 4 4 3 3" xfId="14371"/>
    <cellStyle name="標準 26 4 4 4 3 4" xfId="24926"/>
    <cellStyle name="標準 26 4 4 4 3 5" xfId="35486"/>
    <cellStyle name="標準 26 4 4 4 3 6" xfId="46040"/>
    <cellStyle name="標準 26 4 4 4 4" xfId="6104"/>
    <cellStyle name="標準 26 4 4 4 4 2" xfId="16276"/>
    <cellStyle name="標準 26 4 4 4 4 3" xfId="26830"/>
    <cellStyle name="標準 26 4 4 4 4 4" xfId="37390"/>
    <cellStyle name="標準 26 4 4 4 4 5" xfId="47945"/>
    <cellStyle name="標準 26 4 4 4 5" xfId="11010"/>
    <cellStyle name="標準 26 4 4 4 6" xfId="21564"/>
    <cellStyle name="標準 26 4 4 4 7" xfId="32124"/>
    <cellStyle name="標準 26 4 4 4 8" xfId="42678"/>
    <cellStyle name="標準 26 4 4 5" xfId="2056"/>
    <cellStyle name="標準 26 4 4 5 2" xfId="4465"/>
    <cellStyle name="標準 26 4 4 5 2 2" xfId="9707"/>
    <cellStyle name="標準 26 4 4 5 2 2 2" xfId="19638"/>
    <cellStyle name="標準 26 4 4 5 2 2 3" xfId="30192"/>
    <cellStyle name="標準 26 4 4 5 2 2 4" xfId="40752"/>
    <cellStyle name="標準 26 4 4 5 2 2 5" xfId="51307"/>
    <cellStyle name="標準 26 4 4 5 2 3" xfId="14372"/>
    <cellStyle name="標準 26 4 4 5 2 4" xfId="24927"/>
    <cellStyle name="標準 26 4 4 5 2 5" xfId="35487"/>
    <cellStyle name="標準 26 4 4 5 2 6" xfId="46041"/>
    <cellStyle name="標準 26 4 4 5 3" xfId="7299"/>
    <cellStyle name="標準 26 4 4 5 3 2" xfId="17471"/>
    <cellStyle name="標準 26 4 4 5 3 3" xfId="28025"/>
    <cellStyle name="標準 26 4 4 5 3 4" xfId="38585"/>
    <cellStyle name="標準 26 4 4 5 3 5" xfId="49140"/>
    <cellStyle name="標準 26 4 4 5 4" xfId="12205"/>
    <cellStyle name="標準 26 4 4 5 5" xfId="22759"/>
    <cellStyle name="標準 26 4 4 5 6" xfId="33319"/>
    <cellStyle name="標準 26 4 4 5 7" xfId="43873"/>
    <cellStyle name="標準 26 4 4 6" xfId="1396"/>
    <cellStyle name="標準 26 4 4 6 2" xfId="3805"/>
    <cellStyle name="標準 26 4 4 6 2 2" xfId="9047"/>
    <cellStyle name="標準 26 4 4 6 2 2 2" xfId="19639"/>
    <cellStyle name="標準 26 4 4 6 2 2 3" xfId="30193"/>
    <cellStyle name="標準 26 4 4 6 2 2 4" xfId="40753"/>
    <cellStyle name="標準 26 4 4 6 2 2 5" xfId="51308"/>
    <cellStyle name="標準 26 4 4 6 2 3" xfId="14373"/>
    <cellStyle name="標準 26 4 4 6 2 4" xfId="24928"/>
    <cellStyle name="標準 26 4 4 6 2 5" xfId="35488"/>
    <cellStyle name="標準 26 4 4 6 2 6" xfId="46042"/>
    <cellStyle name="標準 26 4 4 6 3" xfId="6639"/>
    <cellStyle name="標準 26 4 4 6 3 2" xfId="16811"/>
    <cellStyle name="標準 26 4 4 6 3 3" xfId="27365"/>
    <cellStyle name="標準 26 4 4 6 3 4" xfId="37925"/>
    <cellStyle name="標準 26 4 4 6 3 5" xfId="48480"/>
    <cellStyle name="標準 26 4 4 6 4" xfId="11545"/>
    <cellStyle name="標準 26 4 4 6 5" xfId="22099"/>
    <cellStyle name="標準 26 4 4 6 6" xfId="32659"/>
    <cellStyle name="標準 26 4 4 6 7" xfId="43213"/>
    <cellStyle name="標準 26 4 4 7" xfId="2928"/>
    <cellStyle name="標準 26 4 4 7 2" xfId="8170"/>
    <cellStyle name="標準 26 4 4 7 2 2" xfId="19640"/>
    <cellStyle name="標準 26 4 4 7 2 3" xfId="30194"/>
    <cellStyle name="標準 26 4 4 7 2 4" xfId="40754"/>
    <cellStyle name="標準 26 4 4 7 2 5" xfId="51309"/>
    <cellStyle name="標準 26 4 4 7 3" xfId="14374"/>
    <cellStyle name="標準 26 4 4 7 4" xfId="24929"/>
    <cellStyle name="標準 26 4 4 7 5" xfId="35489"/>
    <cellStyle name="標準 26 4 4 7 6" xfId="46043"/>
    <cellStyle name="標準 26 4 4 8" xfId="5510"/>
    <cellStyle name="標準 26 4 4 8 2" xfId="15934"/>
    <cellStyle name="標準 26 4 4 8 3" xfId="26488"/>
    <cellStyle name="標準 26 4 4 8 4" xfId="37048"/>
    <cellStyle name="標準 26 4 4 8 5" xfId="47603"/>
    <cellStyle name="標準 26 4 4 9" xfId="10668"/>
    <cellStyle name="標準 26 4 5" xfId="289"/>
    <cellStyle name="標準 26 4 5 10" xfId="21244"/>
    <cellStyle name="標準 26 4 5 11" xfId="31804"/>
    <cellStyle name="標準 26 4 5 12" xfId="42358"/>
    <cellStyle name="標準 26 4 5 2" xfId="668"/>
    <cellStyle name="標準 26 4 5 2 10" xfId="42485"/>
    <cellStyle name="標準 26 4 5 2 2" xfId="1181"/>
    <cellStyle name="標準 26 4 5 2 2 2" xfId="2718"/>
    <cellStyle name="標準 26 4 5 2 2 2 2" xfId="5127"/>
    <cellStyle name="標準 26 4 5 2 2 2 2 2" xfId="10369"/>
    <cellStyle name="標準 26 4 5 2 2 2 2 2 2" xfId="19641"/>
    <cellStyle name="標準 26 4 5 2 2 2 2 2 3" xfId="30195"/>
    <cellStyle name="標準 26 4 5 2 2 2 2 2 4" xfId="40755"/>
    <cellStyle name="標準 26 4 5 2 2 2 2 2 5" xfId="51310"/>
    <cellStyle name="標準 26 4 5 2 2 2 2 3" xfId="14375"/>
    <cellStyle name="標準 26 4 5 2 2 2 2 4" xfId="24930"/>
    <cellStyle name="標準 26 4 5 2 2 2 2 5" xfId="35490"/>
    <cellStyle name="標準 26 4 5 2 2 2 2 6" xfId="46044"/>
    <cellStyle name="標準 26 4 5 2 2 2 3" xfId="7961"/>
    <cellStyle name="標準 26 4 5 2 2 2 3 2" xfId="18133"/>
    <cellStyle name="標準 26 4 5 2 2 2 3 3" xfId="28687"/>
    <cellStyle name="標準 26 4 5 2 2 2 3 4" xfId="39247"/>
    <cellStyle name="標準 26 4 5 2 2 2 3 5" xfId="49802"/>
    <cellStyle name="標準 26 4 5 2 2 2 4" xfId="12867"/>
    <cellStyle name="標準 26 4 5 2 2 2 5" xfId="23421"/>
    <cellStyle name="標準 26 4 5 2 2 2 6" xfId="33981"/>
    <cellStyle name="標準 26 4 5 2 2 2 7" xfId="44535"/>
    <cellStyle name="標準 26 4 5 2 2 3" xfId="3590"/>
    <cellStyle name="標準 26 4 5 2 2 3 2" xfId="8832"/>
    <cellStyle name="標準 26 4 5 2 2 3 2 2" xfId="19642"/>
    <cellStyle name="標準 26 4 5 2 2 3 2 3" xfId="30196"/>
    <cellStyle name="標準 26 4 5 2 2 3 2 4" xfId="40756"/>
    <cellStyle name="標準 26 4 5 2 2 3 2 5" xfId="51311"/>
    <cellStyle name="標準 26 4 5 2 2 3 3" xfId="14376"/>
    <cellStyle name="標準 26 4 5 2 2 3 4" xfId="24931"/>
    <cellStyle name="標準 26 4 5 2 2 3 5" xfId="35491"/>
    <cellStyle name="標準 26 4 5 2 2 3 6" xfId="46045"/>
    <cellStyle name="標準 26 4 5 2 2 4" xfId="6424"/>
    <cellStyle name="標準 26 4 5 2 2 4 2" xfId="16596"/>
    <cellStyle name="標準 26 4 5 2 2 4 3" xfId="27150"/>
    <cellStyle name="標準 26 4 5 2 2 4 4" xfId="37710"/>
    <cellStyle name="標準 26 4 5 2 2 4 5" xfId="48265"/>
    <cellStyle name="標準 26 4 5 2 2 5" xfId="11330"/>
    <cellStyle name="標準 26 4 5 2 2 6" xfId="21884"/>
    <cellStyle name="標準 26 4 5 2 2 7" xfId="32444"/>
    <cellStyle name="標準 26 4 5 2 2 8" xfId="42998"/>
    <cellStyle name="標準 26 4 5 2 3" xfId="2205"/>
    <cellStyle name="標準 26 4 5 2 3 2" xfId="4614"/>
    <cellStyle name="標準 26 4 5 2 3 2 2" xfId="9856"/>
    <cellStyle name="標準 26 4 5 2 3 2 2 2" xfId="19643"/>
    <cellStyle name="標準 26 4 5 2 3 2 2 3" xfId="30197"/>
    <cellStyle name="標準 26 4 5 2 3 2 2 4" xfId="40757"/>
    <cellStyle name="標準 26 4 5 2 3 2 2 5" xfId="51312"/>
    <cellStyle name="標準 26 4 5 2 3 2 3" xfId="14377"/>
    <cellStyle name="標準 26 4 5 2 3 2 4" xfId="24932"/>
    <cellStyle name="標準 26 4 5 2 3 2 5" xfId="35492"/>
    <cellStyle name="標準 26 4 5 2 3 2 6" xfId="46046"/>
    <cellStyle name="標準 26 4 5 2 3 3" xfId="7448"/>
    <cellStyle name="標準 26 4 5 2 3 3 2" xfId="17620"/>
    <cellStyle name="標準 26 4 5 2 3 3 3" xfId="28174"/>
    <cellStyle name="標準 26 4 5 2 3 3 4" xfId="38734"/>
    <cellStyle name="標準 26 4 5 2 3 3 5" xfId="49289"/>
    <cellStyle name="標準 26 4 5 2 3 4" xfId="12354"/>
    <cellStyle name="標準 26 4 5 2 3 5" xfId="22908"/>
    <cellStyle name="標準 26 4 5 2 3 6" xfId="33468"/>
    <cellStyle name="標準 26 4 5 2 3 7" xfId="44022"/>
    <cellStyle name="標準 26 4 5 2 4" xfId="1716"/>
    <cellStyle name="標準 26 4 5 2 4 2" xfId="4125"/>
    <cellStyle name="標準 26 4 5 2 4 2 2" xfId="9367"/>
    <cellStyle name="標準 26 4 5 2 4 2 2 2" xfId="19644"/>
    <cellStyle name="標準 26 4 5 2 4 2 2 3" xfId="30198"/>
    <cellStyle name="標準 26 4 5 2 4 2 2 4" xfId="40758"/>
    <cellStyle name="標準 26 4 5 2 4 2 2 5" xfId="51313"/>
    <cellStyle name="標準 26 4 5 2 4 2 3" xfId="14378"/>
    <cellStyle name="標準 26 4 5 2 4 2 4" xfId="24933"/>
    <cellStyle name="標準 26 4 5 2 4 2 5" xfId="35493"/>
    <cellStyle name="標準 26 4 5 2 4 2 6" xfId="46047"/>
    <cellStyle name="標準 26 4 5 2 4 3" xfId="6959"/>
    <cellStyle name="標準 26 4 5 2 4 3 2" xfId="17131"/>
    <cellStyle name="標準 26 4 5 2 4 3 3" xfId="27685"/>
    <cellStyle name="標準 26 4 5 2 4 3 4" xfId="38245"/>
    <cellStyle name="標準 26 4 5 2 4 3 5" xfId="48800"/>
    <cellStyle name="標準 26 4 5 2 4 4" xfId="11865"/>
    <cellStyle name="標準 26 4 5 2 4 5" xfId="22419"/>
    <cellStyle name="標準 26 4 5 2 4 6" xfId="32979"/>
    <cellStyle name="標準 26 4 5 2 4 7" xfId="43533"/>
    <cellStyle name="標準 26 4 5 2 5" xfId="3077"/>
    <cellStyle name="標準 26 4 5 2 5 2" xfId="8319"/>
    <cellStyle name="標準 26 4 5 2 5 2 2" xfId="19645"/>
    <cellStyle name="標準 26 4 5 2 5 2 3" xfId="30199"/>
    <cellStyle name="標準 26 4 5 2 5 2 4" xfId="40759"/>
    <cellStyle name="標準 26 4 5 2 5 2 5" xfId="51314"/>
    <cellStyle name="標準 26 4 5 2 5 3" xfId="14379"/>
    <cellStyle name="標準 26 4 5 2 5 4" xfId="24934"/>
    <cellStyle name="標準 26 4 5 2 5 5" xfId="35494"/>
    <cellStyle name="標準 26 4 5 2 5 6" xfId="46048"/>
    <cellStyle name="標準 26 4 5 2 6" xfId="5911"/>
    <cellStyle name="標準 26 4 5 2 6 2" xfId="16083"/>
    <cellStyle name="標準 26 4 5 2 6 3" xfId="26637"/>
    <cellStyle name="標準 26 4 5 2 6 4" xfId="37197"/>
    <cellStyle name="標準 26 4 5 2 6 5" xfId="47752"/>
    <cellStyle name="標準 26 4 5 2 7" xfId="10817"/>
    <cellStyle name="標準 26 4 5 2 8" xfId="21371"/>
    <cellStyle name="標準 26 4 5 2 9" xfId="31931"/>
    <cellStyle name="標準 26 4 5 3" xfId="541"/>
    <cellStyle name="標準 26 4 5 3 2" xfId="1054"/>
    <cellStyle name="標準 26 4 5 3 2 2" xfId="2591"/>
    <cellStyle name="標準 26 4 5 3 2 2 2" xfId="7834"/>
    <cellStyle name="標準 26 4 5 3 2 2 2 2" xfId="19646"/>
    <cellStyle name="標準 26 4 5 3 2 2 2 3" xfId="30200"/>
    <cellStyle name="標準 26 4 5 3 2 2 2 4" xfId="40760"/>
    <cellStyle name="標準 26 4 5 3 2 2 2 5" xfId="51315"/>
    <cellStyle name="標準 26 4 5 3 2 2 3" xfId="14380"/>
    <cellStyle name="標準 26 4 5 3 2 2 4" xfId="24935"/>
    <cellStyle name="標準 26 4 5 3 2 2 5" xfId="35495"/>
    <cellStyle name="標準 26 4 5 3 2 2 6" xfId="46049"/>
    <cellStyle name="標準 26 4 5 3 2 3" xfId="5000"/>
    <cellStyle name="標準 26 4 5 3 2 3 2" xfId="10242"/>
    <cellStyle name="標準 26 4 5 3 2 3 2 2" xfId="19647"/>
    <cellStyle name="標準 26 4 5 3 2 3 2 3" xfId="30201"/>
    <cellStyle name="標準 26 4 5 3 2 3 2 4" xfId="40761"/>
    <cellStyle name="標準 26 4 5 3 2 3 2 5" xfId="51316"/>
    <cellStyle name="標準 26 4 5 3 2 3 3" xfId="14381"/>
    <cellStyle name="標準 26 4 5 3 2 3 4" xfId="24936"/>
    <cellStyle name="標準 26 4 5 3 2 3 5" xfId="35496"/>
    <cellStyle name="標準 26 4 5 3 2 3 6" xfId="46050"/>
    <cellStyle name="標準 26 4 5 3 2 4" xfId="6297"/>
    <cellStyle name="標準 26 4 5 3 2 4 2" xfId="18006"/>
    <cellStyle name="標準 26 4 5 3 2 4 3" xfId="28560"/>
    <cellStyle name="標準 26 4 5 3 2 4 4" xfId="39120"/>
    <cellStyle name="標準 26 4 5 3 2 4 5" xfId="49675"/>
    <cellStyle name="標準 26 4 5 3 2 5" xfId="12740"/>
    <cellStyle name="標準 26 4 5 3 2 6" xfId="23294"/>
    <cellStyle name="標準 26 4 5 3 2 7" xfId="33854"/>
    <cellStyle name="標準 26 4 5 3 2 8" xfId="44408"/>
    <cellStyle name="標準 26 4 5 3 3" xfId="1589"/>
    <cellStyle name="標準 26 4 5 3 3 2" xfId="3998"/>
    <cellStyle name="標準 26 4 5 3 3 2 2" xfId="9240"/>
    <cellStyle name="標準 26 4 5 3 3 2 2 2" xfId="19648"/>
    <cellStyle name="標準 26 4 5 3 3 2 2 3" xfId="30202"/>
    <cellStyle name="標準 26 4 5 3 3 2 2 4" xfId="40762"/>
    <cellStyle name="標準 26 4 5 3 3 2 2 5" xfId="51317"/>
    <cellStyle name="標準 26 4 5 3 3 2 3" xfId="14382"/>
    <cellStyle name="標準 26 4 5 3 3 2 4" xfId="24937"/>
    <cellStyle name="標準 26 4 5 3 3 2 5" xfId="35497"/>
    <cellStyle name="標準 26 4 5 3 3 2 6" xfId="46051"/>
    <cellStyle name="標準 26 4 5 3 3 3" xfId="6832"/>
    <cellStyle name="標準 26 4 5 3 3 3 2" xfId="17004"/>
    <cellStyle name="標準 26 4 5 3 3 3 3" xfId="27558"/>
    <cellStyle name="標準 26 4 5 3 3 3 4" xfId="38118"/>
    <cellStyle name="標準 26 4 5 3 3 3 5" xfId="48673"/>
    <cellStyle name="標準 26 4 5 3 3 4" xfId="11738"/>
    <cellStyle name="標準 26 4 5 3 3 5" xfId="22292"/>
    <cellStyle name="標準 26 4 5 3 3 6" xfId="32852"/>
    <cellStyle name="標準 26 4 5 3 3 7" xfId="43406"/>
    <cellStyle name="標準 26 4 5 3 4" xfId="3463"/>
    <cellStyle name="標準 26 4 5 3 4 2" xfId="8705"/>
    <cellStyle name="標準 26 4 5 3 4 2 2" xfId="19649"/>
    <cellStyle name="標準 26 4 5 3 4 2 3" xfId="30203"/>
    <cellStyle name="標準 26 4 5 3 4 2 4" xfId="40763"/>
    <cellStyle name="標準 26 4 5 3 4 2 5" xfId="51318"/>
    <cellStyle name="標準 26 4 5 3 4 3" xfId="14383"/>
    <cellStyle name="標準 26 4 5 3 4 4" xfId="24938"/>
    <cellStyle name="標準 26 4 5 3 4 5" xfId="35498"/>
    <cellStyle name="標準 26 4 5 3 4 6" xfId="46052"/>
    <cellStyle name="標準 26 4 5 3 5" xfId="5784"/>
    <cellStyle name="標準 26 4 5 3 5 2" xfId="16469"/>
    <cellStyle name="標準 26 4 5 3 5 3" xfId="27023"/>
    <cellStyle name="標準 26 4 5 3 5 4" xfId="37583"/>
    <cellStyle name="標準 26 4 5 3 5 5" xfId="48138"/>
    <cellStyle name="標準 26 4 5 3 6" xfId="11203"/>
    <cellStyle name="標準 26 4 5 3 7" xfId="21757"/>
    <cellStyle name="標準 26 4 5 3 8" xfId="32317"/>
    <cellStyle name="標準 26 4 5 3 9" xfId="42871"/>
    <cellStyle name="標準 26 4 5 4" xfId="883"/>
    <cellStyle name="標準 26 4 5 4 2" xfId="2420"/>
    <cellStyle name="標準 26 4 5 4 2 2" xfId="4829"/>
    <cellStyle name="標準 26 4 5 4 2 2 2" xfId="10071"/>
    <cellStyle name="標準 26 4 5 4 2 2 2 2" xfId="19650"/>
    <cellStyle name="標準 26 4 5 4 2 2 2 3" xfId="30204"/>
    <cellStyle name="標準 26 4 5 4 2 2 2 4" xfId="40764"/>
    <cellStyle name="標準 26 4 5 4 2 2 2 5" xfId="51319"/>
    <cellStyle name="標準 26 4 5 4 2 2 3" xfId="14384"/>
    <cellStyle name="標準 26 4 5 4 2 2 4" xfId="24939"/>
    <cellStyle name="標準 26 4 5 4 2 2 5" xfId="35499"/>
    <cellStyle name="標準 26 4 5 4 2 2 6" xfId="46053"/>
    <cellStyle name="標準 26 4 5 4 2 3" xfId="7663"/>
    <cellStyle name="標準 26 4 5 4 2 3 2" xfId="17835"/>
    <cellStyle name="標準 26 4 5 4 2 3 3" xfId="28389"/>
    <cellStyle name="標準 26 4 5 4 2 3 4" xfId="38949"/>
    <cellStyle name="標準 26 4 5 4 2 3 5" xfId="49504"/>
    <cellStyle name="標準 26 4 5 4 2 4" xfId="12569"/>
    <cellStyle name="標準 26 4 5 4 2 5" xfId="23123"/>
    <cellStyle name="標準 26 4 5 4 2 6" xfId="33683"/>
    <cellStyle name="標準 26 4 5 4 2 7" xfId="44237"/>
    <cellStyle name="標準 26 4 5 4 3" xfId="3292"/>
    <cellStyle name="標準 26 4 5 4 3 2" xfId="8534"/>
    <cellStyle name="標準 26 4 5 4 3 2 2" xfId="19651"/>
    <cellStyle name="標準 26 4 5 4 3 2 3" xfId="30205"/>
    <cellStyle name="標準 26 4 5 4 3 2 4" xfId="40765"/>
    <cellStyle name="標準 26 4 5 4 3 2 5" xfId="51320"/>
    <cellStyle name="標準 26 4 5 4 3 3" xfId="14385"/>
    <cellStyle name="標準 26 4 5 4 3 4" xfId="24940"/>
    <cellStyle name="標準 26 4 5 4 3 5" xfId="35500"/>
    <cellStyle name="標準 26 4 5 4 3 6" xfId="46054"/>
    <cellStyle name="標準 26 4 5 4 4" xfId="6126"/>
    <cellStyle name="標準 26 4 5 4 4 2" xfId="16298"/>
    <cellStyle name="標準 26 4 5 4 4 3" xfId="26852"/>
    <cellStyle name="標準 26 4 5 4 4 4" xfId="37412"/>
    <cellStyle name="標準 26 4 5 4 4 5" xfId="47967"/>
    <cellStyle name="標準 26 4 5 4 5" xfId="11032"/>
    <cellStyle name="標準 26 4 5 4 6" xfId="21586"/>
    <cellStyle name="標準 26 4 5 4 7" xfId="32146"/>
    <cellStyle name="標準 26 4 5 4 8" xfId="42700"/>
    <cellStyle name="標準 26 4 5 5" xfId="2078"/>
    <cellStyle name="標準 26 4 5 5 2" xfId="4487"/>
    <cellStyle name="標準 26 4 5 5 2 2" xfId="9729"/>
    <cellStyle name="標準 26 4 5 5 2 2 2" xfId="19652"/>
    <cellStyle name="標準 26 4 5 5 2 2 3" xfId="30206"/>
    <cellStyle name="標準 26 4 5 5 2 2 4" xfId="40766"/>
    <cellStyle name="標準 26 4 5 5 2 2 5" xfId="51321"/>
    <cellStyle name="標準 26 4 5 5 2 3" xfId="14386"/>
    <cellStyle name="標準 26 4 5 5 2 4" xfId="24941"/>
    <cellStyle name="標準 26 4 5 5 2 5" xfId="35501"/>
    <cellStyle name="標準 26 4 5 5 2 6" xfId="46055"/>
    <cellStyle name="標準 26 4 5 5 3" xfId="7321"/>
    <cellStyle name="標準 26 4 5 5 3 2" xfId="17493"/>
    <cellStyle name="標準 26 4 5 5 3 3" xfId="28047"/>
    <cellStyle name="標準 26 4 5 5 3 4" xfId="38607"/>
    <cellStyle name="標準 26 4 5 5 3 5" xfId="49162"/>
    <cellStyle name="標準 26 4 5 5 4" xfId="12227"/>
    <cellStyle name="標準 26 4 5 5 5" xfId="22781"/>
    <cellStyle name="標準 26 4 5 5 6" xfId="33341"/>
    <cellStyle name="標準 26 4 5 5 7" xfId="43895"/>
    <cellStyle name="標準 26 4 5 6" xfId="1418"/>
    <cellStyle name="標準 26 4 5 6 2" xfId="3827"/>
    <cellStyle name="標準 26 4 5 6 2 2" xfId="9069"/>
    <cellStyle name="標準 26 4 5 6 2 2 2" xfId="19653"/>
    <cellStyle name="標準 26 4 5 6 2 2 3" xfId="30207"/>
    <cellStyle name="標準 26 4 5 6 2 2 4" xfId="40767"/>
    <cellStyle name="標準 26 4 5 6 2 2 5" xfId="51322"/>
    <cellStyle name="標準 26 4 5 6 2 3" xfId="14387"/>
    <cellStyle name="標準 26 4 5 6 2 4" xfId="24942"/>
    <cellStyle name="標準 26 4 5 6 2 5" xfId="35502"/>
    <cellStyle name="標準 26 4 5 6 2 6" xfId="46056"/>
    <cellStyle name="標準 26 4 5 6 3" xfId="6661"/>
    <cellStyle name="標準 26 4 5 6 3 2" xfId="16833"/>
    <cellStyle name="標準 26 4 5 6 3 3" xfId="27387"/>
    <cellStyle name="標準 26 4 5 6 3 4" xfId="37947"/>
    <cellStyle name="標準 26 4 5 6 3 5" xfId="48502"/>
    <cellStyle name="標準 26 4 5 6 4" xfId="11567"/>
    <cellStyle name="標準 26 4 5 6 5" xfId="22121"/>
    <cellStyle name="標準 26 4 5 6 6" xfId="32681"/>
    <cellStyle name="標準 26 4 5 6 7" xfId="43235"/>
    <cellStyle name="標準 26 4 5 7" xfId="2950"/>
    <cellStyle name="標準 26 4 5 7 2" xfId="8192"/>
    <cellStyle name="標準 26 4 5 7 2 2" xfId="19654"/>
    <cellStyle name="標準 26 4 5 7 2 3" xfId="30208"/>
    <cellStyle name="標準 26 4 5 7 2 4" xfId="40768"/>
    <cellStyle name="標準 26 4 5 7 2 5" xfId="51323"/>
    <cellStyle name="標準 26 4 5 7 3" xfId="14388"/>
    <cellStyle name="標準 26 4 5 7 4" xfId="24943"/>
    <cellStyle name="標準 26 4 5 7 5" xfId="35503"/>
    <cellStyle name="標準 26 4 5 7 6" xfId="46057"/>
    <cellStyle name="標準 26 4 5 8" xfId="5532"/>
    <cellStyle name="標準 26 4 5 8 2" xfId="15956"/>
    <cellStyle name="標準 26 4 5 8 3" xfId="26510"/>
    <cellStyle name="標準 26 4 5 8 4" xfId="37070"/>
    <cellStyle name="標準 26 4 5 8 5" xfId="47625"/>
    <cellStyle name="標準 26 4 5 9" xfId="10690"/>
    <cellStyle name="標準 26 4 6" xfId="182"/>
    <cellStyle name="標準 26 4 6 10" xfId="31953"/>
    <cellStyle name="標準 26 4 6 11" xfId="42507"/>
    <cellStyle name="標準 26 4 6 2" xfId="581"/>
    <cellStyle name="標準 26 4 6 2 2" xfId="1203"/>
    <cellStyle name="標準 26 4 6 2 2 2" xfId="2740"/>
    <cellStyle name="標準 26 4 6 2 2 2 2" xfId="7983"/>
    <cellStyle name="標準 26 4 6 2 2 2 2 2" xfId="19655"/>
    <cellStyle name="標準 26 4 6 2 2 2 2 3" xfId="30209"/>
    <cellStyle name="標準 26 4 6 2 2 2 2 4" xfId="40769"/>
    <cellStyle name="標準 26 4 6 2 2 2 2 5" xfId="51324"/>
    <cellStyle name="標準 26 4 6 2 2 2 3" xfId="14389"/>
    <cellStyle name="標準 26 4 6 2 2 2 4" xfId="24944"/>
    <cellStyle name="標準 26 4 6 2 2 2 5" xfId="35504"/>
    <cellStyle name="標準 26 4 6 2 2 2 6" xfId="46058"/>
    <cellStyle name="標準 26 4 6 2 2 3" xfId="5149"/>
    <cellStyle name="標準 26 4 6 2 2 3 2" xfId="10391"/>
    <cellStyle name="標準 26 4 6 2 2 3 2 2" xfId="19656"/>
    <cellStyle name="標準 26 4 6 2 2 3 2 3" xfId="30210"/>
    <cellStyle name="標準 26 4 6 2 2 3 2 4" xfId="40770"/>
    <cellStyle name="標準 26 4 6 2 2 3 2 5" xfId="51325"/>
    <cellStyle name="標準 26 4 6 2 2 3 3" xfId="14390"/>
    <cellStyle name="標準 26 4 6 2 2 3 4" xfId="24945"/>
    <cellStyle name="標準 26 4 6 2 2 3 5" xfId="35505"/>
    <cellStyle name="標準 26 4 6 2 2 3 6" xfId="46059"/>
    <cellStyle name="標準 26 4 6 2 2 4" xfId="6446"/>
    <cellStyle name="標準 26 4 6 2 2 4 2" xfId="18155"/>
    <cellStyle name="標準 26 4 6 2 2 4 3" xfId="28709"/>
    <cellStyle name="標準 26 4 6 2 2 4 4" xfId="39269"/>
    <cellStyle name="標準 26 4 6 2 2 4 5" xfId="49824"/>
    <cellStyle name="標準 26 4 6 2 2 5" xfId="12889"/>
    <cellStyle name="標準 26 4 6 2 2 6" xfId="23443"/>
    <cellStyle name="標準 26 4 6 2 2 7" xfId="34003"/>
    <cellStyle name="標準 26 4 6 2 2 8" xfId="44557"/>
    <cellStyle name="標準 26 4 6 2 3" xfId="1738"/>
    <cellStyle name="標準 26 4 6 2 3 2" xfId="4147"/>
    <cellStyle name="標準 26 4 6 2 3 2 2" xfId="9389"/>
    <cellStyle name="標準 26 4 6 2 3 2 2 2" xfId="19657"/>
    <cellStyle name="標準 26 4 6 2 3 2 2 3" xfId="30211"/>
    <cellStyle name="標準 26 4 6 2 3 2 2 4" xfId="40771"/>
    <cellStyle name="標準 26 4 6 2 3 2 2 5" xfId="51326"/>
    <cellStyle name="標準 26 4 6 2 3 2 3" xfId="14391"/>
    <cellStyle name="標準 26 4 6 2 3 2 4" xfId="24946"/>
    <cellStyle name="標準 26 4 6 2 3 2 5" xfId="35506"/>
    <cellStyle name="標準 26 4 6 2 3 2 6" xfId="46060"/>
    <cellStyle name="標準 26 4 6 2 3 3" xfId="6981"/>
    <cellStyle name="標準 26 4 6 2 3 3 2" xfId="17153"/>
    <cellStyle name="標準 26 4 6 2 3 3 3" xfId="27707"/>
    <cellStyle name="標準 26 4 6 2 3 3 4" xfId="38267"/>
    <cellStyle name="標準 26 4 6 2 3 3 5" xfId="48822"/>
    <cellStyle name="標準 26 4 6 2 3 4" xfId="11887"/>
    <cellStyle name="標準 26 4 6 2 3 5" xfId="22441"/>
    <cellStyle name="標準 26 4 6 2 3 6" xfId="33001"/>
    <cellStyle name="標準 26 4 6 2 3 7" xfId="43555"/>
    <cellStyle name="標準 26 4 6 2 4" xfId="3612"/>
    <cellStyle name="標準 26 4 6 2 4 2" xfId="8854"/>
    <cellStyle name="標準 26 4 6 2 4 2 2" xfId="19658"/>
    <cellStyle name="標準 26 4 6 2 4 2 3" xfId="30212"/>
    <cellStyle name="標準 26 4 6 2 4 2 4" xfId="40772"/>
    <cellStyle name="標準 26 4 6 2 4 2 5" xfId="51327"/>
    <cellStyle name="標準 26 4 6 2 4 3" xfId="14392"/>
    <cellStyle name="標準 26 4 6 2 4 4" xfId="24947"/>
    <cellStyle name="標準 26 4 6 2 4 5" xfId="35507"/>
    <cellStyle name="標準 26 4 6 2 4 6" xfId="46061"/>
    <cellStyle name="標準 26 4 6 2 5" xfId="5824"/>
    <cellStyle name="標準 26 4 6 2 5 2" xfId="16618"/>
    <cellStyle name="標準 26 4 6 2 5 3" xfId="27172"/>
    <cellStyle name="標準 26 4 6 2 5 4" xfId="37732"/>
    <cellStyle name="標準 26 4 6 2 5 5" xfId="48287"/>
    <cellStyle name="標準 26 4 6 2 6" xfId="11352"/>
    <cellStyle name="標準 26 4 6 2 7" xfId="21906"/>
    <cellStyle name="標準 26 4 6 2 8" xfId="32466"/>
    <cellStyle name="標準 26 4 6 2 9" xfId="43020"/>
    <cellStyle name="標準 26 4 6 3" xfId="905"/>
    <cellStyle name="標準 26 4 6 3 2" xfId="2442"/>
    <cellStyle name="標準 26 4 6 3 2 2" xfId="4851"/>
    <cellStyle name="標準 26 4 6 3 2 2 2" xfId="10093"/>
    <cellStyle name="標準 26 4 6 3 2 2 2 2" xfId="19659"/>
    <cellStyle name="標準 26 4 6 3 2 2 2 3" xfId="30213"/>
    <cellStyle name="標準 26 4 6 3 2 2 2 4" xfId="40773"/>
    <cellStyle name="標準 26 4 6 3 2 2 2 5" xfId="51328"/>
    <cellStyle name="標準 26 4 6 3 2 2 3" xfId="14393"/>
    <cellStyle name="標準 26 4 6 3 2 2 4" xfId="24948"/>
    <cellStyle name="標準 26 4 6 3 2 2 5" xfId="35508"/>
    <cellStyle name="標準 26 4 6 3 2 2 6" xfId="46062"/>
    <cellStyle name="標準 26 4 6 3 2 3" xfId="7685"/>
    <cellStyle name="標準 26 4 6 3 2 3 2" xfId="17857"/>
    <cellStyle name="標準 26 4 6 3 2 3 3" xfId="28411"/>
    <cellStyle name="標準 26 4 6 3 2 3 4" xfId="38971"/>
    <cellStyle name="標準 26 4 6 3 2 3 5" xfId="49526"/>
    <cellStyle name="標準 26 4 6 3 2 4" xfId="12591"/>
    <cellStyle name="標準 26 4 6 3 2 5" xfId="23145"/>
    <cellStyle name="標準 26 4 6 3 2 6" xfId="33705"/>
    <cellStyle name="標準 26 4 6 3 2 7" xfId="44259"/>
    <cellStyle name="標準 26 4 6 3 3" xfId="3314"/>
    <cellStyle name="標準 26 4 6 3 3 2" xfId="8556"/>
    <cellStyle name="標準 26 4 6 3 3 2 2" xfId="19660"/>
    <cellStyle name="標準 26 4 6 3 3 2 3" xfId="30214"/>
    <cellStyle name="標準 26 4 6 3 3 2 4" xfId="40774"/>
    <cellStyle name="標準 26 4 6 3 3 2 5" xfId="51329"/>
    <cellStyle name="標準 26 4 6 3 3 3" xfId="14394"/>
    <cellStyle name="標準 26 4 6 3 3 4" xfId="24949"/>
    <cellStyle name="標準 26 4 6 3 3 5" xfId="35509"/>
    <cellStyle name="標準 26 4 6 3 3 6" xfId="46063"/>
    <cellStyle name="標準 26 4 6 3 4" xfId="6148"/>
    <cellStyle name="標準 26 4 6 3 4 2" xfId="16320"/>
    <cellStyle name="標準 26 4 6 3 4 3" xfId="26874"/>
    <cellStyle name="標準 26 4 6 3 4 4" xfId="37434"/>
    <cellStyle name="標準 26 4 6 3 4 5" xfId="47989"/>
    <cellStyle name="標準 26 4 6 3 5" xfId="11054"/>
    <cellStyle name="標準 26 4 6 3 6" xfId="21608"/>
    <cellStyle name="標準 26 4 6 3 7" xfId="32168"/>
    <cellStyle name="標準 26 4 6 3 8" xfId="42722"/>
    <cellStyle name="標準 26 4 6 4" xfId="2118"/>
    <cellStyle name="標準 26 4 6 4 2" xfId="4527"/>
    <cellStyle name="標準 26 4 6 4 2 2" xfId="9769"/>
    <cellStyle name="標準 26 4 6 4 2 2 2" xfId="19661"/>
    <cellStyle name="標準 26 4 6 4 2 2 3" xfId="30215"/>
    <cellStyle name="標準 26 4 6 4 2 2 4" xfId="40775"/>
    <cellStyle name="標準 26 4 6 4 2 2 5" xfId="51330"/>
    <cellStyle name="標準 26 4 6 4 2 3" xfId="14395"/>
    <cellStyle name="標準 26 4 6 4 2 4" xfId="24950"/>
    <cellStyle name="標準 26 4 6 4 2 5" xfId="35510"/>
    <cellStyle name="標準 26 4 6 4 2 6" xfId="46064"/>
    <cellStyle name="標準 26 4 6 4 3" xfId="7361"/>
    <cellStyle name="標準 26 4 6 4 3 2" xfId="17533"/>
    <cellStyle name="標準 26 4 6 4 3 3" xfId="28087"/>
    <cellStyle name="標準 26 4 6 4 3 4" xfId="38647"/>
    <cellStyle name="標準 26 4 6 4 3 5" xfId="49202"/>
    <cellStyle name="標準 26 4 6 4 4" xfId="12267"/>
    <cellStyle name="標準 26 4 6 4 5" xfId="22821"/>
    <cellStyle name="標準 26 4 6 4 6" xfId="33381"/>
    <cellStyle name="標準 26 4 6 4 7" xfId="43935"/>
    <cellStyle name="標準 26 4 6 5" xfId="1440"/>
    <cellStyle name="標準 26 4 6 5 2" xfId="3849"/>
    <cellStyle name="標準 26 4 6 5 2 2" xfId="9091"/>
    <cellStyle name="標準 26 4 6 5 2 2 2" xfId="19662"/>
    <cellStyle name="標準 26 4 6 5 2 2 3" xfId="30216"/>
    <cellStyle name="標準 26 4 6 5 2 2 4" xfId="40776"/>
    <cellStyle name="標準 26 4 6 5 2 2 5" xfId="51331"/>
    <cellStyle name="標準 26 4 6 5 2 3" xfId="14396"/>
    <cellStyle name="標準 26 4 6 5 2 4" xfId="24951"/>
    <cellStyle name="標準 26 4 6 5 2 5" xfId="35511"/>
    <cellStyle name="標準 26 4 6 5 2 6" xfId="46065"/>
    <cellStyle name="標準 26 4 6 5 3" xfId="6683"/>
    <cellStyle name="標準 26 4 6 5 3 2" xfId="16855"/>
    <cellStyle name="標準 26 4 6 5 3 3" xfId="27409"/>
    <cellStyle name="標準 26 4 6 5 3 4" xfId="37969"/>
    <cellStyle name="標準 26 4 6 5 3 5" xfId="48524"/>
    <cellStyle name="標準 26 4 6 5 4" xfId="11589"/>
    <cellStyle name="標準 26 4 6 5 5" xfId="22143"/>
    <cellStyle name="標準 26 4 6 5 6" xfId="32703"/>
    <cellStyle name="標準 26 4 6 5 7" xfId="43257"/>
    <cellStyle name="標準 26 4 6 6" xfId="3099"/>
    <cellStyle name="標準 26 4 6 6 2" xfId="8341"/>
    <cellStyle name="標準 26 4 6 6 2 2" xfId="19663"/>
    <cellStyle name="標準 26 4 6 6 2 3" xfId="30217"/>
    <cellStyle name="標準 26 4 6 6 2 4" xfId="40777"/>
    <cellStyle name="標準 26 4 6 6 2 5" xfId="51332"/>
    <cellStyle name="標準 26 4 6 6 3" xfId="14397"/>
    <cellStyle name="標準 26 4 6 6 4" xfId="24952"/>
    <cellStyle name="標準 26 4 6 6 5" xfId="35512"/>
    <cellStyle name="標準 26 4 6 6 6" xfId="46066"/>
    <cellStyle name="標準 26 4 6 7" xfId="5430"/>
    <cellStyle name="標準 26 4 6 7 2" xfId="16105"/>
    <cellStyle name="標準 26 4 6 7 3" xfId="26659"/>
    <cellStyle name="標準 26 4 6 7 4" xfId="37219"/>
    <cellStyle name="標準 26 4 6 7 5" xfId="47774"/>
    <cellStyle name="標準 26 4 6 8" xfId="10839"/>
    <cellStyle name="標準 26 4 6 9" xfId="21393"/>
    <cellStyle name="標準 26 4 7" xfId="690"/>
    <cellStyle name="標準 26 4 7 10" xfId="31844"/>
    <cellStyle name="標準 26 4 7 11" xfId="42398"/>
    <cellStyle name="標準 26 4 7 2" xfId="1094"/>
    <cellStyle name="標準 26 4 7 2 2" xfId="2631"/>
    <cellStyle name="標準 26 4 7 2 2 2" xfId="5040"/>
    <cellStyle name="標準 26 4 7 2 2 2 2" xfId="10282"/>
    <cellStyle name="標準 26 4 7 2 2 2 2 2" xfId="19664"/>
    <cellStyle name="標準 26 4 7 2 2 2 2 3" xfId="30218"/>
    <cellStyle name="標準 26 4 7 2 2 2 2 4" xfId="40778"/>
    <cellStyle name="標準 26 4 7 2 2 2 2 5" xfId="51333"/>
    <cellStyle name="標準 26 4 7 2 2 2 3" xfId="14398"/>
    <cellStyle name="標準 26 4 7 2 2 2 4" xfId="24953"/>
    <cellStyle name="標準 26 4 7 2 2 2 5" xfId="35513"/>
    <cellStyle name="標準 26 4 7 2 2 2 6" xfId="46067"/>
    <cellStyle name="標準 26 4 7 2 2 3" xfId="7874"/>
    <cellStyle name="標準 26 4 7 2 2 3 2" xfId="18046"/>
    <cellStyle name="標準 26 4 7 2 2 3 3" xfId="28600"/>
    <cellStyle name="標準 26 4 7 2 2 3 4" xfId="39160"/>
    <cellStyle name="標準 26 4 7 2 2 3 5" xfId="49715"/>
    <cellStyle name="標準 26 4 7 2 2 4" xfId="12780"/>
    <cellStyle name="標準 26 4 7 2 2 5" xfId="23334"/>
    <cellStyle name="標準 26 4 7 2 2 6" xfId="33894"/>
    <cellStyle name="標準 26 4 7 2 2 7" xfId="44448"/>
    <cellStyle name="標準 26 4 7 2 3" xfId="1629"/>
    <cellStyle name="標準 26 4 7 2 3 2" xfId="4038"/>
    <cellStyle name="標準 26 4 7 2 3 2 2" xfId="9280"/>
    <cellStyle name="標準 26 4 7 2 3 2 2 2" xfId="19665"/>
    <cellStyle name="標準 26 4 7 2 3 2 2 3" xfId="30219"/>
    <cellStyle name="標準 26 4 7 2 3 2 2 4" xfId="40779"/>
    <cellStyle name="標準 26 4 7 2 3 2 2 5" xfId="51334"/>
    <cellStyle name="標準 26 4 7 2 3 2 3" xfId="14399"/>
    <cellStyle name="標準 26 4 7 2 3 2 4" xfId="24954"/>
    <cellStyle name="標準 26 4 7 2 3 2 5" xfId="35514"/>
    <cellStyle name="標準 26 4 7 2 3 2 6" xfId="46068"/>
    <cellStyle name="標準 26 4 7 2 3 3" xfId="6872"/>
    <cellStyle name="標準 26 4 7 2 3 3 2" xfId="17044"/>
    <cellStyle name="標準 26 4 7 2 3 3 3" xfId="27598"/>
    <cellStyle name="標準 26 4 7 2 3 3 4" xfId="38158"/>
    <cellStyle name="標準 26 4 7 2 3 3 5" xfId="48713"/>
    <cellStyle name="標準 26 4 7 2 3 4" xfId="11778"/>
    <cellStyle name="標準 26 4 7 2 3 5" xfId="22332"/>
    <cellStyle name="標準 26 4 7 2 3 6" xfId="32892"/>
    <cellStyle name="標準 26 4 7 2 3 7" xfId="43446"/>
    <cellStyle name="標準 26 4 7 2 4" xfId="3503"/>
    <cellStyle name="標準 26 4 7 2 4 2" xfId="8745"/>
    <cellStyle name="標準 26 4 7 2 4 2 2" xfId="19666"/>
    <cellStyle name="標準 26 4 7 2 4 2 3" xfId="30220"/>
    <cellStyle name="標準 26 4 7 2 4 2 4" xfId="40780"/>
    <cellStyle name="標準 26 4 7 2 4 2 5" xfId="51335"/>
    <cellStyle name="標準 26 4 7 2 4 3" xfId="14400"/>
    <cellStyle name="標準 26 4 7 2 4 4" xfId="24955"/>
    <cellStyle name="標準 26 4 7 2 4 5" xfId="35515"/>
    <cellStyle name="標準 26 4 7 2 4 6" xfId="46069"/>
    <cellStyle name="標準 26 4 7 2 5" xfId="6337"/>
    <cellStyle name="標準 26 4 7 2 5 2" xfId="16509"/>
    <cellStyle name="標準 26 4 7 2 5 3" xfId="27063"/>
    <cellStyle name="標準 26 4 7 2 5 4" xfId="37623"/>
    <cellStyle name="標準 26 4 7 2 5 5" xfId="48178"/>
    <cellStyle name="標準 26 4 7 2 6" xfId="11243"/>
    <cellStyle name="標準 26 4 7 2 7" xfId="21797"/>
    <cellStyle name="標準 26 4 7 2 8" xfId="32357"/>
    <cellStyle name="標準 26 4 7 2 9" xfId="42911"/>
    <cellStyle name="標準 26 4 7 3" xfId="927"/>
    <cellStyle name="標準 26 4 7 3 2" xfId="2464"/>
    <cellStyle name="標準 26 4 7 3 2 2" xfId="4873"/>
    <cellStyle name="標準 26 4 7 3 2 2 2" xfId="10115"/>
    <cellStyle name="標準 26 4 7 3 2 2 2 2" xfId="19667"/>
    <cellStyle name="標準 26 4 7 3 2 2 2 3" xfId="30221"/>
    <cellStyle name="標準 26 4 7 3 2 2 2 4" xfId="40781"/>
    <cellStyle name="標準 26 4 7 3 2 2 2 5" xfId="51336"/>
    <cellStyle name="標準 26 4 7 3 2 2 3" xfId="14401"/>
    <cellStyle name="標準 26 4 7 3 2 2 4" xfId="24956"/>
    <cellStyle name="標準 26 4 7 3 2 2 5" xfId="35516"/>
    <cellStyle name="標準 26 4 7 3 2 2 6" xfId="46070"/>
    <cellStyle name="標準 26 4 7 3 2 3" xfId="7707"/>
    <cellStyle name="標準 26 4 7 3 2 3 2" xfId="17879"/>
    <cellStyle name="標準 26 4 7 3 2 3 3" xfId="28433"/>
    <cellStyle name="標準 26 4 7 3 2 3 4" xfId="38993"/>
    <cellStyle name="標準 26 4 7 3 2 3 5" xfId="49548"/>
    <cellStyle name="標準 26 4 7 3 2 4" xfId="12613"/>
    <cellStyle name="標準 26 4 7 3 2 5" xfId="23167"/>
    <cellStyle name="標準 26 4 7 3 2 6" xfId="33727"/>
    <cellStyle name="標準 26 4 7 3 2 7" xfId="44281"/>
    <cellStyle name="標準 26 4 7 3 3" xfId="3336"/>
    <cellStyle name="標準 26 4 7 3 3 2" xfId="8578"/>
    <cellStyle name="標準 26 4 7 3 3 2 2" xfId="19668"/>
    <cellStyle name="標準 26 4 7 3 3 2 3" xfId="30222"/>
    <cellStyle name="標準 26 4 7 3 3 2 4" xfId="40782"/>
    <cellStyle name="標準 26 4 7 3 3 2 5" xfId="51337"/>
    <cellStyle name="標準 26 4 7 3 3 3" xfId="14402"/>
    <cellStyle name="標準 26 4 7 3 3 4" xfId="24957"/>
    <cellStyle name="標準 26 4 7 3 3 5" xfId="35517"/>
    <cellStyle name="標準 26 4 7 3 3 6" xfId="46071"/>
    <cellStyle name="標準 26 4 7 3 4" xfId="6170"/>
    <cellStyle name="標準 26 4 7 3 4 2" xfId="16342"/>
    <cellStyle name="標準 26 4 7 3 4 3" xfId="26896"/>
    <cellStyle name="標準 26 4 7 3 4 4" xfId="37456"/>
    <cellStyle name="標準 26 4 7 3 4 5" xfId="48011"/>
    <cellStyle name="標準 26 4 7 3 5" xfId="11076"/>
    <cellStyle name="標準 26 4 7 3 6" xfId="21630"/>
    <cellStyle name="標準 26 4 7 3 7" xfId="32190"/>
    <cellStyle name="標準 26 4 7 3 8" xfId="42744"/>
    <cellStyle name="標準 26 4 7 4" xfId="2227"/>
    <cellStyle name="標準 26 4 7 4 2" xfId="4636"/>
    <cellStyle name="標準 26 4 7 4 2 2" xfId="9878"/>
    <cellStyle name="標準 26 4 7 4 2 2 2" xfId="19669"/>
    <cellStyle name="標準 26 4 7 4 2 2 3" xfId="30223"/>
    <cellStyle name="標準 26 4 7 4 2 2 4" xfId="40783"/>
    <cellStyle name="標準 26 4 7 4 2 2 5" xfId="51338"/>
    <cellStyle name="標準 26 4 7 4 2 3" xfId="14403"/>
    <cellStyle name="標準 26 4 7 4 2 4" xfId="24958"/>
    <cellStyle name="標準 26 4 7 4 2 5" xfId="35518"/>
    <cellStyle name="標準 26 4 7 4 2 6" xfId="46072"/>
    <cellStyle name="標準 26 4 7 4 3" xfId="7470"/>
    <cellStyle name="標準 26 4 7 4 3 2" xfId="17642"/>
    <cellStyle name="標準 26 4 7 4 3 3" xfId="28196"/>
    <cellStyle name="標準 26 4 7 4 3 4" xfId="38756"/>
    <cellStyle name="標準 26 4 7 4 3 5" xfId="49311"/>
    <cellStyle name="標準 26 4 7 4 4" xfId="12376"/>
    <cellStyle name="標準 26 4 7 4 5" xfId="22930"/>
    <cellStyle name="標準 26 4 7 4 6" xfId="33490"/>
    <cellStyle name="標準 26 4 7 4 7" xfId="44044"/>
    <cellStyle name="標準 26 4 7 5" xfId="1462"/>
    <cellStyle name="標準 26 4 7 5 2" xfId="3871"/>
    <cellStyle name="標準 26 4 7 5 2 2" xfId="9113"/>
    <cellStyle name="標準 26 4 7 5 2 2 2" xfId="19670"/>
    <cellStyle name="標準 26 4 7 5 2 2 3" xfId="30224"/>
    <cellStyle name="標準 26 4 7 5 2 2 4" xfId="40784"/>
    <cellStyle name="標準 26 4 7 5 2 2 5" xfId="51339"/>
    <cellStyle name="標準 26 4 7 5 2 3" xfId="14404"/>
    <cellStyle name="標準 26 4 7 5 2 4" xfId="24959"/>
    <cellStyle name="標準 26 4 7 5 2 5" xfId="35519"/>
    <cellStyle name="標準 26 4 7 5 2 6" xfId="46073"/>
    <cellStyle name="標準 26 4 7 5 3" xfId="6705"/>
    <cellStyle name="標準 26 4 7 5 3 2" xfId="16877"/>
    <cellStyle name="標準 26 4 7 5 3 3" xfId="27431"/>
    <cellStyle name="標準 26 4 7 5 3 4" xfId="37991"/>
    <cellStyle name="標準 26 4 7 5 3 5" xfId="48546"/>
    <cellStyle name="標準 26 4 7 5 4" xfId="11611"/>
    <cellStyle name="標準 26 4 7 5 5" xfId="22165"/>
    <cellStyle name="標準 26 4 7 5 6" xfId="32725"/>
    <cellStyle name="標準 26 4 7 5 7" xfId="43279"/>
    <cellStyle name="標準 26 4 7 6" xfId="2990"/>
    <cellStyle name="標準 26 4 7 6 2" xfId="8232"/>
    <cellStyle name="標準 26 4 7 6 2 2" xfId="19671"/>
    <cellStyle name="標準 26 4 7 6 2 3" xfId="30225"/>
    <cellStyle name="標準 26 4 7 6 2 4" xfId="40785"/>
    <cellStyle name="標準 26 4 7 6 2 5" xfId="51340"/>
    <cellStyle name="標準 26 4 7 6 3" xfId="14405"/>
    <cellStyle name="標準 26 4 7 6 4" xfId="24960"/>
    <cellStyle name="標準 26 4 7 6 5" xfId="35520"/>
    <cellStyle name="標準 26 4 7 6 6" xfId="46074"/>
    <cellStyle name="標準 26 4 7 7" xfId="5933"/>
    <cellStyle name="標準 26 4 7 7 2" xfId="15996"/>
    <cellStyle name="標準 26 4 7 7 3" xfId="26550"/>
    <cellStyle name="標準 26 4 7 7 4" xfId="37110"/>
    <cellStyle name="標準 26 4 7 7 5" xfId="47665"/>
    <cellStyle name="標準 26 4 7 8" xfId="10730"/>
    <cellStyle name="標準 26 4 7 9" xfId="21284"/>
    <cellStyle name="標準 26 4 8" xfId="328"/>
    <cellStyle name="標準 26 4 8 10" xfId="42529"/>
    <cellStyle name="標準 26 4 8 2" xfId="1225"/>
    <cellStyle name="標準 26 4 8 2 2" xfId="2762"/>
    <cellStyle name="標準 26 4 8 2 2 2" xfId="5171"/>
    <cellStyle name="標準 26 4 8 2 2 2 2" xfId="10413"/>
    <cellStyle name="標準 26 4 8 2 2 2 2 2" xfId="19672"/>
    <cellStyle name="標準 26 4 8 2 2 2 2 3" xfId="30226"/>
    <cellStyle name="標準 26 4 8 2 2 2 2 4" xfId="40786"/>
    <cellStyle name="標準 26 4 8 2 2 2 2 5" xfId="51341"/>
    <cellStyle name="標準 26 4 8 2 2 2 3" xfId="14406"/>
    <cellStyle name="標準 26 4 8 2 2 2 4" xfId="24961"/>
    <cellStyle name="標準 26 4 8 2 2 2 5" xfId="35521"/>
    <cellStyle name="標準 26 4 8 2 2 2 6" xfId="46075"/>
    <cellStyle name="標準 26 4 8 2 2 3" xfId="8005"/>
    <cellStyle name="標準 26 4 8 2 2 3 2" xfId="18177"/>
    <cellStyle name="標準 26 4 8 2 2 3 3" xfId="28731"/>
    <cellStyle name="標準 26 4 8 2 2 3 4" xfId="39291"/>
    <cellStyle name="標準 26 4 8 2 2 3 5" xfId="49846"/>
    <cellStyle name="標準 26 4 8 2 2 4" xfId="12911"/>
    <cellStyle name="標準 26 4 8 2 2 5" xfId="23465"/>
    <cellStyle name="標準 26 4 8 2 2 6" xfId="34025"/>
    <cellStyle name="標準 26 4 8 2 2 7" xfId="44579"/>
    <cellStyle name="標準 26 4 8 2 3" xfId="3634"/>
    <cellStyle name="標準 26 4 8 2 3 2" xfId="8876"/>
    <cellStyle name="標準 26 4 8 2 3 2 2" xfId="19673"/>
    <cellStyle name="標準 26 4 8 2 3 2 3" xfId="30227"/>
    <cellStyle name="標準 26 4 8 2 3 2 4" xfId="40787"/>
    <cellStyle name="標準 26 4 8 2 3 2 5" xfId="51342"/>
    <cellStyle name="標準 26 4 8 2 3 3" xfId="14407"/>
    <cellStyle name="標準 26 4 8 2 3 4" xfId="24962"/>
    <cellStyle name="標準 26 4 8 2 3 5" xfId="35522"/>
    <cellStyle name="標準 26 4 8 2 3 6" xfId="46076"/>
    <cellStyle name="標準 26 4 8 2 4" xfId="6468"/>
    <cellStyle name="標準 26 4 8 2 4 2" xfId="16640"/>
    <cellStyle name="標準 26 4 8 2 4 3" xfId="27194"/>
    <cellStyle name="標準 26 4 8 2 4 4" xfId="37754"/>
    <cellStyle name="標準 26 4 8 2 4 5" xfId="48309"/>
    <cellStyle name="標準 26 4 8 2 5" xfId="11374"/>
    <cellStyle name="標準 26 4 8 2 6" xfId="21928"/>
    <cellStyle name="標準 26 4 8 2 7" xfId="32488"/>
    <cellStyle name="標準 26 4 8 2 8" xfId="43042"/>
    <cellStyle name="標準 26 4 8 3" xfId="2249"/>
    <cellStyle name="標準 26 4 8 3 2" xfId="4658"/>
    <cellStyle name="標準 26 4 8 3 2 2" xfId="9900"/>
    <cellStyle name="標準 26 4 8 3 2 2 2" xfId="19674"/>
    <cellStyle name="標準 26 4 8 3 2 2 3" xfId="30228"/>
    <cellStyle name="標準 26 4 8 3 2 2 4" xfId="40788"/>
    <cellStyle name="標準 26 4 8 3 2 2 5" xfId="51343"/>
    <cellStyle name="標準 26 4 8 3 2 3" xfId="14408"/>
    <cellStyle name="標準 26 4 8 3 2 4" xfId="24963"/>
    <cellStyle name="標準 26 4 8 3 2 5" xfId="35523"/>
    <cellStyle name="標準 26 4 8 3 2 6" xfId="46077"/>
    <cellStyle name="標準 26 4 8 3 3" xfId="7492"/>
    <cellStyle name="標準 26 4 8 3 3 2" xfId="17664"/>
    <cellStyle name="標準 26 4 8 3 3 3" xfId="28218"/>
    <cellStyle name="標準 26 4 8 3 3 4" xfId="38778"/>
    <cellStyle name="標準 26 4 8 3 3 5" xfId="49333"/>
    <cellStyle name="標準 26 4 8 3 4" xfId="12398"/>
    <cellStyle name="標準 26 4 8 3 5" xfId="22952"/>
    <cellStyle name="標準 26 4 8 3 6" xfId="33512"/>
    <cellStyle name="標準 26 4 8 3 7" xfId="44066"/>
    <cellStyle name="標準 26 4 8 4" xfId="1760"/>
    <cellStyle name="標準 26 4 8 4 2" xfId="4169"/>
    <cellStyle name="標準 26 4 8 4 2 2" xfId="9411"/>
    <cellStyle name="標準 26 4 8 4 2 2 2" xfId="19675"/>
    <cellStyle name="標準 26 4 8 4 2 2 3" xfId="30229"/>
    <cellStyle name="標準 26 4 8 4 2 2 4" xfId="40789"/>
    <cellStyle name="標準 26 4 8 4 2 2 5" xfId="51344"/>
    <cellStyle name="標準 26 4 8 4 2 3" xfId="14409"/>
    <cellStyle name="標準 26 4 8 4 2 4" xfId="24964"/>
    <cellStyle name="標準 26 4 8 4 2 5" xfId="35524"/>
    <cellStyle name="標準 26 4 8 4 2 6" xfId="46078"/>
    <cellStyle name="標準 26 4 8 4 3" xfId="7003"/>
    <cellStyle name="標準 26 4 8 4 3 2" xfId="17175"/>
    <cellStyle name="標準 26 4 8 4 3 3" xfId="27729"/>
    <cellStyle name="標準 26 4 8 4 3 4" xfId="38289"/>
    <cellStyle name="標準 26 4 8 4 3 5" xfId="48844"/>
    <cellStyle name="標準 26 4 8 4 4" xfId="11909"/>
    <cellStyle name="標準 26 4 8 4 5" xfId="22463"/>
    <cellStyle name="標準 26 4 8 4 6" xfId="33023"/>
    <cellStyle name="標準 26 4 8 4 7" xfId="43577"/>
    <cellStyle name="標準 26 4 8 5" xfId="3121"/>
    <cellStyle name="標準 26 4 8 5 2" xfId="8363"/>
    <cellStyle name="標準 26 4 8 5 2 2" xfId="19676"/>
    <cellStyle name="標準 26 4 8 5 2 3" xfId="30230"/>
    <cellStyle name="標準 26 4 8 5 2 4" xfId="40790"/>
    <cellStyle name="標準 26 4 8 5 2 5" xfId="51345"/>
    <cellStyle name="標準 26 4 8 5 3" xfId="14410"/>
    <cellStyle name="標準 26 4 8 5 4" xfId="24965"/>
    <cellStyle name="標準 26 4 8 5 5" xfId="35525"/>
    <cellStyle name="標準 26 4 8 5 6" xfId="46079"/>
    <cellStyle name="標準 26 4 8 6" xfId="5571"/>
    <cellStyle name="標準 26 4 8 6 2" xfId="16127"/>
    <cellStyle name="標準 26 4 8 6 3" xfId="26681"/>
    <cellStyle name="標準 26 4 8 6 4" xfId="37241"/>
    <cellStyle name="標準 26 4 8 6 5" xfId="47796"/>
    <cellStyle name="標準 26 4 8 7" xfId="10861"/>
    <cellStyle name="標準 26 4 8 8" xfId="21415"/>
    <cellStyle name="標準 26 4 8 9" xfId="31975"/>
    <cellStyle name="標準 26 4 9" xfId="712"/>
    <cellStyle name="標準 26 4 9 10" xfId="42551"/>
    <cellStyle name="標準 26 4 9 2" xfId="952"/>
    <cellStyle name="標準 26 4 9 2 2" xfId="2489"/>
    <cellStyle name="標準 26 4 9 2 2 2" xfId="4898"/>
    <cellStyle name="標準 26 4 9 2 2 2 2" xfId="10140"/>
    <cellStyle name="標準 26 4 9 2 2 2 2 2" xfId="19677"/>
    <cellStyle name="標準 26 4 9 2 2 2 2 3" xfId="30231"/>
    <cellStyle name="標準 26 4 9 2 2 2 2 4" xfId="40791"/>
    <cellStyle name="標準 26 4 9 2 2 2 2 5" xfId="51346"/>
    <cellStyle name="標準 26 4 9 2 2 2 3" xfId="14411"/>
    <cellStyle name="標準 26 4 9 2 2 2 4" xfId="24966"/>
    <cellStyle name="標準 26 4 9 2 2 2 5" xfId="35526"/>
    <cellStyle name="標準 26 4 9 2 2 2 6" xfId="46080"/>
    <cellStyle name="標準 26 4 9 2 2 3" xfId="7732"/>
    <cellStyle name="標準 26 4 9 2 2 3 2" xfId="17904"/>
    <cellStyle name="標準 26 4 9 2 2 3 3" xfId="28458"/>
    <cellStyle name="標準 26 4 9 2 2 3 4" xfId="39018"/>
    <cellStyle name="標準 26 4 9 2 2 3 5" xfId="49573"/>
    <cellStyle name="標準 26 4 9 2 2 4" xfId="12638"/>
    <cellStyle name="標準 26 4 9 2 2 5" xfId="23192"/>
    <cellStyle name="標準 26 4 9 2 2 6" xfId="33752"/>
    <cellStyle name="標準 26 4 9 2 2 7" xfId="44306"/>
    <cellStyle name="標準 26 4 9 2 3" xfId="3361"/>
    <cellStyle name="標準 26 4 9 2 3 2" xfId="8603"/>
    <cellStyle name="標準 26 4 9 2 3 2 2" xfId="19678"/>
    <cellStyle name="標準 26 4 9 2 3 2 3" xfId="30232"/>
    <cellStyle name="標準 26 4 9 2 3 2 4" xfId="40792"/>
    <cellStyle name="標準 26 4 9 2 3 2 5" xfId="51347"/>
    <cellStyle name="標準 26 4 9 2 3 3" xfId="14412"/>
    <cellStyle name="標準 26 4 9 2 3 4" xfId="24967"/>
    <cellStyle name="標準 26 4 9 2 3 5" xfId="35527"/>
    <cellStyle name="標準 26 4 9 2 3 6" xfId="46081"/>
    <cellStyle name="標準 26 4 9 2 4" xfId="6195"/>
    <cellStyle name="標準 26 4 9 2 4 2" xfId="16367"/>
    <cellStyle name="標準 26 4 9 2 4 3" xfId="26921"/>
    <cellStyle name="標準 26 4 9 2 4 4" xfId="37481"/>
    <cellStyle name="標準 26 4 9 2 4 5" xfId="48036"/>
    <cellStyle name="標準 26 4 9 2 5" xfId="11101"/>
    <cellStyle name="標準 26 4 9 2 6" xfId="21655"/>
    <cellStyle name="標準 26 4 9 2 7" xfId="32215"/>
    <cellStyle name="標準 26 4 9 2 8" xfId="42769"/>
    <cellStyle name="標準 26 4 9 3" xfId="2271"/>
    <cellStyle name="標準 26 4 9 3 2" xfId="4680"/>
    <cellStyle name="標準 26 4 9 3 2 2" xfId="9922"/>
    <cellStyle name="標準 26 4 9 3 2 2 2" xfId="19679"/>
    <cellStyle name="標準 26 4 9 3 2 2 3" xfId="30233"/>
    <cellStyle name="標準 26 4 9 3 2 2 4" xfId="40793"/>
    <cellStyle name="標準 26 4 9 3 2 2 5" xfId="51348"/>
    <cellStyle name="標準 26 4 9 3 2 3" xfId="14413"/>
    <cellStyle name="標準 26 4 9 3 2 4" xfId="24968"/>
    <cellStyle name="標準 26 4 9 3 2 5" xfId="35528"/>
    <cellStyle name="標準 26 4 9 3 2 6" xfId="46082"/>
    <cellStyle name="標準 26 4 9 3 3" xfId="7514"/>
    <cellStyle name="標準 26 4 9 3 3 2" xfId="17686"/>
    <cellStyle name="標準 26 4 9 3 3 3" xfId="28240"/>
    <cellStyle name="標準 26 4 9 3 3 4" xfId="38800"/>
    <cellStyle name="標準 26 4 9 3 3 5" xfId="49355"/>
    <cellStyle name="標準 26 4 9 3 4" xfId="12420"/>
    <cellStyle name="標準 26 4 9 3 5" xfId="22974"/>
    <cellStyle name="標準 26 4 9 3 6" xfId="33534"/>
    <cellStyle name="標準 26 4 9 3 7" xfId="44088"/>
    <cellStyle name="標準 26 4 9 4" xfId="1487"/>
    <cellStyle name="標準 26 4 9 4 2" xfId="3896"/>
    <cellStyle name="標準 26 4 9 4 2 2" xfId="9138"/>
    <cellStyle name="標準 26 4 9 4 2 2 2" xfId="19680"/>
    <cellStyle name="標準 26 4 9 4 2 2 3" xfId="30234"/>
    <cellStyle name="標準 26 4 9 4 2 2 4" xfId="40794"/>
    <cellStyle name="標準 26 4 9 4 2 2 5" xfId="51349"/>
    <cellStyle name="標準 26 4 9 4 2 3" xfId="14414"/>
    <cellStyle name="標準 26 4 9 4 2 4" xfId="24969"/>
    <cellStyle name="標準 26 4 9 4 2 5" xfId="35529"/>
    <cellStyle name="標準 26 4 9 4 2 6" xfId="46083"/>
    <cellStyle name="標準 26 4 9 4 3" xfId="6730"/>
    <cellStyle name="標準 26 4 9 4 3 2" xfId="16902"/>
    <cellStyle name="標準 26 4 9 4 3 3" xfId="27456"/>
    <cellStyle name="標準 26 4 9 4 3 4" xfId="38016"/>
    <cellStyle name="標準 26 4 9 4 3 5" xfId="48571"/>
    <cellStyle name="標準 26 4 9 4 4" xfId="11636"/>
    <cellStyle name="標準 26 4 9 4 5" xfId="22190"/>
    <cellStyle name="標準 26 4 9 4 6" xfId="32750"/>
    <cellStyle name="標準 26 4 9 4 7" xfId="43304"/>
    <cellStyle name="標準 26 4 9 5" xfId="3143"/>
    <cellStyle name="標準 26 4 9 5 2" xfId="8385"/>
    <cellStyle name="標準 26 4 9 5 2 2" xfId="19681"/>
    <cellStyle name="標準 26 4 9 5 2 3" xfId="30235"/>
    <cellStyle name="標準 26 4 9 5 2 4" xfId="40795"/>
    <cellStyle name="標準 26 4 9 5 2 5" xfId="51350"/>
    <cellStyle name="標準 26 4 9 5 3" xfId="14415"/>
    <cellStyle name="標準 26 4 9 5 4" xfId="24970"/>
    <cellStyle name="標準 26 4 9 5 5" xfId="35530"/>
    <cellStyle name="標準 26 4 9 5 6" xfId="46084"/>
    <cellStyle name="標準 26 4 9 6" xfId="5955"/>
    <cellStyle name="標準 26 4 9 6 2" xfId="16149"/>
    <cellStyle name="標準 26 4 9 6 3" xfId="26703"/>
    <cellStyle name="標準 26 4 9 6 4" xfId="37263"/>
    <cellStyle name="標準 26 4 9 6 5" xfId="47818"/>
    <cellStyle name="標準 26 4 9 7" xfId="10883"/>
    <cellStyle name="標準 26 4 9 8" xfId="21437"/>
    <cellStyle name="標準 26 4 9 9" xfId="31997"/>
    <cellStyle name="標準 26 5" xfId="107"/>
    <cellStyle name="標準 26 5 10" xfId="21174"/>
    <cellStyle name="標準 26 5 11" xfId="31734"/>
    <cellStyle name="標準 26 5 12" xfId="42288"/>
    <cellStyle name="標準 26 5 2" xfId="218"/>
    <cellStyle name="標準 26 5 2 10" xfId="42393"/>
    <cellStyle name="標準 26 5 2 2" xfId="437"/>
    <cellStyle name="標準 26 5 2 2 2" xfId="2626"/>
    <cellStyle name="標準 26 5 2 2 2 2" xfId="5035"/>
    <cellStyle name="標準 26 5 2 2 2 2 2" xfId="10277"/>
    <cellStyle name="標準 26 5 2 2 2 2 2 2" xfId="19682"/>
    <cellStyle name="標準 26 5 2 2 2 2 2 3" xfId="30236"/>
    <cellStyle name="標準 26 5 2 2 2 2 2 4" xfId="40796"/>
    <cellStyle name="標準 26 5 2 2 2 2 2 5" xfId="51351"/>
    <cellStyle name="標準 26 5 2 2 2 2 3" xfId="14416"/>
    <cellStyle name="標準 26 5 2 2 2 2 4" xfId="24971"/>
    <cellStyle name="標準 26 5 2 2 2 2 5" xfId="35531"/>
    <cellStyle name="標準 26 5 2 2 2 2 6" xfId="46085"/>
    <cellStyle name="標準 26 5 2 2 2 3" xfId="7869"/>
    <cellStyle name="標準 26 5 2 2 2 3 2" xfId="18041"/>
    <cellStyle name="標準 26 5 2 2 2 3 3" xfId="28595"/>
    <cellStyle name="標準 26 5 2 2 2 3 4" xfId="39155"/>
    <cellStyle name="標準 26 5 2 2 2 3 5" xfId="49710"/>
    <cellStyle name="標準 26 5 2 2 2 4" xfId="12775"/>
    <cellStyle name="標準 26 5 2 2 2 5" xfId="23329"/>
    <cellStyle name="標準 26 5 2 2 2 6" xfId="33889"/>
    <cellStyle name="標準 26 5 2 2 2 7" xfId="44443"/>
    <cellStyle name="標準 26 5 2 2 3" xfId="3498"/>
    <cellStyle name="標準 26 5 2 2 3 2" xfId="8740"/>
    <cellStyle name="標準 26 5 2 2 3 2 2" xfId="19683"/>
    <cellStyle name="標準 26 5 2 2 3 2 3" xfId="30237"/>
    <cellStyle name="標準 26 5 2 2 3 2 4" xfId="40797"/>
    <cellStyle name="標準 26 5 2 2 3 2 5" xfId="51352"/>
    <cellStyle name="標準 26 5 2 2 3 3" xfId="14417"/>
    <cellStyle name="標準 26 5 2 2 3 4" xfId="24972"/>
    <cellStyle name="標準 26 5 2 2 3 5" xfId="35532"/>
    <cellStyle name="標準 26 5 2 2 3 6" xfId="46086"/>
    <cellStyle name="標準 26 5 2 2 4" xfId="5680"/>
    <cellStyle name="標準 26 5 2 2 4 2" xfId="16504"/>
    <cellStyle name="標準 26 5 2 2 4 3" xfId="27058"/>
    <cellStyle name="標準 26 5 2 2 4 4" xfId="37618"/>
    <cellStyle name="標準 26 5 2 2 4 5" xfId="48173"/>
    <cellStyle name="標準 26 5 2 2 5" xfId="11238"/>
    <cellStyle name="標準 26 5 2 2 6" xfId="21792"/>
    <cellStyle name="標準 26 5 2 2 7" xfId="32352"/>
    <cellStyle name="標準 26 5 2 2 8" xfId="42906"/>
    <cellStyle name="標準 26 5 2 3" xfId="1089"/>
    <cellStyle name="標準 26 5 2 3 2" xfId="1974"/>
    <cellStyle name="標準 26 5 2 3 2 2" xfId="7217"/>
    <cellStyle name="標準 26 5 2 3 2 2 2" xfId="19684"/>
    <cellStyle name="標準 26 5 2 3 2 2 3" xfId="30238"/>
    <cellStyle name="標準 26 5 2 3 2 2 4" xfId="40798"/>
    <cellStyle name="標準 26 5 2 3 2 2 5" xfId="51353"/>
    <cellStyle name="標準 26 5 2 3 2 3" xfId="14418"/>
    <cellStyle name="標準 26 5 2 3 2 4" xfId="24973"/>
    <cellStyle name="標準 26 5 2 3 2 5" xfId="35533"/>
    <cellStyle name="標準 26 5 2 3 2 6" xfId="46087"/>
    <cellStyle name="標準 26 5 2 3 3" xfId="4383"/>
    <cellStyle name="標準 26 5 2 3 3 2" xfId="9625"/>
    <cellStyle name="標準 26 5 2 3 3 2 2" xfId="19685"/>
    <cellStyle name="標準 26 5 2 3 3 2 3" xfId="30239"/>
    <cellStyle name="標準 26 5 2 3 3 2 4" xfId="40799"/>
    <cellStyle name="標準 26 5 2 3 3 2 5" xfId="51354"/>
    <cellStyle name="標準 26 5 2 3 3 3" xfId="14419"/>
    <cellStyle name="標準 26 5 2 3 3 4" xfId="24974"/>
    <cellStyle name="標準 26 5 2 3 3 5" xfId="35534"/>
    <cellStyle name="標準 26 5 2 3 3 6" xfId="46088"/>
    <cellStyle name="標準 26 5 2 3 4" xfId="6332"/>
    <cellStyle name="標準 26 5 2 3 4 2" xfId="17389"/>
    <cellStyle name="標準 26 5 2 3 4 3" xfId="27943"/>
    <cellStyle name="標準 26 5 2 3 4 4" xfId="38503"/>
    <cellStyle name="標準 26 5 2 3 4 5" xfId="49058"/>
    <cellStyle name="標準 26 5 2 3 5" xfId="12123"/>
    <cellStyle name="標準 26 5 2 3 6" xfId="22677"/>
    <cellStyle name="標準 26 5 2 3 7" xfId="33237"/>
    <cellStyle name="標準 26 5 2 3 8" xfId="43791"/>
    <cellStyle name="標準 26 5 2 4" xfId="1624"/>
    <cellStyle name="標準 26 5 2 4 2" xfId="4033"/>
    <cellStyle name="標準 26 5 2 4 2 2" xfId="9275"/>
    <cellStyle name="標準 26 5 2 4 2 2 2" xfId="19686"/>
    <cellStyle name="標準 26 5 2 4 2 2 3" xfId="30240"/>
    <cellStyle name="標準 26 5 2 4 2 2 4" xfId="40800"/>
    <cellStyle name="標準 26 5 2 4 2 2 5" xfId="51355"/>
    <cellStyle name="標準 26 5 2 4 2 3" xfId="14420"/>
    <cellStyle name="標準 26 5 2 4 2 4" xfId="24975"/>
    <cellStyle name="標準 26 5 2 4 2 5" xfId="35535"/>
    <cellStyle name="標準 26 5 2 4 2 6" xfId="46089"/>
    <cellStyle name="標準 26 5 2 4 3" xfId="6867"/>
    <cellStyle name="標準 26 5 2 4 3 2" xfId="17039"/>
    <cellStyle name="標準 26 5 2 4 3 3" xfId="27593"/>
    <cellStyle name="標準 26 5 2 4 3 4" xfId="38153"/>
    <cellStyle name="標準 26 5 2 4 3 5" xfId="48708"/>
    <cellStyle name="標準 26 5 2 4 4" xfId="11773"/>
    <cellStyle name="標準 26 5 2 4 5" xfId="22327"/>
    <cellStyle name="標準 26 5 2 4 6" xfId="32887"/>
    <cellStyle name="標準 26 5 2 4 7" xfId="43441"/>
    <cellStyle name="標準 26 5 2 5" xfId="2985"/>
    <cellStyle name="標準 26 5 2 5 2" xfId="8227"/>
    <cellStyle name="標準 26 5 2 5 2 2" xfId="19687"/>
    <cellStyle name="標準 26 5 2 5 2 3" xfId="30241"/>
    <cellStyle name="標準 26 5 2 5 2 4" xfId="40801"/>
    <cellStyle name="標準 26 5 2 5 2 5" xfId="51356"/>
    <cellStyle name="標準 26 5 2 5 3" xfId="14421"/>
    <cellStyle name="標準 26 5 2 5 4" xfId="24976"/>
    <cellStyle name="標準 26 5 2 5 5" xfId="35536"/>
    <cellStyle name="標準 26 5 2 5 6" xfId="46090"/>
    <cellStyle name="標準 26 5 2 6" xfId="5462"/>
    <cellStyle name="標準 26 5 2 6 2" xfId="15991"/>
    <cellStyle name="標準 26 5 2 6 3" xfId="26545"/>
    <cellStyle name="標準 26 5 2 6 4" xfId="37105"/>
    <cellStyle name="標準 26 5 2 6 5" xfId="47660"/>
    <cellStyle name="標準 26 5 2 7" xfId="10725"/>
    <cellStyle name="標準 26 5 2 8" xfId="21279"/>
    <cellStyle name="標準 26 5 2 9" xfId="31839"/>
    <cellStyle name="標準 26 5 3" xfId="576"/>
    <cellStyle name="標準 26 5 3 10" xfId="42801"/>
    <cellStyle name="標準 26 5 3 2" xfId="984"/>
    <cellStyle name="標準 26 5 3 2 2" xfId="2521"/>
    <cellStyle name="標準 26 5 3 2 2 2" xfId="7764"/>
    <cellStyle name="標準 26 5 3 2 2 2 2" xfId="19688"/>
    <cellStyle name="標準 26 5 3 2 2 2 3" xfId="30242"/>
    <cellStyle name="標準 26 5 3 2 2 2 4" xfId="40802"/>
    <cellStyle name="標準 26 5 3 2 2 2 5" xfId="51357"/>
    <cellStyle name="標準 26 5 3 2 2 3" xfId="14422"/>
    <cellStyle name="標準 26 5 3 2 2 4" xfId="24977"/>
    <cellStyle name="標準 26 5 3 2 2 5" xfId="35537"/>
    <cellStyle name="標準 26 5 3 2 2 6" xfId="46091"/>
    <cellStyle name="標準 26 5 3 2 3" xfId="4930"/>
    <cellStyle name="標準 26 5 3 2 3 2" xfId="10172"/>
    <cellStyle name="標準 26 5 3 2 3 2 2" xfId="19689"/>
    <cellStyle name="標準 26 5 3 2 3 2 3" xfId="30243"/>
    <cellStyle name="標準 26 5 3 2 3 2 4" xfId="40803"/>
    <cellStyle name="標準 26 5 3 2 3 2 5" xfId="51358"/>
    <cellStyle name="標準 26 5 3 2 3 3" xfId="14423"/>
    <cellStyle name="標準 26 5 3 2 3 4" xfId="24978"/>
    <cellStyle name="標準 26 5 3 2 3 5" xfId="35538"/>
    <cellStyle name="標準 26 5 3 2 3 6" xfId="46092"/>
    <cellStyle name="標準 26 5 3 2 4" xfId="6227"/>
    <cellStyle name="標準 26 5 3 2 4 2" xfId="17936"/>
    <cellStyle name="標準 26 5 3 2 4 3" xfId="28490"/>
    <cellStyle name="標準 26 5 3 2 4 4" xfId="39050"/>
    <cellStyle name="標準 26 5 3 2 4 5" xfId="49605"/>
    <cellStyle name="標準 26 5 3 2 5" xfId="12670"/>
    <cellStyle name="標準 26 5 3 2 6" xfId="23224"/>
    <cellStyle name="標準 26 5 3 2 7" xfId="33784"/>
    <cellStyle name="標準 26 5 3 2 8" xfId="44338"/>
    <cellStyle name="標準 26 5 3 3" xfId="2113"/>
    <cellStyle name="標準 26 5 3 3 2" xfId="4522"/>
    <cellStyle name="標準 26 5 3 3 2 2" xfId="9764"/>
    <cellStyle name="標準 26 5 3 3 2 2 2" xfId="19690"/>
    <cellStyle name="標準 26 5 3 3 2 2 3" xfId="30244"/>
    <cellStyle name="標準 26 5 3 3 2 2 4" xfId="40804"/>
    <cellStyle name="標準 26 5 3 3 2 2 5" xfId="51359"/>
    <cellStyle name="標準 26 5 3 3 2 3" xfId="14424"/>
    <cellStyle name="標準 26 5 3 3 2 4" xfId="24979"/>
    <cellStyle name="標準 26 5 3 3 2 5" xfId="35539"/>
    <cellStyle name="標準 26 5 3 3 2 6" xfId="46093"/>
    <cellStyle name="標準 26 5 3 3 3" xfId="7356"/>
    <cellStyle name="標準 26 5 3 3 3 2" xfId="17528"/>
    <cellStyle name="標準 26 5 3 3 3 3" xfId="28082"/>
    <cellStyle name="標準 26 5 3 3 3 4" xfId="38642"/>
    <cellStyle name="標準 26 5 3 3 3 5" xfId="49197"/>
    <cellStyle name="標準 26 5 3 3 4" xfId="12262"/>
    <cellStyle name="標準 26 5 3 3 5" xfId="22816"/>
    <cellStyle name="標準 26 5 3 3 6" xfId="33376"/>
    <cellStyle name="標準 26 5 3 3 7" xfId="43930"/>
    <cellStyle name="標準 26 5 3 4" xfId="1519"/>
    <cellStyle name="標準 26 5 3 4 2" xfId="3928"/>
    <cellStyle name="標準 26 5 3 4 2 2" xfId="9170"/>
    <cellStyle name="標準 26 5 3 4 2 2 2" xfId="19691"/>
    <cellStyle name="標準 26 5 3 4 2 2 3" xfId="30245"/>
    <cellStyle name="標準 26 5 3 4 2 2 4" xfId="40805"/>
    <cellStyle name="標準 26 5 3 4 2 2 5" xfId="51360"/>
    <cellStyle name="標準 26 5 3 4 2 3" xfId="14425"/>
    <cellStyle name="標準 26 5 3 4 2 4" xfId="24980"/>
    <cellStyle name="標準 26 5 3 4 2 5" xfId="35540"/>
    <cellStyle name="標準 26 5 3 4 2 6" xfId="46094"/>
    <cellStyle name="標準 26 5 3 4 3" xfId="6762"/>
    <cellStyle name="標準 26 5 3 4 3 2" xfId="16934"/>
    <cellStyle name="標準 26 5 3 4 3 3" xfId="27488"/>
    <cellStyle name="標準 26 5 3 4 3 4" xfId="38048"/>
    <cellStyle name="標準 26 5 3 4 3 5" xfId="48603"/>
    <cellStyle name="標準 26 5 3 4 4" xfId="11668"/>
    <cellStyle name="標準 26 5 3 4 5" xfId="22222"/>
    <cellStyle name="標準 26 5 3 4 6" xfId="32782"/>
    <cellStyle name="標準 26 5 3 4 7" xfId="43336"/>
    <cellStyle name="標準 26 5 3 5" xfId="3393"/>
    <cellStyle name="標準 26 5 3 5 2" xfId="8635"/>
    <cellStyle name="標準 26 5 3 5 2 2" xfId="19692"/>
    <cellStyle name="標準 26 5 3 5 2 3" xfId="30246"/>
    <cellStyle name="標準 26 5 3 5 2 4" xfId="40806"/>
    <cellStyle name="標準 26 5 3 5 2 5" xfId="51361"/>
    <cellStyle name="標準 26 5 3 5 3" xfId="14426"/>
    <cellStyle name="標準 26 5 3 5 4" xfId="24981"/>
    <cellStyle name="標準 26 5 3 5 5" xfId="35541"/>
    <cellStyle name="標準 26 5 3 5 6" xfId="46095"/>
    <cellStyle name="標準 26 5 3 6" xfId="5819"/>
    <cellStyle name="標準 26 5 3 6 2" xfId="16399"/>
    <cellStyle name="標準 26 5 3 6 3" xfId="26953"/>
    <cellStyle name="標準 26 5 3 6 4" xfId="37513"/>
    <cellStyle name="標準 26 5 3 6 5" xfId="48068"/>
    <cellStyle name="標準 26 5 3 7" xfId="11133"/>
    <cellStyle name="標準 26 5 3 8" xfId="21687"/>
    <cellStyle name="標準 26 5 3 9" xfId="32247"/>
    <cellStyle name="標準 26 5 4" xfId="319"/>
    <cellStyle name="標準 26 5 4 2" xfId="2314"/>
    <cellStyle name="標準 26 5 4 2 2" xfId="4723"/>
    <cellStyle name="標準 26 5 4 2 2 2" xfId="9965"/>
    <cellStyle name="標準 26 5 4 2 2 2 2" xfId="19693"/>
    <cellStyle name="標準 26 5 4 2 2 2 3" xfId="30247"/>
    <cellStyle name="標準 26 5 4 2 2 2 4" xfId="40807"/>
    <cellStyle name="標準 26 5 4 2 2 2 5" xfId="51362"/>
    <cellStyle name="標準 26 5 4 2 2 3" xfId="14427"/>
    <cellStyle name="標準 26 5 4 2 2 4" xfId="24982"/>
    <cellStyle name="標準 26 5 4 2 2 5" xfId="35542"/>
    <cellStyle name="標準 26 5 4 2 2 6" xfId="46096"/>
    <cellStyle name="標準 26 5 4 2 3" xfId="7557"/>
    <cellStyle name="標準 26 5 4 2 3 2" xfId="17729"/>
    <cellStyle name="標準 26 5 4 2 3 3" xfId="28283"/>
    <cellStyle name="標準 26 5 4 2 3 4" xfId="38843"/>
    <cellStyle name="標準 26 5 4 2 3 5" xfId="49398"/>
    <cellStyle name="標準 26 5 4 2 4" xfId="12463"/>
    <cellStyle name="標準 26 5 4 2 5" xfId="23017"/>
    <cellStyle name="標準 26 5 4 2 6" xfId="33577"/>
    <cellStyle name="標準 26 5 4 2 7" xfId="44131"/>
    <cellStyle name="標準 26 5 4 3" xfId="3200"/>
    <cellStyle name="標準 26 5 4 3 2" xfId="8442"/>
    <cellStyle name="標準 26 5 4 3 2 2" xfId="19694"/>
    <cellStyle name="標準 26 5 4 3 2 3" xfId="30248"/>
    <cellStyle name="標準 26 5 4 3 2 4" xfId="40808"/>
    <cellStyle name="標準 26 5 4 3 2 5" xfId="51363"/>
    <cellStyle name="標準 26 5 4 3 3" xfId="14428"/>
    <cellStyle name="標準 26 5 4 3 4" xfId="24983"/>
    <cellStyle name="標準 26 5 4 3 5" xfId="35543"/>
    <cellStyle name="標準 26 5 4 3 6" xfId="46097"/>
    <cellStyle name="標準 26 5 4 4" xfId="5562"/>
    <cellStyle name="標準 26 5 4 4 2" xfId="16206"/>
    <cellStyle name="標準 26 5 4 4 3" xfId="26760"/>
    <cellStyle name="標準 26 5 4 4 4" xfId="37320"/>
    <cellStyle name="標準 26 5 4 4 5" xfId="47875"/>
    <cellStyle name="標準 26 5 4 5" xfId="10940"/>
    <cellStyle name="標準 26 5 4 6" xfId="21494"/>
    <cellStyle name="標準 26 5 4 7" xfId="32054"/>
    <cellStyle name="標準 26 5 4 8" xfId="42608"/>
    <cellStyle name="標準 26 5 5" xfId="791"/>
    <cellStyle name="標準 26 5 5 2" xfId="1856"/>
    <cellStyle name="標準 26 5 5 2 2" xfId="7099"/>
    <cellStyle name="標準 26 5 5 2 2 2" xfId="19695"/>
    <cellStyle name="標準 26 5 5 2 2 3" xfId="30249"/>
    <cellStyle name="標準 26 5 5 2 2 4" xfId="40809"/>
    <cellStyle name="標準 26 5 5 2 2 5" xfId="51364"/>
    <cellStyle name="標準 26 5 5 2 3" xfId="14429"/>
    <cellStyle name="標準 26 5 5 2 4" xfId="24984"/>
    <cellStyle name="標準 26 5 5 2 5" xfId="35544"/>
    <cellStyle name="標準 26 5 5 2 6" xfId="46098"/>
    <cellStyle name="標準 26 5 5 3" xfId="4265"/>
    <cellStyle name="標準 26 5 5 3 2" xfId="9507"/>
    <cellStyle name="標準 26 5 5 3 2 2" xfId="19696"/>
    <cellStyle name="標準 26 5 5 3 2 3" xfId="30250"/>
    <cellStyle name="標準 26 5 5 3 2 4" xfId="40810"/>
    <cellStyle name="標準 26 5 5 3 2 5" xfId="51365"/>
    <cellStyle name="標準 26 5 5 3 3" xfId="14430"/>
    <cellStyle name="標準 26 5 5 3 4" xfId="24985"/>
    <cellStyle name="標準 26 5 5 3 5" xfId="35545"/>
    <cellStyle name="標準 26 5 5 3 6" xfId="46099"/>
    <cellStyle name="標準 26 5 5 4" xfId="6034"/>
    <cellStyle name="標準 26 5 5 4 2" xfId="17271"/>
    <cellStyle name="標準 26 5 5 4 3" xfId="27825"/>
    <cellStyle name="標準 26 5 5 4 4" xfId="38385"/>
    <cellStyle name="標準 26 5 5 4 5" xfId="48940"/>
    <cellStyle name="標準 26 5 5 5" xfId="12005"/>
    <cellStyle name="標準 26 5 5 6" xfId="22559"/>
    <cellStyle name="標準 26 5 5 7" xfId="33119"/>
    <cellStyle name="標準 26 5 5 8" xfId="43673"/>
    <cellStyle name="標準 26 5 6" xfId="1326"/>
    <cellStyle name="標準 26 5 6 2" xfId="3735"/>
    <cellStyle name="標準 26 5 6 2 2" xfId="8977"/>
    <cellStyle name="標準 26 5 6 2 2 2" xfId="19697"/>
    <cellStyle name="標準 26 5 6 2 2 3" xfId="30251"/>
    <cellStyle name="標準 26 5 6 2 2 4" xfId="40811"/>
    <cellStyle name="標準 26 5 6 2 2 5" xfId="51366"/>
    <cellStyle name="標準 26 5 6 2 3" xfId="14431"/>
    <cellStyle name="標準 26 5 6 2 4" xfId="24986"/>
    <cellStyle name="標準 26 5 6 2 5" xfId="35546"/>
    <cellStyle name="標準 26 5 6 2 6" xfId="46100"/>
    <cellStyle name="標準 26 5 6 3" xfId="6569"/>
    <cellStyle name="標準 26 5 6 3 2" xfId="16741"/>
    <cellStyle name="標準 26 5 6 3 3" xfId="27295"/>
    <cellStyle name="標準 26 5 6 3 4" xfId="37855"/>
    <cellStyle name="標準 26 5 6 3 5" xfId="48410"/>
    <cellStyle name="標準 26 5 6 4" xfId="11475"/>
    <cellStyle name="標準 26 5 6 5" xfId="22029"/>
    <cellStyle name="標準 26 5 6 6" xfId="32589"/>
    <cellStyle name="標準 26 5 6 7" xfId="43143"/>
    <cellStyle name="標準 26 5 7" xfId="2880"/>
    <cellStyle name="標準 26 5 7 2" xfId="8122"/>
    <cellStyle name="標準 26 5 7 2 2" xfId="19698"/>
    <cellStyle name="標準 26 5 7 2 3" xfId="30252"/>
    <cellStyle name="標準 26 5 7 2 4" xfId="40812"/>
    <cellStyle name="標準 26 5 7 2 5" xfId="51367"/>
    <cellStyle name="標準 26 5 7 3" xfId="14432"/>
    <cellStyle name="標準 26 5 7 4" xfId="24987"/>
    <cellStyle name="標準 26 5 7 5" xfId="35547"/>
    <cellStyle name="標準 26 5 7 6" xfId="46101"/>
    <cellStyle name="標準 26 5 8" xfId="5358"/>
    <cellStyle name="標準 26 5 8 2" xfId="15886"/>
    <cellStyle name="標準 26 5 8 3" xfId="26440"/>
    <cellStyle name="標準 26 5 8 4" xfId="37000"/>
    <cellStyle name="標準 26 5 8 5" xfId="47555"/>
    <cellStyle name="標準 26 5 9" xfId="10620"/>
    <cellStyle name="標準 26 6" xfId="132"/>
    <cellStyle name="標準 26 6 10" xfId="21158"/>
    <cellStyle name="標準 26 6 11" xfId="31718"/>
    <cellStyle name="標準 26 6 12" xfId="42272"/>
    <cellStyle name="標準 26 6 2" xfId="200"/>
    <cellStyle name="標準 26 6 2 10" xfId="42416"/>
    <cellStyle name="標準 26 6 2 2" xfId="599"/>
    <cellStyle name="標準 26 6 2 2 2" xfId="2649"/>
    <cellStyle name="標準 26 6 2 2 2 2" xfId="5058"/>
    <cellStyle name="標準 26 6 2 2 2 2 2" xfId="10300"/>
    <cellStyle name="標準 26 6 2 2 2 2 2 2" xfId="19699"/>
    <cellStyle name="標準 26 6 2 2 2 2 2 3" xfId="30253"/>
    <cellStyle name="標準 26 6 2 2 2 2 2 4" xfId="40813"/>
    <cellStyle name="標準 26 6 2 2 2 2 2 5" xfId="51368"/>
    <cellStyle name="標準 26 6 2 2 2 2 3" xfId="14433"/>
    <cellStyle name="標準 26 6 2 2 2 2 4" xfId="24988"/>
    <cellStyle name="標準 26 6 2 2 2 2 5" xfId="35548"/>
    <cellStyle name="標準 26 6 2 2 2 2 6" xfId="46102"/>
    <cellStyle name="標準 26 6 2 2 2 3" xfId="7892"/>
    <cellStyle name="標準 26 6 2 2 2 3 2" xfId="18064"/>
    <cellStyle name="標準 26 6 2 2 2 3 3" xfId="28618"/>
    <cellStyle name="標準 26 6 2 2 2 3 4" xfId="39178"/>
    <cellStyle name="標準 26 6 2 2 2 3 5" xfId="49733"/>
    <cellStyle name="標準 26 6 2 2 2 4" xfId="12798"/>
    <cellStyle name="標準 26 6 2 2 2 5" xfId="23352"/>
    <cellStyle name="標準 26 6 2 2 2 6" xfId="33912"/>
    <cellStyle name="標準 26 6 2 2 2 7" xfId="44466"/>
    <cellStyle name="標準 26 6 2 2 3" xfId="3521"/>
    <cellStyle name="標準 26 6 2 2 3 2" xfId="8763"/>
    <cellStyle name="標準 26 6 2 2 3 2 2" xfId="19700"/>
    <cellStyle name="標準 26 6 2 2 3 2 3" xfId="30254"/>
    <cellStyle name="標準 26 6 2 2 3 2 4" xfId="40814"/>
    <cellStyle name="標準 26 6 2 2 3 2 5" xfId="51369"/>
    <cellStyle name="標準 26 6 2 2 3 3" xfId="14434"/>
    <cellStyle name="標準 26 6 2 2 3 4" xfId="24989"/>
    <cellStyle name="標準 26 6 2 2 3 5" xfId="35549"/>
    <cellStyle name="標準 26 6 2 2 3 6" xfId="46103"/>
    <cellStyle name="標準 26 6 2 2 4" xfId="5842"/>
    <cellStyle name="標準 26 6 2 2 4 2" xfId="16527"/>
    <cellStyle name="標準 26 6 2 2 4 3" xfId="27081"/>
    <cellStyle name="標準 26 6 2 2 4 4" xfId="37641"/>
    <cellStyle name="標準 26 6 2 2 4 5" xfId="48196"/>
    <cellStyle name="標準 26 6 2 2 5" xfId="11261"/>
    <cellStyle name="標準 26 6 2 2 6" xfId="21815"/>
    <cellStyle name="標準 26 6 2 2 7" xfId="32375"/>
    <cellStyle name="標準 26 6 2 2 8" xfId="42929"/>
    <cellStyle name="標準 26 6 2 3" xfId="1112"/>
    <cellStyle name="標準 26 6 2 3 2" xfId="2136"/>
    <cellStyle name="標準 26 6 2 3 2 2" xfId="7379"/>
    <cellStyle name="標準 26 6 2 3 2 2 2" xfId="19701"/>
    <cellStyle name="標準 26 6 2 3 2 2 3" xfId="30255"/>
    <cellStyle name="標準 26 6 2 3 2 2 4" xfId="40815"/>
    <cellStyle name="標準 26 6 2 3 2 2 5" xfId="51370"/>
    <cellStyle name="標準 26 6 2 3 2 3" xfId="14435"/>
    <cellStyle name="標準 26 6 2 3 2 4" xfId="24990"/>
    <cellStyle name="標準 26 6 2 3 2 5" xfId="35550"/>
    <cellStyle name="標準 26 6 2 3 2 6" xfId="46104"/>
    <cellStyle name="標準 26 6 2 3 3" xfId="4545"/>
    <cellStyle name="標準 26 6 2 3 3 2" xfId="9787"/>
    <cellStyle name="標準 26 6 2 3 3 2 2" xfId="19702"/>
    <cellStyle name="標準 26 6 2 3 3 2 3" xfId="30256"/>
    <cellStyle name="標準 26 6 2 3 3 2 4" xfId="40816"/>
    <cellStyle name="標準 26 6 2 3 3 2 5" xfId="51371"/>
    <cellStyle name="標準 26 6 2 3 3 3" xfId="14436"/>
    <cellStyle name="標準 26 6 2 3 3 4" xfId="24991"/>
    <cellStyle name="標準 26 6 2 3 3 5" xfId="35551"/>
    <cellStyle name="標準 26 6 2 3 3 6" xfId="46105"/>
    <cellStyle name="標準 26 6 2 3 4" xfId="6355"/>
    <cellStyle name="標準 26 6 2 3 4 2" xfId="17551"/>
    <cellStyle name="標準 26 6 2 3 4 3" xfId="28105"/>
    <cellStyle name="標準 26 6 2 3 4 4" xfId="38665"/>
    <cellStyle name="標準 26 6 2 3 4 5" xfId="49220"/>
    <cellStyle name="標準 26 6 2 3 5" xfId="12285"/>
    <cellStyle name="標準 26 6 2 3 6" xfId="22839"/>
    <cellStyle name="標準 26 6 2 3 7" xfId="33399"/>
    <cellStyle name="標準 26 6 2 3 8" xfId="43953"/>
    <cellStyle name="標準 26 6 2 4" xfId="1647"/>
    <cellStyle name="標準 26 6 2 4 2" xfId="4056"/>
    <cellStyle name="標準 26 6 2 4 2 2" xfId="9298"/>
    <cellStyle name="標準 26 6 2 4 2 2 2" xfId="19703"/>
    <cellStyle name="標準 26 6 2 4 2 2 3" xfId="30257"/>
    <cellStyle name="標準 26 6 2 4 2 2 4" xfId="40817"/>
    <cellStyle name="標準 26 6 2 4 2 2 5" xfId="51372"/>
    <cellStyle name="標準 26 6 2 4 2 3" xfId="14437"/>
    <cellStyle name="標準 26 6 2 4 2 4" xfId="24992"/>
    <cellStyle name="標準 26 6 2 4 2 5" xfId="35552"/>
    <cellStyle name="標準 26 6 2 4 2 6" xfId="46106"/>
    <cellStyle name="標準 26 6 2 4 3" xfId="6890"/>
    <cellStyle name="標準 26 6 2 4 3 2" xfId="17062"/>
    <cellStyle name="標準 26 6 2 4 3 3" xfId="27616"/>
    <cellStyle name="標準 26 6 2 4 3 4" xfId="38176"/>
    <cellStyle name="標準 26 6 2 4 3 5" xfId="48731"/>
    <cellStyle name="標準 26 6 2 4 4" xfId="11796"/>
    <cellStyle name="標準 26 6 2 4 5" xfId="22350"/>
    <cellStyle name="標準 26 6 2 4 6" xfId="32910"/>
    <cellStyle name="標準 26 6 2 4 7" xfId="43464"/>
    <cellStyle name="標準 26 6 2 5" xfId="3008"/>
    <cellStyle name="標準 26 6 2 5 2" xfId="8250"/>
    <cellStyle name="標準 26 6 2 5 2 2" xfId="19704"/>
    <cellStyle name="標準 26 6 2 5 2 3" xfId="30258"/>
    <cellStyle name="標準 26 6 2 5 2 4" xfId="40818"/>
    <cellStyle name="標準 26 6 2 5 2 5" xfId="51373"/>
    <cellStyle name="標準 26 6 2 5 3" xfId="14438"/>
    <cellStyle name="標準 26 6 2 5 4" xfId="24993"/>
    <cellStyle name="標準 26 6 2 5 5" xfId="35553"/>
    <cellStyle name="標準 26 6 2 5 6" xfId="46107"/>
    <cellStyle name="標準 26 6 2 6" xfId="5447"/>
    <cellStyle name="標準 26 6 2 6 2" xfId="16014"/>
    <cellStyle name="標準 26 6 2 6 3" xfId="26568"/>
    <cellStyle name="標準 26 6 2 6 4" xfId="37128"/>
    <cellStyle name="標準 26 6 2 6 5" xfId="47683"/>
    <cellStyle name="標準 26 6 2 7" xfId="10748"/>
    <cellStyle name="標準 26 6 2 8" xfId="21302"/>
    <cellStyle name="標準 26 6 2 9" xfId="31862"/>
    <cellStyle name="標準 26 6 3" xfId="335"/>
    <cellStyle name="標準 26 6 3 2" xfId="969"/>
    <cellStyle name="標準 26 6 3 2 2" xfId="2506"/>
    <cellStyle name="標準 26 6 3 2 2 2" xfId="7749"/>
    <cellStyle name="標準 26 6 3 2 2 2 2" xfId="19705"/>
    <cellStyle name="標準 26 6 3 2 2 2 3" xfId="30259"/>
    <cellStyle name="標準 26 6 3 2 2 2 4" xfId="40819"/>
    <cellStyle name="標準 26 6 3 2 2 2 5" xfId="51374"/>
    <cellStyle name="標準 26 6 3 2 2 3" xfId="14439"/>
    <cellStyle name="標準 26 6 3 2 2 4" xfId="24994"/>
    <cellStyle name="標準 26 6 3 2 2 5" xfId="35554"/>
    <cellStyle name="標準 26 6 3 2 2 6" xfId="46108"/>
    <cellStyle name="標準 26 6 3 2 3" xfId="4915"/>
    <cellStyle name="標準 26 6 3 2 3 2" xfId="10157"/>
    <cellStyle name="標準 26 6 3 2 3 2 2" xfId="19706"/>
    <cellStyle name="標準 26 6 3 2 3 2 3" xfId="30260"/>
    <cellStyle name="標準 26 6 3 2 3 2 4" xfId="40820"/>
    <cellStyle name="標準 26 6 3 2 3 2 5" xfId="51375"/>
    <cellStyle name="標準 26 6 3 2 3 3" xfId="14440"/>
    <cellStyle name="標準 26 6 3 2 3 4" xfId="24995"/>
    <cellStyle name="標準 26 6 3 2 3 5" xfId="35555"/>
    <cellStyle name="標準 26 6 3 2 3 6" xfId="46109"/>
    <cellStyle name="標準 26 6 3 2 4" xfId="6212"/>
    <cellStyle name="標準 26 6 3 2 4 2" xfId="17921"/>
    <cellStyle name="標準 26 6 3 2 4 3" xfId="28475"/>
    <cellStyle name="標準 26 6 3 2 4 4" xfId="39035"/>
    <cellStyle name="標準 26 6 3 2 4 5" xfId="49590"/>
    <cellStyle name="標準 26 6 3 2 5" xfId="12655"/>
    <cellStyle name="標準 26 6 3 2 6" xfId="23209"/>
    <cellStyle name="標準 26 6 3 2 7" xfId="33769"/>
    <cellStyle name="標準 26 6 3 2 8" xfId="44323"/>
    <cellStyle name="標準 26 6 3 3" xfId="1504"/>
    <cellStyle name="標準 26 6 3 3 2" xfId="3913"/>
    <cellStyle name="標準 26 6 3 3 2 2" xfId="9155"/>
    <cellStyle name="標準 26 6 3 3 2 2 2" xfId="19707"/>
    <cellStyle name="標準 26 6 3 3 2 2 3" xfId="30261"/>
    <cellStyle name="標準 26 6 3 3 2 2 4" xfId="40821"/>
    <cellStyle name="標準 26 6 3 3 2 2 5" xfId="51376"/>
    <cellStyle name="標準 26 6 3 3 2 3" xfId="14441"/>
    <cellStyle name="標準 26 6 3 3 2 4" xfId="24996"/>
    <cellStyle name="標準 26 6 3 3 2 5" xfId="35556"/>
    <cellStyle name="標準 26 6 3 3 2 6" xfId="46110"/>
    <cellStyle name="標準 26 6 3 3 3" xfId="6747"/>
    <cellStyle name="標準 26 6 3 3 3 2" xfId="16919"/>
    <cellStyle name="標準 26 6 3 3 3 3" xfId="27473"/>
    <cellStyle name="標準 26 6 3 3 3 4" xfId="38033"/>
    <cellStyle name="標準 26 6 3 3 3 5" xfId="48588"/>
    <cellStyle name="標準 26 6 3 3 4" xfId="11653"/>
    <cellStyle name="標準 26 6 3 3 5" xfId="22207"/>
    <cellStyle name="標準 26 6 3 3 6" xfId="32767"/>
    <cellStyle name="標準 26 6 3 3 7" xfId="43321"/>
    <cellStyle name="標準 26 6 3 4" xfId="3378"/>
    <cellStyle name="標準 26 6 3 4 2" xfId="8620"/>
    <cellStyle name="標準 26 6 3 4 2 2" xfId="19708"/>
    <cellStyle name="標準 26 6 3 4 2 3" xfId="30262"/>
    <cellStyle name="標準 26 6 3 4 2 4" xfId="40822"/>
    <cellStyle name="標準 26 6 3 4 2 5" xfId="51377"/>
    <cellStyle name="標準 26 6 3 4 3" xfId="14442"/>
    <cellStyle name="標準 26 6 3 4 4" xfId="24997"/>
    <cellStyle name="標準 26 6 3 4 5" xfId="35557"/>
    <cellStyle name="標準 26 6 3 4 6" xfId="46111"/>
    <cellStyle name="標準 26 6 3 5" xfId="5578"/>
    <cellStyle name="標準 26 6 3 5 2" xfId="16384"/>
    <cellStyle name="標準 26 6 3 5 3" xfId="26938"/>
    <cellStyle name="標準 26 6 3 5 4" xfId="37498"/>
    <cellStyle name="標準 26 6 3 5 5" xfId="48053"/>
    <cellStyle name="標準 26 6 3 6" xfId="11118"/>
    <cellStyle name="標準 26 6 3 7" xfId="21672"/>
    <cellStyle name="標準 26 6 3 8" xfId="32232"/>
    <cellStyle name="標準 26 6 3 9" xfId="42786"/>
    <cellStyle name="標準 26 6 4" xfId="814"/>
    <cellStyle name="標準 26 6 4 2" xfId="2353"/>
    <cellStyle name="標準 26 6 4 2 2" xfId="4762"/>
    <cellStyle name="標準 26 6 4 2 2 2" xfId="10004"/>
    <cellStyle name="標準 26 6 4 2 2 2 2" xfId="19709"/>
    <cellStyle name="標準 26 6 4 2 2 2 3" xfId="30263"/>
    <cellStyle name="標準 26 6 4 2 2 2 4" xfId="40823"/>
    <cellStyle name="標準 26 6 4 2 2 2 5" xfId="51378"/>
    <cellStyle name="標準 26 6 4 2 2 3" xfId="14443"/>
    <cellStyle name="標準 26 6 4 2 2 4" xfId="24998"/>
    <cellStyle name="標準 26 6 4 2 2 5" xfId="35558"/>
    <cellStyle name="標準 26 6 4 2 2 6" xfId="46112"/>
    <cellStyle name="標準 26 6 4 2 3" xfId="7596"/>
    <cellStyle name="標準 26 6 4 2 3 2" xfId="17768"/>
    <cellStyle name="標準 26 6 4 2 3 3" xfId="28322"/>
    <cellStyle name="標準 26 6 4 2 3 4" xfId="38882"/>
    <cellStyle name="標準 26 6 4 2 3 5" xfId="49437"/>
    <cellStyle name="標準 26 6 4 2 4" xfId="12502"/>
    <cellStyle name="標準 26 6 4 2 5" xfId="23056"/>
    <cellStyle name="標準 26 6 4 2 6" xfId="33616"/>
    <cellStyle name="標準 26 6 4 2 7" xfId="44170"/>
    <cellStyle name="標準 26 6 4 3" xfId="3223"/>
    <cellStyle name="標準 26 6 4 3 2" xfId="8465"/>
    <cellStyle name="標準 26 6 4 3 2 2" xfId="19710"/>
    <cellStyle name="標準 26 6 4 3 2 3" xfId="30264"/>
    <cellStyle name="標準 26 6 4 3 2 4" xfId="40824"/>
    <cellStyle name="標準 26 6 4 3 2 5" xfId="51379"/>
    <cellStyle name="標準 26 6 4 3 3" xfId="14444"/>
    <cellStyle name="標準 26 6 4 3 4" xfId="24999"/>
    <cellStyle name="標準 26 6 4 3 5" xfId="35559"/>
    <cellStyle name="標準 26 6 4 3 6" xfId="46113"/>
    <cellStyle name="標準 26 6 4 4" xfId="6057"/>
    <cellStyle name="標準 26 6 4 4 2" xfId="16229"/>
    <cellStyle name="標準 26 6 4 4 3" xfId="26783"/>
    <cellStyle name="標準 26 6 4 4 4" xfId="37343"/>
    <cellStyle name="標準 26 6 4 4 5" xfId="47898"/>
    <cellStyle name="標準 26 6 4 5" xfId="10963"/>
    <cellStyle name="標準 26 6 4 6" xfId="21517"/>
    <cellStyle name="標準 26 6 4 7" xfId="32077"/>
    <cellStyle name="標準 26 6 4 8" xfId="42631"/>
    <cellStyle name="標準 26 6 5" xfId="1872"/>
    <cellStyle name="標準 26 6 5 2" xfId="4281"/>
    <cellStyle name="標準 26 6 5 2 2" xfId="9523"/>
    <cellStyle name="標準 26 6 5 2 2 2" xfId="19711"/>
    <cellStyle name="標準 26 6 5 2 2 3" xfId="30265"/>
    <cellStyle name="標準 26 6 5 2 2 4" xfId="40825"/>
    <cellStyle name="標準 26 6 5 2 2 5" xfId="51380"/>
    <cellStyle name="標準 26 6 5 2 3" xfId="14445"/>
    <cellStyle name="標準 26 6 5 2 4" xfId="25000"/>
    <cellStyle name="標準 26 6 5 2 5" xfId="35560"/>
    <cellStyle name="標準 26 6 5 2 6" xfId="46114"/>
    <cellStyle name="標準 26 6 5 3" xfId="7115"/>
    <cellStyle name="標準 26 6 5 3 2" xfId="17287"/>
    <cellStyle name="標準 26 6 5 3 3" xfId="27841"/>
    <cellStyle name="標準 26 6 5 3 4" xfId="38401"/>
    <cellStyle name="標準 26 6 5 3 5" xfId="48956"/>
    <cellStyle name="標準 26 6 5 4" xfId="12021"/>
    <cellStyle name="標準 26 6 5 5" xfId="22575"/>
    <cellStyle name="標準 26 6 5 6" xfId="33135"/>
    <cellStyle name="標準 26 6 5 7" xfId="43689"/>
    <cellStyle name="標準 26 6 6" xfId="1349"/>
    <cellStyle name="標準 26 6 6 2" xfId="3758"/>
    <cellStyle name="標準 26 6 6 2 2" xfId="9000"/>
    <cellStyle name="標準 26 6 6 2 2 2" xfId="19712"/>
    <cellStyle name="標準 26 6 6 2 2 3" xfId="30266"/>
    <cellStyle name="標準 26 6 6 2 2 4" xfId="40826"/>
    <cellStyle name="標準 26 6 6 2 2 5" xfId="51381"/>
    <cellStyle name="標準 26 6 6 2 3" xfId="14446"/>
    <cellStyle name="標準 26 6 6 2 4" xfId="25001"/>
    <cellStyle name="標準 26 6 6 2 5" xfId="35561"/>
    <cellStyle name="標準 26 6 6 2 6" xfId="46115"/>
    <cellStyle name="標準 26 6 6 3" xfId="6592"/>
    <cellStyle name="標準 26 6 6 3 2" xfId="16764"/>
    <cellStyle name="標準 26 6 6 3 3" xfId="27318"/>
    <cellStyle name="標準 26 6 6 3 4" xfId="37878"/>
    <cellStyle name="標準 26 6 6 3 5" xfId="48433"/>
    <cellStyle name="標準 26 6 6 4" xfId="11498"/>
    <cellStyle name="標準 26 6 6 5" xfId="22052"/>
    <cellStyle name="標準 26 6 6 6" xfId="32612"/>
    <cellStyle name="標準 26 6 6 7" xfId="43166"/>
    <cellStyle name="標準 26 6 7" xfId="2864"/>
    <cellStyle name="標準 26 6 7 2" xfId="8107"/>
    <cellStyle name="標準 26 6 7 2 2" xfId="19713"/>
    <cellStyle name="標準 26 6 7 2 3" xfId="30267"/>
    <cellStyle name="標準 26 6 7 2 4" xfId="40827"/>
    <cellStyle name="標準 26 6 7 2 5" xfId="51382"/>
    <cellStyle name="標準 26 6 7 3" xfId="14447"/>
    <cellStyle name="標準 26 6 7 4" xfId="25002"/>
    <cellStyle name="標準 26 6 7 5" xfId="35562"/>
    <cellStyle name="標準 26 6 7 6" xfId="46116"/>
    <cellStyle name="標準 26 6 8" xfId="5380"/>
    <cellStyle name="標準 26 6 8 2" xfId="15870"/>
    <cellStyle name="標準 26 6 8 3" xfId="26425"/>
    <cellStyle name="標準 26 6 8 4" xfId="36985"/>
    <cellStyle name="標準 26 6 8 5" xfId="47539"/>
    <cellStyle name="標準 26 6 9" xfId="10604"/>
    <cellStyle name="標準 26 7" xfId="154"/>
    <cellStyle name="標準 26 7 10" xfId="21197"/>
    <cellStyle name="標準 26 7 11" xfId="31757"/>
    <cellStyle name="標準 26 7 12" xfId="42311"/>
    <cellStyle name="標準 26 7 2" xfId="241"/>
    <cellStyle name="標準 26 7 2 10" xfId="42438"/>
    <cellStyle name="標準 26 7 2 2" xfId="621"/>
    <cellStyle name="標準 26 7 2 2 2" xfId="2671"/>
    <cellStyle name="標準 26 7 2 2 2 2" xfId="5080"/>
    <cellStyle name="標準 26 7 2 2 2 2 2" xfId="10322"/>
    <cellStyle name="標準 26 7 2 2 2 2 2 2" xfId="19714"/>
    <cellStyle name="標準 26 7 2 2 2 2 2 3" xfId="30268"/>
    <cellStyle name="標準 26 7 2 2 2 2 2 4" xfId="40828"/>
    <cellStyle name="標準 26 7 2 2 2 2 2 5" xfId="51383"/>
    <cellStyle name="標準 26 7 2 2 2 2 3" xfId="14448"/>
    <cellStyle name="標準 26 7 2 2 2 2 4" xfId="25003"/>
    <cellStyle name="標準 26 7 2 2 2 2 5" xfId="35563"/>
    <cellStyle name="標準 26 7 2 2 2 2 6" xfId="46117"/>
    <cellStyle name="標準 26 7 2 2 2 3" xfId="7914"/>
    <cellStyle name="標準 26 7 2 2 2 3 2" xfId="18086"/>
    <cellStyle name="標準 26 7 2 2 2 3 3" xfId="28640"/>
    <cellStyle name="標準 26 7 2 2 2 3 4" xfId="39200"/>
    <cellStyle name="標準 26 7 2 2 2 3 5" xfId="49755"/>
    <cellStyle name="標準 26 7 2 2 2 4" xfId="12820"/>
    <cellStyle name="標準 26 7 2 2 2 5" xfId="23374"/>
    <cellStyle name="標準 26 7 2 2 2 6" xfId="33934"/>
    <cellStyle name="標準 26 7 2 2 2 7" xfId="44488"/>
    <cellStyle name="標準 26 7 2 2 3" xfId="3543"/>
    <cellStyle name="標準 26 7 2 2 3 2" xfId="8785"/>
    <cellStyle name="標準 26 7 2 2 3 2 2" xfId="19715"/>
    <cellStyle name="標準 26 7 2 2 3 2 3" xfId="30269"/>
    <cellStyle name="標準 26 7 2 2 3 2 4" xfId="40829"/>
    <cellStyle name="標準 26 7 2 2 3 2 5" xfId="51384"/>
    <cellStyle name="標準 26 7 2 2 3 3" xfId="14449"/>
    <cellStyle name="標準 26 7 2 2 3 4" xfId="25004"/>
    <cellStyle name="標準 26 7 2 2 3 5" xfId="35564"/>
    <cellStyle name="標準 26 7 2 2 3 6" xfId="46118"/>
    <cellStyle name="標準 26 7 2 2 4" xfId="5864"/>
    <cellStyle name="標準 26 7 2 2 4 2" xfId="16549"/>
    <cellStyle name="標準 26 7 2 2 4 3" xfId="27103"/>
    <cellStyle name="標準 26 7 2 2 4 4" xfId="37663"/>
    <cellStyle name="標準 26 7 2 2 4 5" xfId="48218"/>
    <cellStyle name="標準 26 7 2 2 5" xfId="11283"/>
    <cellStyle name="標準 26 7 2 2 6" xfId="21837"/>
    <cellStyle name="標準 26 7 2 2 7" xfId="32397"/>
    <cellStyle name="標準 26 7 2 2 8" xfId="42951"/>
    <cellStyle name="標準 26 7 2 3" xfId="1134"/>
    <cellStyle name="標準 26 7 2 3 2" xfId="2158"/>
    <cellStyle name="標準 26 7 2 3 2 2" xfId="7401"/>
    <cellStyle name="標準 26 7 2 3 2 2 2" xfId="19716"/>
    <cellStyle name="標準 26 7 2 3 2 2 3" xfId="30270"/>
    <cellStyle name="標準 26 7 2 3 2 2 4" xfId="40830"/>
    <cellStyle name="標準 26 7 2 3 2 2 5" xfId="51385"/>
    <cellStyle name="標準 26 7 2 3 2 3" xfId="14450"/>
    <cellStyle name="標準 26 7 2 3 2 4" xfId="25005"/>
    <cellStyle name="標準 26 7 2 3 2 5" xfId="35565"/>
    <cellStyle name="標準 26 7 2 3 2 6" xfId="46119"/>
    <cellStyle name="標準 26 7 2 3 3" xfId="4567"/>
    <cellStyle name="標準 26 7 2 3 3 2" xfId="9809"/>
    <cellStyle name="標準 26 7 2 3 3 2 2" xfId="19717"/>
    <cellStyle name="標準 26 7 2 3 3 2 3" xfId="30271"/>
    <cellStyle name="標準 26 7 2 3 3 2 4" xfId="40831"/>
    <cellStyle name="標準 26 7 2 3 3 2 5" xfId="51386"/>
    <cellStyle name="標準 26 7 2 3 3 3" xfId="14451"/>
    <cellStyle name="標準 26 7 2 3 3 4" xfId="25006"/>
    <cellStyle name="標準 26 7 2 3 3 5" xfId="35566"/>
    <cellStyle name="標準 26 7 2 3 3 6" xfId="46120"/>
    <cellStyle name="標準 26 7 2 3 4" xfId="6377"/>
    <cellStyle name="標準 26 7 2 3 4 2" xfId="17573"/>
    <cellStyle name="標準 26 7 2 3 4 3" xfId="28127"/>
    <cellStyle name="標準 26 7 2 3 4 4" xfId="38687"/>
    <cellStyle name="標準 26 7 2 3 4 5" xfId="49242"/>
    <cellStyle name="標準 26 7 2 3 5" xfId="12307"/>
    <cellStyle name="標準 26 7 2 3 6" xfId="22861"/>
    <cellStyle name="標準 26 7 2 3 7" xfId="33421"/>
    <cellStyle name="標準 26 7 2 3 8" xfId="43975"/>
    <cellStyle name="標準 26 7 2 4" xfId="1669"/>
    <cellStyle name="標準 26 7 2 4 2" xfId="4078"/>
    <cellStyle name="標準 26 7 2 4 2 2" xfId="9320"/>
    <cellStyle name="標準 26 7 2 4 2 2 2" xfId="19718"/>
    <cellStyle name="標準 26 7 2 4 2 2 3" xfId="30272"/>
    <cellStyle name="標準 26 7 2 4 2 2 4" xfId="40832"/>
    <cellStyle name="標準 26 7 2 4 2 2 5" xfId="51387"/>
    <cellStyle name="標準 26 7 2 4 2 3" xfId="14452"/>
    <cellStyle name="標準 26 7 2 4 2 4" xfId="25007"/>
    <cellStyle name="標準 26 7 2 4 2 5" xfId="35567"/>
    <cellStyle name="標準 26 7 2 4 2 6" xfId="46121"/>
    <cellStyle name="標準 26 7 2 4 3" xfId="6912"/>
    <cellStyle name="標準 26 7 2 4 3 2" xfId="17084"/>
    <cellStyle name="標準 26 7 2 4 3 3" xfId="27638"/>
    <cellStyle name="標準 26 7 2 4 3 4" xfId="38198"/>
    <cellStyle name="標準 26 7 2 4 3 5" xfId="48753"/>
    <cellStyle name="標準 26 7 2 4 4" xfId="11818"/>
    <cellStyle name="標準 26 7 2 4 5" xfId="22372"/>
    <cellStyle name="標準 26 7 2 4 6" xfId="32932"/>
    <cellStyle name="標準 26 7 2 4 7" xfId="43486"/>
    <cellStyle name="標準 26 7 2 5" xfId="3030"/>
    <cellStyle name="標準 26 7 2 5 2" xfId="8272"/>
    <cellStyle name="標準 26 7 2 5 2 2" xfId="19719"/>
    <cellStyle name="標準 26 7 2 5 2 3" xfId="30273"/>
    <cellStyle name="標準 26 7 2 5 2 4" xfId="40833"/>
    <cellStyle name="標準 26 7 2 5 2 5" xfId="51388"/>
    <cellStyle name="標準 26 7 2 5 3" xfId="14453"/>
    <cellStyle name="標準 26 7 2 5 4" xfId="25008"/>
    <cellStyle name="標準 26 7 2 5 5" xfId="35568"/>
    <cellStyle name="標準 26 7 2 5 6" xfId="46122"/>
    <cellStyle name="標準 26 7 2 6" xfId="5485"/>
    <cellStyle name="標準 26 7 2 6 2" xfId="16036"/>
    <cellStyle name="標準 26 7 2 6 3" xfId="26590"/>
    <cellStyle name="標準 26 7 2 6 4" xfId="37150"/>
    <cellStyle name="標準 26 7 2 6 5" xfId="47705"/>
    <cellStyle name="標準 26 7 2 7" xfId="10770"/>
    <cellStyle name="標準 26 7 2 8" xfId="21324"/>
    <cellStyle name="標準 26 7 2 9" xfId="31884"/>
    <cellStyle name="標準 26 7 3" xfId="349"/>
    <cellStyle name="標準 26 7 3 2" xfId="1007"/>
    <cellStyle name="標準 26 7 3 2 2" xfId="2544"/>
    <cellStyle name="標準 26 7 3 2 2 2" xfId="7787"/>
    <cellStyle name="標準 26 7 3 2 2 2 2" xfId="19720"/>
    <cellStyle name="標準 26 7 3 2 2 2 3" xfId="30274"/>
    <cellStyle name="標準 26 7 3 2 2 2 4" xfId="40834"/>
    <cellStyle name="標準 26 7 3 2 2 2 5" xfId="51389"/>
    <cellStyle name="標準 26 7 3 2 2 3" xfId="14454"/>
    <cellStyle name="標準 26 7 3 2 2 4" xfId="25009"/>
    <cellStyle name="標準 26 7 3 2 2 5" xfId="35569"/>
    <cellStyle name="標準 26 7 3 2 2 6" xfId="46123"/>
    <cellStyle name="標準 26 7 3 2 3" xfId="4953"/>
    <cellStyle name="標準 26 7 3 2 3 2" xfId="10195"/>
    <cellStyle name="標準 26 7 3 2 3 2 2" xfId="19721"/>
    <cellStyle name="標準 26 7 3 2 3 2 3" xfId="30275"/>
    <cellStyle name="標準 26 7 3 2 3 2 4" xfId="40835"/>
    <cellStyle name="標準 26 7 3 2 3 2 5" xfId="51390"/>
    <cellStyle name="標準 26 7 3 2 3 3" xfId="14455"/>
    <cellStyle name="標準 26 7 3 2 3 4" xfId="25010"/>
    <cellStyle name="標準 26 7 3 2 3 5" xfId="35570"/>
    <cellStyle name="標準 26 7 3 2 3 6" xfId="46124"/>
    <cellStyle name="標準 26 7 3 2 4" xfId="6250"/>
    <cellStyle name="標準 26 7 3 2 4 2" xfId="17959"/>
    <cellStyle name="標準 26 7 3 2 4 3" xfId="28513"/>
    <cellStyle name="標準 26 7 3 2 4 4" xfId="39073"/>
    <cellStyle name="標準 26 7 3 2 4 5" xfId="49628"/>
    <cellStyle name="標準 26 7 3 2 5" xfId="12693"/>
    <cellStyle name="標準 26 7 3 2 6" xfId="23247"/>
    <cellStyle name="標準 26 7 3 2 7" xfId="33807"/>
    <cellStyle name="標準 26 7 3 2 8" xfId="44361"/>
    <cellStyle name="標準 26 7 3 3" xfId="1542"/>
    <cellStyle name="標準 26 7 3 3 2" xfId="3951"/>
    <cellStyle name="標準 26 7 3 3 2 2" xfId="9193"/>
    <cellStyle name="標準 26 7 3 3 2 2 2" xfId="19722"/>
    <cellStyle name="標準 26 7 3 3 2 2 3" xfId="30276"/>
    <cellStyle name="標準 26 7 3 3 2 2 4" xfId="40836"/>
    <cellStyle name="標準 26 7 3 3 2 2 5" xfId="51391"/>
    <cellStyle name="標準 26 7 3 3 2 3" xfId="14456"/>
    <cellStyle name="標準 26 7 3 3 2 4" xfId="25011"/>
    <cellStyle name="標準 26 7 3 3 2 5" xfId="35571"/>
    <cellStyle name="標準 26 7 3 3 2 6" xfId="46125"/>
    <cellStyle name="標準 26 7 3 3 3" xfId="6785"/>
    <cellStyle name="標準 26 7 3 3 3 2" xfId="16957"/>
    <cellStyle name="標準 26 7 3 3 3 3" xfId="27511"/>
    <cellStyle name="標準 26 7 3 3 3 4" xfId="38071"/>
    <cellStyle name="標準 26 7 3 3 3 5" xfId="48626"/>
    <cellStyle name="標準 26 7 3 3 4" xfId="11691"/>
    <cellStyle name="標準 26 7 3 3 5" xfId="22245"/>
    <cellStyle name="標準 26 7 3 3 6" xfId="32805"/>
    <cellStyle name="標準 26 7 3 3 7" xfId="43359"/>
    <cellStyle name="標準 26 7 3 4" xfId="3416"/>
    <cellStyle name="標準 26 7 3 4 2" xfId="8658"/>
    <cellStyle name="標準 26 7 3 4 2 2" xfId="19723"/>
    <cellStyle name="標準 26 7 3 4 2 3" xfId="30277"/>
    <cellStyle name="標準 26 7 3 4 2 4" xfId="40837"/>
    <cellStyle name="標準 26 7 3 4 2 5" xfId="51392"/>
    <cellStyle name="標準 26 7 3 4 3" xfId="14457"/>
    <cellStyle name="標準 26 7 3 4 4" xfId="25012"/>
    <cellStyle name="標準 26 7 3 4 5" xfId="35572"/>
    <cellStyle name="標準 26 7 3 4 6" xfId="46126"/>
    <cellStyle name="標準 26 7 3 5" xfId="5592"/>
    <cellStyle name="標準 26 7 3 5 2" xfId="16422"/>
    <cellStyle name="標準 26 7 3 5 3" xfId="26976"/>
    <cellStyle name="標準 26 7 3 5 4" xfId="37536"/>
    <cellStyle name="標準 26 7 3 5 5" xfId="48091"/>
    <cellStyle name="標準 26 7 3 6" xfId="11156"/>
    <cellStyle name="標準 26 7 3 7" xfId="21710"/>
    <cellStyle name="標準 26 7 3 8" xfId="32270"/>
    <cellStyle name="標準 26 7 3 9" xfId="42824"/>
    <cellStyle name="標準 26 7 4" xfId="836"/>
    <cellStyle name="標準 26 7 4 2" xfId="2373"/>
    <cellStyle name="標準 26 7 4 2 2" xfId="4782"/>
    <cellStyle name="標準 26 7 4 2 2 2" xfId="10024"/>
    <cellStyle name="標準 26 7 4 2 2 2 2" xfId="19724"/>
    <cellStyle name="標準 26 7 4 2 2 2 3" xfId="30278"/>
    <cellStyle name="標準 26 7 4 2 2 2 4" xfId="40838"/>
    <cellStyle name="標準 26 7 4 2 2 2 5" xfId="51393"/>
    <cellStyle name="標準 26 7 4 2 2 3" xfId="14458"/>
    <cellStyle name="標準 26 7 4 2 2 4" xfId="25013"/>
    <cellStyle name="標準 26 7 4 2 2 5" xfId="35573"/>
    <cellStyle name="標準 26 7 4 2 2 6" xfId="46127"/>
    <cellStyle name="標準 26 7 4 2 3" xfId="7616"/>
    <cellStyle name="標準 26 7 4 2 3 2" xfId="17788"/>
    <cellStyle name="標準 26 7 4 2 3 3" xfId="28342"/>
    <cellStyle name="標準 26 7 4 2 3 4" xfId="38902"/>
    <cellStyle name="標準 26 7 4 2 3 5" xfId="49457"/>
    <cellStyle name="標準 26 7 4 2 4" xfId="12522"/>
    <cellStyle name="標準 26 7 4 2 5" xfId="23076"/>
    <cellStyle name="標準 26 7 4 2 6" xfId="33636"/>
    <cellStyle name="標準 26 7 4 2 7" xfId="44190"/>
    <cellStyle name="標準 26 7 4 3" xfId="3245"/>
    <cellStyle name="標準 26 7 4 3 2" xfId="8487"/>
    <cellStyle name="標準 26 7 4 3 2 2" xfId="19725"/>
    <cellStyle name="標準 26 7 4 3 2 3" xfId="30279"/>
    <cellStyle name="標準 26 7 4 3 2 4" xfId="40839"/>
    <cellStyle name="標準 26 7 4 3 2 5" xfId="51394"/>
    <cellStyle name="標準 26 7 4 3 3" xfId="14459"/>
    <cellStyle name="標準 26 7 4 3 4" xfId="25014"/>
    <cellStyle name="標準 26 7 4 3 5" xfId="35574"/>
    <cellStyle name="標準 26 7 4 3 6" xfId="46128"/>
    <cellStyle name="標準 26 7 4 4" xfId="6079"/>
    <cellStyle name="標準 26 7 4 4 2" xfId="16251"/>
    <cellStyle name="標準 26 7 4 4 3" xfId="26805"/>
    <cellStyle name="標準 26 7 4 4 4" xfId="37365"/>
    <cellStyle name="標準 26 7 4 4 5" xfId="47920"/>
    <cellStyle name="標準 26 7 4 5" xfId="10985"/>
    <cellStyle name="標準 26 7 4 6" xfId="21539"/>
    <cellStyle name="標準 26 7 4 7" xfId="32099"/>
    <cellStyle name="標準 26 7 4 8" xfId="42653"/>
    <cellStyle name="標準 26 7 5" xfId="1886"/>
    <cellStyle name="標準 26 7 5 2" xfId="4295"/>
    <cellStyle name="標準 26 7 5 2 2" xfId="9537"/>
    <cellStyle name="標準 26 7 5 2 2 2" xfId="19726"/>
    <cellStyle name="標準 26 7 5 2 2 3" xfId="30280"/>
    <cellStyle name="標準 26 7 5 2 2 4" xfId="40840"/>
    <cellStyle name="標準 26 7 5 2 2 5" xfId="51395"/>
    <cellStyle name="標準 26 7 5 2 3" xfId="14460"/>
    <cellStyle name="標準 26 7 5 2 4" xfId="25015"/>
    <cellStyle name="標準 26 7 5 2 5" xfId="35575"/>
    <cellStyle name="標準 26 7 5 2 6" xfId="46129"/>
    <cellStyle name="標準 26 7 5 3" xfId="7129"/>
    <cellStyle name="標準 26 7 5 3 2" xfId="17301"/>
    <cellStyle name="標準 26 7 5 3 3" xfId="27855"/>
    <cellStyle name="標準 26 7 5 3 4" xfId="38415"/>
    <cellStyle name="標準 26 7 5 3 5" xfId="48970"/>
    <cellStyle name="標準 26 7 5 4" xfId="12035"/>
    <cellStyle name="標準 26 7 5 5" xfId="22589"/>
    <cellStyle name="標準 26 7 5 6" xfId="33149"/>
    <cellStyle name="標準 26 7 5 7" xfId="43703"/>
    <cellStyle name="標準 26 7 6" xfId="1371"/>
    <cellStyle name="標準 26 7 6 2" xfId="3780"/>
    <cellStyle name="標準 26 7 6 2 2" xfId="9022"/>
    <cellStyle name="標準 26 7 6 2 2 2" xfId="19727"/>
    <cellStyle name="標準 26 7 6 2 2 3" xfId="30281"/>
    <cellStyle name="標準 26 7 6 2 2 4" xfId="40841"/>
    <cellStyle name="標準 26 7 6 2 2 5" xfId="51396"/>
    <cellStyle name="標準 26 7 6 2 3" xfId="14461"/>
    <cellStyle name="標準 26 7 6 2 4" xfId="25016"/>
    <cellStyle name="標準 26 7 6 2 5" xfId="35576"/>
    <cellStyle name="標準 26 7 6 2 6" xfId="46130"/>
    <cellStyle name="標準 26 7 6 3" xfId="6614"/>
    <cellStyle name="標準 26 7 6 3 2" xfId="16786"/>
    <cellStyle name="標準 26 7 6 3 3" xfId="27340"/>
    <cellStyle name="標準 26 7 6 3 4" xfId="37900"/>
    <cellStyle name="標準 26 7 6 3 5" xfId="48455"/>
    <cellStyle name="標準 26 7 6 4" xfId="11520"/>
    <cellStyle name="標準 26 7 6 5" xfId="22074"/>
    <cellStyle name="標準 26 7 6 6" xfId="32634"/>
    <cellStyle name="標準 26 7 6 7" xfId="43188"/>
    <cellStyle name="標準 26 7 7" xfId="2903"/>
    <cellStyle name="標準 26 7 7 2" xfId="8145"/>
    <cellStyle name="標準 26 7 7 2 2" xfId="19728"/>
    <cellStyle name="標準 26 7 7 2 3" xfId="30282"/>
    <cellStyle name="標準 26 7 7 2 4" xfId="40842"/>
    <cellStyle name="標準 26 7 7 2 5" xfId="51397"/>
    <cellStyle name="標準 26 7 7 3" xfId="14462"/>
    <cellStyle name="標準 26 7 7 4" xfId="25017"/>
    <cellStyle name="標準 26 7 7 5" xfId="35577"/>
    <cellStyle name="標準 26 7 7 6" xfId="46131"/>
    <cellStyle name="標準 26 7 8" xfId="5402"/>
    <cellStyle name="標準 26 7 8 2" xfId="15909"/>
    <cellStyle name="標準 26 7 8 3" xfId="26463"/>
    <cellStyle name="標準 26 7 8 4" xfId="37023"/>
    <cellStyle name="標準 26 7 8 5" xfId="47578"/>
    <cellStyle name="標準 26 7 9" xfId="10643"/>
    <cellStyle name="標準 26 8" xfId="264"/>
    <cellStyle name="標準 26 8 10" xfId="21219"/>
    <cellStyle name="標準 26 8 11" xfId="31779"/>
    <cellStyle name="標準 26 8 12" xfId="42333"/>
    <cellStyle name="標準 26 8 2" xfId="643"/>
    <cellStyle name="標準 26 8 2 10" xfId="42460"/>
    <cellStyle name="標準 26 8 2 2" xfId="1156"/>
    <cellStyle name="標準 26 8 2 2 2" xfId="2693"/>
    <cellStyle name="標準 26 8 2 2 2 2" xfId="5102"/>
    <cellStyle name="標準 26 8 2 2 2 2 2" xfId="10344"/>
    <cellStyle name="標準 26 8 2 2 2 2 2 2" xfId="19729"/>
    <cellStyle name="標準 26 8 2 2 2 2 2 3" xfId="30283"/>
    <cellStyle name="標準 26 8 2 2 2 2 2 4" xfId="40843"/>
    <cellStyle name="標準 26 8 2 2 2 2 2 5" xfId="51398"/>
    <cellStyle name="標準 26 8 2 2 2 2 3" xfId="14463"/>
    <cellStyle name="標準 26 8 2 2 2 2 4" xfId="25018"/>
    <cellStyle name="標準 26 8 2 2 2 2 5" xfId="35578"/>
    <cellStyle name="標準 26 8 2 2 2 2 6" xfId="46132"/>
    <cellStyle name="標準 26 8 2 2 2 3" xfId="7936"/>
    <cellStyle name="標準 26 8 2 2 2 3 2" xfId="18108"/>
    <cellStyle name="標準 26 8 2 2 2 3 3" xfId="28662"/>
    <cellStyle name="標準 26 8 2 2 2 3 4" xfId="39222"/>
    <cellStyle name="標準 26 8 2 2 2 3 5" xfId="49777"/>
    <cellStyle name="標準 26 8 2 2 2 4" xfId="12842"/>
    <cellStyle name="標準 26 8 2 2 2 5" xfId="23396"/>
    <cellStyle name="標準 26 8 2 2 2 6" xfId="33956"/>
    <cellStyle name="標準 26 8 2 2 2 7" xfId="44510"/>
    <cellStyle name="標準 26 8 2 2 3" xfId="3565"/>
    <cellStyle name="標準 26 8 2 2 3 2" xfId="8807"/>
    <cellStyle name="標準 26 8 2 2 3 2 2" xfId="19730"/>
    <cellStyle name="標準 26 8 2 2 3 2 3" xfId="30284"/>
    <cellStyle name="標準 26 8 2 2 3 2 4" xfId="40844"/>
    <cellStyle name="標準 26 8 2 2 3 2 5" xfId="51399"/>
    <cellStyle name="標準 26 8 2 2 3 3" xfId="14464"/>
    <cellStyle name="標準 26 8 2 2 3 4" xfId="25019"/>
    <cellStyle name="標準 26 8 2 2 3 5" xfId="35579"/>
    <cellStyle name="標準 26 8 2 2 3 6" xfId="46133"/>
    <cellStyle name="標準 26 8 2 2 4" xfId="6399"/>
    <cellStyle name="標準 26 8 2 2 4 2" xfId="16571"/>
    <cellStyle name="標準 26 8 2 2 4 3" xfId="27125"/>
    <cellStyle name="標準 26 8 2 2 4 4" xfId="37685"/>
    <cellStyle name="標準 26 8 2 2 4 5" xfId="48240"/>
    <cellStyle name="標準 26 8 2 2 5" xfId="11305"/>
    <cellStyle name="標準 26 8 2 2 6" xfId="21859"/>
    <cellStyle name="標準 26 8 2 2 7" xfId="32419"/>
    <cellStyle name="標準 26 8 2 2 8" xfId="42973"/>
    <cellStyle name="標準 26 8 2 3" xfId="2180"/>
    <cellStyle name="標準 26 8 2 3 2" xfId="4589"/>
    <cellStyle name="標準 26 8 2 3 2 2" xfId="9831"/>
    <cellStyle name="標準 26 8 2 3 2 2 2" xfId="19731"/>
    <cellStyle name="標準 26 8 2 3 2 2 3" xfId="30285"/>
    <cellStyle name="標準 26 8 2 3 2 2 4" xfId="40845"/>
    <cellStyle name="標準 26 8 2 3 2 2 5" xfId="51400"/>
    <cellStyle name="標準 26 8 2 3 2 3" xfId="14465"/>
    <cellStyle name="標準 26 8 2 3 2 4" xfId="25020"/>
    <cellStyle name="標準 26 8 2 3 2 5" xfId="35580"/>
    <cellStyle name="標準 26 8 2 3 2 6" xfId="46134"/>
    <cellStyle name="標準 26 8 2 3 3" xfId="7423"/>
    <cellStyle name="標準 26 8 2 3 3 2" xfId="17595"/>
    <cellStyle name="標準 26 8 2 3 3 3" xfId="28149"/>
    <cellStyle name="標準 26 8 2 3 3 4" xfId="38709"/>
    <cellStyle name="標準 26 8 2 3 3 5" xfId="49264"/>
    <cellStyle name="標準 26 8 2 3 4" xfId="12329"/>
    <cellStyle name="標準 26 8 2 3 5" xfId="22883"/>
    <cellStyle name="標準 26 8 2 3 6" xfId="33443"/>
    <cellStyle name="標準 26 8 2 3 7" xfId="43997"/>
    <cellStyle name="標準 26 8 2 4" xfId="1691"/>
    <cellStyle name="標準 26 8 2 4 2" xfId="4100"/>
    <cellStyle name="標準 26 8 2 4 2 2" xfId="9342"/>
    <cellStyle name="標準 26 8 2 4 2 2 2" xfId="19732"/>
    <cellStyle name="標準 26 8 2 4 2 2 3" xfId="30286"/>
    <cellStyle name="標準 26 8 2 4 2 2 4" xfId="40846"/>
    <cellStyle name="標準 26 8 2 4 2 2 5" xfId="51401"/>
    <cellStyle name="標準 26 8 2 4 2 3" xfId="14466"/>
    <cellStyle name="標準 26 8 2 4 2 4" xfId="25021"/>
    <cellStyle name="標準 26 8 2 4 2 5" xfId="35581"/>
    <cellStyle name="標準 26 8 2 4 2 6" xfId="46135"/>
    <cellStyle name="標準 26 8 2 4 3" xfId="6934"/>
    <cellStyle name="標準 26 8 2 4 3 2" xfId="17106"/>
    <cellStyle name="標準 26 8 2 4 3 3" xfId="27660"/>
    <cellStyle name="標準 26 8 2 4 3 4" xfId="38220"/>
    <cellStyle name="標準 26 8 2 4 3 5" xfId="48775"/>
    <cellStyle name="標準 26 8 2 4 4" xfId="11840"/>
    <cellStyle name="標準 26 8 2 4 5" xfId="22394"/>
    <cellStyle name="標準 26 8 2 4 6" xfId="32954"/>
    <cellStyle name="標準 26 8 2 4 7" xfId="43508"/>
    <cellStyle name="標準 26 8 2 5" xfId="3052"/>
    <cellStyle name="標準 26 8 2 5 2" xfId="8294"/>
    <cellStyle name="標準 26 8 2 5 2 2" xfId="19733"/>
    <cellStyle name="標準 26 8 2 5 2 3" xfId="30287"/>
    <cellStyle name="標準 26 8 2 5 2 4" xfId="40847"/>
    <cellStyle name="標準 26 8 2 5 2 5" xfId="51402"/>
    <cellStyle name="標準 26 8 2 5 3" xfId="14467"/>
    <cellStyle name="標準 26 8 2 5 4" xfId="25022"/>
    <cellStyle name="標準 26 8 2 5 5" xfId="35582"/>
    <cellStyle name="標準 26 8 2 5 6" xfId="46136"/>
    <cellStyle name="標準 26 8 2 6" xfId="5886"/>
    <cellStyle name="標準 26 8 2 6 2" xfId="16058"/>
    <cellStyle name="標準 26 8 2 6 3" xfId="26612"/>
    <cellStyle name="標準 26 8 2 6 4" xfId="37172"/>
    <cellStyle name="標準 26 8 2 6 5" xfId="47727"/>
    <cellStyle name="標準 26 8 2 7" xfId="10792"/>
    <cellStyle name="標準 26 8 2 8" xfId="21346"/>
    <cellStyle name="標準 26 8 2 9" xfId="31906"/>
    <cellStyle name="標準 26 8 3" xfId="363"/>
    <cellStyle name="標準 26 8 3 2" xfId="1029"/>
    <cellStyle name="標準 26 8 3 2 2" xfId="2566"/>
    <cellStyle name="標準 26 8 3 2 2 2" xfId="7809"/>
    <cellStyle name="標準 26 8 3 2 2 2 2" xfId="19734"/>
    <cellStyle name="標準 26 8 3 2 2 2 3" xfId="30288"/>
    <cellStyle name="標準 26 8 3 2 2 2 4" xfId="40848"/>
    <cellStyle name="標準 26 8 3 2 2 2 5" xfId="51403"/>
    <cellStyle name="標準 26 8 3 2 2 3" xfId="14468"/>
    <cellStyle name="標準 26 8 3 2 2 4" xfId="25023"/>
    <cellStyle name="標準 26 8 3 2 2 5" xfId="35583"/>
    <cellStyle name="標準 26 8 3 2 2 6" xfId="46137"/>
    <cellStyle name="標準 26 8 3 2 3" xfId="4975"/>
    <cellStyle name="標準 26 8 3 2 3 2" xfId="10217"/>
    <cellStyle name="標準 26 8 3 2 3 2 2" xfId="19735"/>
    <cellStyle name="標準 26 8 3 2 3 2 3" xfId="30289"/>
    <cellStyle name="標準 26 8 3 2 3 2 4" xfId="40849"/>
    <cellStyle name="標準 26 8 3 2 3 2 5" xfId="51404"/>
    <cellStyle name="標準 26 8 3 2 3 3" xfId="14469"/>
    <cellStyle name="標準 26 8 3 2 3 4" xfId="25024"/>
    <cellStyle name="標準 26 8 3 2 3 5" xfId="35584"/>
    <cellStyle name="標準 26 8 3 2 3 6" xfId="46138"/>
    <cellStyle name="標準 26 8 3 2 4" xfId="6272"/>
    <cellStyle name="標準 26 8 3 2 4 2" xfId="17981"/>
    <cellStyle name="標準 26 8 3 2 4 3" xfId="28535"/>
    <cellStyle name="標準 26 8 3 2 4 4" xfId="39095"/>
    <cellStyle name="標準 26 8 3 2 4 5" xfId="49650"/>
    <cellStyle name="標準 26 8 3 2 5" xfId="12715"/>
    <cellStyle name="標準 26 8 3 2 6" xfId="23269"/>
    <cellStyle name="標準 26 8 3 2 7" xfId="33829"/>
    <cellStyle name="標準 26 8 3 2 8" xfId="44383"/>
    <cellStyle name="標準 26 8 3 3" xfId="1564"/>
    <cellStyle name="標準 26 8 3 3 2" xfId="3973"/>
    <cellStyle name="標準 26 8 3 3 2 2" xfId="9215"/>
    <cellStyle name="標準 26 8 3 3 2 2 2" xfId="19736"/>
    <cellStyle name="標準 26 8 3 3 2 2 3" xfId="30290"/>
    <cellStyle name="標準 26 8 3 3 2 2 4" xfId="40850"/>
    <cellStyle name="標準 26 8 3 3 2 2 5" xfId="51405"/>
    <cellStyle name="標準 26 8 3 3 2 3" xfId="14470"/>
    <cellStyle name="標準 26 8 3 3 2 4" xfId="25025"/>
    <cellStyle name="標準 26 8 3 3 2 5" xfId="35585"/>
    <cellStyle name="標準 26 8 3 3 2 6" xfId="46139"/>
    <cellStyle name="標準 26 8 3 3 3" xfId="6807"/>
    <cellStyle name="標準 26 8 3 3 3 2" xfId="16979"/>
    <cellStyle name="標準 26 8 3 3 3 3" xfId="27533"/>
    <cellStyle name="標準 26 8 3 3 3 4" xfId="38093"/>
    <cellStyle name="標準 26 8 3 3 3 5" xfId="48648"/>
    <cellStyle name="標準 26 8 3 3 4" xfId="11713"/>
    <cellStyle name="標準 26 8 3 3 5" xfId="22267"/>
    <cellStyle name="標準 26 8 3 3 6" xfId="32827"/>
    <cellStyle name="標準 26 8 3 3 7" xfId="43381"/>
    <cellStyle name="標準 26 8 3 4" xfId="3438"/>
    <cellStyle name="標準 26 8 3 4 2" xfId="8680"/>
    <cellStyle name="標準 26 8 3 4 2 2" xfId="19737"/>
    <cellStyle name="標準 26 8 3 4 2 3" xfId="30291"/>
    <cellStyle name="標準 26 8 3 4 2 4" xfId="40851"/>
    <cellStyle name="標準 26 8 3 4 2 5" xfId="51406"/>
    <cellStyle name="標準 26 8 3 4 3" xfId="14471"/>
    <cellStyle name="標準 26 8 3 4 4" xfId="25026"/>
    <cellStyle name="標準 26 8 3 4 5" xfId="35586"/>
    <cellStyle name="標準 26 8 3 4 6" xfId="46140"/>
    <cellStyle name="標準 26 8 3 5" xfId="5606"/>
    <cellStyle name="標準 26 8 3 5 2" xfId="16444"/>
    <cellStyle name="標準 26 8 3 5 3" xfId="26998"/>
    <cellStyle name="標準 26 8 3 5 4" xfId="37558"/>
    <cellStyle name="標準 26 8 3 5 5" xfId="48113"/>
    <cellStyle name="標準 26 8 3 6" xfId="11178"/>
    <cellStyle name="標準 26 8 3 7" xfId="21732"/>
    <cellStyle name="標準 26 8 3 8" xfId="32292"/>
    <cellStyle name="標準 26 8 3 9" xfId="42846"/>
    <cellStyle name="標準 26 8 4" xfId="858"/>
    <cellStyle name="標準 26 8 4 2" xfId="2395"/>
    <cellStyle name="標準 26 8 4 2 2" xfId="4804"/>
    <cellStyle name="標準 26 8 4 2 2 2" xfId="10046"/>
    <cellStyle name="標準 26 8 4 2 2 2 2" xfId="19738"/>
    <cellStyle name="標準 26 8 4 2 2 2 3" xfId="30292"/>
    <cellStyle name="標準 26 8 4 2 2 2 4" xfId="40852"/>
    <cellStyle name="標準 26 8 4 2 2 2 5" xfId="51407"/>
    <cellStyle name="標準 26 8 4 2 2 3" xfId="14472"/>
    <cellStyle name="標準 26 8 4 2 2 4" xfId="25027"/>
    <cellStyle name="標準 26 8 4 2 2 5" xfId="35587"/>
    <cellStyle name="標準 26 8 4 2 2 6" xfId="46141"/>
    <cellStyle name="標準 26 8 4 2 3" xfId="7638"/>
    <cellStyle name="標準 26 8 4 2 3 2" xfId="17810"/>
    <cellStyle name="標準 26 8 4 2 3 3" xfId="28364"/>
    <cellStyle name="標準 26 8 4 2 3 4" xfId="38924"/>
    <cellStyle name="標準 26 8 4 2 3 5" xfId="49479"/>
    <cellStyle name="標準 26 8 4 2 4" xfId="12544"/>
    <cellStyle name="標準 26 8 4 2 5" xfId="23098"/>
    <cellStyle name="標準 26 8 4 2 6" xfId="33658"/>
    <cellStyle name="標準 26 8 4 2 7" xfId="44212"/>
    <cellStyle name="標準 26 8 4 3" xfId="3267"/>
    <cellStyle name="標準 26 8 4 3 2" xfId="8509"/>
    <cellStyle name="標準 26 8 4 3 2 2" xfId="19739"/>
    <cellStyle name="標準 26 8 4 3 2 3" xfId="30293"/>
    <cellStyle name="標準 26 8 4 3 2 4" xfId="40853"/>
    <cellStyle name="標準 26 8 4 3 2 5" xfId="51408"/>
    <cellStyle name="標準 26 8 4 3 3" xfId="14473"/>
    <cellStyle name="標準 26 8 4 3 4" xfId="25028"/>
    <cellStyle name="標準 26 8 4 3 5" xfId="35588"/>
    <cellStyle name="標準 26 8 4 3 6" xfId="46142"/>
    <cellStyle name="標準 26 8 4 4" xfId="6101"/>
    <cellStyle name="標準 26 8 4 4 2" xfId="16273"/>
    <cellStyle name="標準 26 8 4 4 3" xfId="26827"/>
    <cellStyle name="標準 26 8 4 4 4" xfId="37387"/>
    <cellStyle name="標準 26 8 4 4 5" xfId="47942"/>
    <cellStyle name="標準 26 8 4 5" xfId="11007"/>
    <cellStyle name="標準 26 8 4 6" xfId="21561"/>
    <cellStyle name="標準 26 8 4 7" xfId="32121"/>
    <cellStyle name="標準 26 8 4 8" xfId="42675"/>
    <cellStyle name="標準 26 8 5" xfId="1900"/>
    <cellStyle name="標準 26 8 5 2" xfId="4309"/>
    <cellStyle name="標準 26 8 5 2 2" xfId="9551"/>
    <cellStyle name="標準 26 8 5 2 2 2" xfId="19740"/>
    <cellStyle name="標準 26 8 5 2 2 3" xfId="30294"/>
    <cellStyle name="標準 26 8 5 2 2 4" xfId="40854"/>
    <cellStyle name="標準 26 8 5 2 2 5" xfId="51409"/>
    <cellStyle name="標準 26 8 5 2 3" xfId="14474"/>
    <cellStyle name="標準 26 8 5 2 4" xfId="25029"/>
    <cellStyle name="標準 26 8 5 2 5" xfId="35589"/>
    <cellStyle name="標準 26 8 5 2 6" xfId="46143"/>
    <cellStyle name="標準 26 8 5 3" xfId="7143"/>
    <cellStyle name="標準 26 8 5 3 2" xfId="17315"/>
    <cellStyle name="標準 26 8 5 3 3" xfId="27869"/>
    <cellStyle name="標準 26 8 5 3 4" xfId="38429"/>
    <cellStyle name="標準 26 8 5 3 5" xfId="48984"/>
    <cellStyle name="標準 26 8 5 4" xfId="12049"/>
    <cellStyle name="標準 26 8 5 5" xfId="22603"/>
    <cellStyle name="標準 26 8 5 6" xfId="33163"/>
    <cellStyle name="標準 26 8 5 7" xfId="43717"/>
    <cellStyle name="標準 26 8 6" xfId="1393"/>
    <cellStyle name="標準 26 8 6 2" xfId="3802"/>
    <cellStyle name="標準 26 8 6 2 2" xfId="9044"/>
    <cellStyle name="標準 26 8 6 2 2 2" xfId="19741"/>
    <cellStyle name="標準 26 8 6 2 2 3" xfId="30295"/>
    <cellStyle name="標準 26 8 6 2 2 4" xfId="40855"/>
    <cellStyle name="標準 26 8 6 2 2 5" xfId="51410"/>
    <cellStyle name="標準 26 8 6 2 3" xfId="14475"/>
    <cellStyle name="標準 26 8 6 2 4" xfId="25030"/>
    <cellStyle name="標準 26 8 6 2 5" xfId="35590"/>
    <cellStyle name="標準 26 8 6 2 6" xfId="46144"/>
    <cellStyle name="標準 26 8 6 3" xfId="6636"/>
    <cellStyle name="標準 26 8 6 3 2" xfId="16808"/>
    <cellStyle name="標準 26 8 6 3 3" xfId="27362"/>
    <cellStyle name="標準 26 8 6 3 4" xfId="37922"/>
    <cellStyle name="標準 26 8 6 3 5" xfId="48477"/>
    <cellStyle name="標準 26 8 6 4" xfId="11542"/>
    <cellStyle name="標準 26 8 6 5" xfId="22096"/>
    <cellStyle name="標準 26 8 6 6" xfId="32656"/>
    <cellStyle name="標準 26 8 6 7" xfId="43210"/>
    <cellStyle name="標準 26 8 7" xfId="2925"/>
    <cellStyle name="標準 26 8 7 2" xfId="8167"/>
    <cellStyle name="標準 26 8 7 2 2" xfId="19742"/>
    <cellStyle name="標準 26 8 7 2 3" xfId="30296"/>
    <cellStyle name="標準 26 8 7 2 4" xfId="40856"/>
    <cellStyle name="標準 26 8 7 2 5" xfId="51411"/>
    <cellStyle name="標準 26 8 7 3" xfId="14476"/>
    <cellStyle name="標準 26 8 7 4" xfId="25031"/>
    <cellStyle name="標準 26 8 7 5" xfId="35591"/>
    <cellStyle name="標準 26 8 7 6" xfId="46145"/>
    <cellStyle name="標準 26 8 8" xfId="5507"/>
    <cellStyle name="標準 26 8 8 2" xfId="15931"/>
    <cellStyle name="標準 26 8 8 3" xfId="26485"/>
    <cellStyle name="標準 26 8 8 4" xfId="37045"/>
    <cellStyle name="標準 26 8 8 5" xfId="47600"/>
    <cellStyle name="標準 26 8 9" xfId="10665"/>
    <cellStyle name="標準 26 9" xfId="286"/>
    <cellStyle name="標準 26 9 10" xfId="21241"/>
    <cellStyle name="標準 26 9 11" xfId="31801"/>
    <cellStyle name="標準 26 9 12" xfId="42355"/>
    <cellStyle name="標準 26 9 2" xfId="665"/>
    <cellStyle name="標準 26 9 2 10" xfId="42482"/>
    <cellStyle name="標準 26 9 2 2" xfId="1178"/>
    <cellStyle name="標準 26 9 2 2 2" xfId="2715"/>
    <cellStyle name="標準 26 9 2 2 2 2" xfId="5124"/>
    <cellStyle name="標準 26 9 2 2 2 2 2" xfId="10366"/>
    <cellStyle name="標準 26 9 2 2 2 2 2 2" xfId="19743"/>
    <cellStyle name="標準 26 9 2 2 2 2 2 3" xfId="30297"/>
    <cellStyle name="標準 26 9 2 2 2 2 2 4" xfId="40857"/>
    <cellStyle name="標準 26 9 2 2 2 2 2 5" xfId="51412"/>
    <cellStyle name="標準 26 9 2 2 2 2 3" xfId="14477"/>
    <cellStyle name="標準 26 9 2 2 2 2 4" xfId="25032"/>
    <cellStyle name="標準 26 9 2 2 2 2 5" xfId="35592"/>
    <cellStyle name="標準 26 9 2 2 2 2 6" xfId="46146"/>
    <cellStyle name="標準 26 9 2 2 2 3" xfId="7958"/>
    <cellStyle name="標準 26 9 2 2 2 3 2" xfId="18130"/>
    <cellStyle name="標準 26 9 2 2 2 3 3" xfId="28684"/>
    <cellStyle name="標準 26 9 2 2 2 3 4" xfId="39244"/>
    <cellStyle name="標準 26 9 2 2 2 3 5" xfId="49799"/>
    <cellStyle name="標準 26 9 2 2 2 4" xfId="12864"/>
    <cellStyle name="標準 26 9 2 2 2 5" xfId="23418"/>
    <cellStyle name="標準 26 9 2 2 2 6" xfId="33978"/>
    <cellStyle name="標準 26 9 2 2 2 7" xfId="44532"/>
    <cellStyle name="標準 26 9 2 2 3" xfId="3587"/>
    <cellStyle name="標準 26 9 2 2 3 2" xfId="8829"/>
    <cellStyle name="標準 26 9 2 2 3 2 2" xfId="19744"/>
    <cellStyle name="標準 26 9 2 2 3 2 3" xfId="30298"/>
    <cellStyle name="標準 26 9 2 2 3 2 4" xfId="40858"/>
    <cellStyle name="標準 26 9 2 2 3 2 5" xfId="51413"/>
    <cellStyle name="標準 26 9 2 2 3 3" xfId="14478"/>
    <cellStyle name="標準 26 9 2 2 3 4" xfId="25033"/>
    <cellStyle name="標準 26 9 2 2 3 5" xfId="35593"/>
    <cellStyle name="標準 26 9 2 2 3 6" xfId="46147"/>
    <cellStyle name="標準 26 9 2 2 4" xfId="6421"/>
    <cellStyle name="標準 26 9 2 2 4 2" xfId="16593"/>
    <cellStyle name="標準 26 9 2 2 4 3" xfId="27147"/>
    <cellStyle name="標準 26 9 2 2 4 4" xfId="37707"/>
    <cellStyle name="標準 26 9 2 2 4 5" xfId="48262"/>
    <cellStyle name="標準 26 9 2 2 5" xfId="11327"/>
    <cellStyle name="標準 26 9 2 2 6" xfId="21881"/>
    <cellStyle name="標準 26 9 2 2 7" xfId="32441"/>
    <cellStyle name="標準 26 9 2 2 8" xfId="42995"/>
    <cellStyle name="標準 26 9 2 3" xfId="2202"/>
    <cellStyle name="標準 26 9 2 3 2" xfId="4611"/>
    <cellStyle name="標準 26 9 2 3 2 2" xfId="9853"/>
    <cellStyle name="標準 26 9 2 3 2 2 2" xfId="19745"/>
    <cellStyle name="標準 26 9 2 3 2 2 3" xfId="30299"/>
    <cellStyle name="標準 26 9 2 3 2 2 4" xfId="40859"/>
    <cellStyle name="標準 26 9 2 3 2 2 5" xfId="51414"/>
    <cellStyle name="標準 26 9 2 3 2 3" xfId="14479"/>
    <cellStyle name="標準 26 9 2 3 2 4" xfId="25034"/>
    <cellStyle name="標準 26 9 2 3 2 5" xfId="35594"/>
    <cellStyle name="標準 26 9 2 3 2 6" xfId="46148"/>
    <cellStyle name="標準 26 9 2 3 3" xfId="7445"/>
    <cellStyle name="標準 26 9 2 3 3 2" xfId="17617"/>
    <cellStyle name="標準 26 9 2 3 3 3" xfId="28171"/>
    <cellStyle name="標準 26 9 2 3 3 4" xfId="38731"/>
    <cellStyle name="標準 26 9 2 3 3 5" xfId="49286"/>
    <cellStyle name="標準 26 9 2 3 4" xfId="12351"/>
    <cellStyle name="標準 26 9 2 3 5" xfId="22905"/>
    <cellStyle name="標準 26 9 2 3 6" xfId="33465"/>
    <cellStyle name="標準 26 9 2 3 7" xfId="44019"/>
    <cellStyle name="標準 26 9 2 4" xfId="1713"/>
    <cellStyle name="標準 26 9 2 4 2" xfId="4122"/>
    <cellStyle name="標準 26 9 2 4 2 2" xfId="9364"/>
    <cellStyle name="標準 26 9 2 4 2 2 2" xfId="19746"/>
    <cellStyle name="標準 26 9 2 4 2 2 3" xfId="30300"/>
    <cellStyle name="標準 26 9 2 4 2 2 4" xfId="40860"/>
    <cellStyle name="標準 26 9 2 4 2 2 5" xfId="51415"/>
    <cellStyle name="標準 26 9 2 4 2 3" xfId="14480"/>
    <cellStyle name="標準 26 9 2 4 2 4" xfId="25035"/>
    <cellStyle name="標準 26 9 2 4 2 5" xfId="35595"/>
    <cellStyle name="標準 26 9 2 4 2 6" xfId="46149"/>
    <cellStyle name="標準 26 9 2 4 3" xfId="6956"/>
    <cellStyle name="標準 26 9 2 4 3 2" xfId="17128"/>
    <cellStyle name="標準 26 9 2 4 3 3" xfId="27682"/>
    <cellStyle name="標準 26 9 2 4 3 4" xfId="38242"/>
    <cellStyle name="標準 26 9 2 4 3 5" xfId="48797"/>
    <cellStyle name="標準 26 9 2 4 4" xfId="11862"/>
    <cellStyle name="標準 26 9 2 4 5" xfId="22416"/>
    <cellStyle name="標準 26 9 2 4 6" xfId="32976"/>
    <cellStyle name="標準 26 9 2 4 7" xfId="43530"/>
    <cellStyle name="標準 26 9 2 5" xfId="3074"/>
    <cellStyle name="標準 26 9 2 5 2" xfId="8316"/>
    <cellStyle name="標準 26 9 2 5 2 2" xfId="19747"/>
    <cellStyle name="標準 26 9 2 5 2 3" xfId="30301"/>
    <cellStyle name="標準 26 9 2 5 2 4" xfId="40861"/>
    <cellStyle name="標準 26 9 2 5 2 5" xfId="51416"/>
    <cellStyle name="標準 26 9 2 5 3" xfId="14481"/>
    <cellStyle name="標準 26 9 2 5 4" xfId="25036"/>
    <cellStyle name="標準 26 9 2 5 5" xfId="35596"/>
    <cellStyle name="標準 26 9 2 5 6" xfId="46150"/>
    <cellStyle name="標準 26 9 2 6" xfId="5908"/>
    <cellStyle name="標準 26 9 2 6 2" xfId="16080"/>
    <cellStyle name="標準 26 9 2 6 3" xfId="26634"/>
    <cellStyle name="標準 26 9 2 6 4" xfId="37194"/>
    <cellStyle name="標準 26 9 2 6 5" xfId="47749"/>
    <cellStyle name="標準 26 9 2 7" xfId="10814"/>
    <cellStyle name="標準 26 9 2 8" xfId="21368"/>
    <cellStyle name="標準 26 9 2 9" xfId="31928"/>
    <cellStyle name="標準 26 9 3" xfId="377"/>
    <cellStyle name="標準 26 9 3 2" xfId="1051"/>
    <cellStyle name="標準 26 9 3 2 2" xfId="2588"/>
    <cellStyle name="標準 26 9 3 2 2 2" xfId="7831"/>
    <cellStyle name="標準 26 9 3 2 2 2 2" xfId="19748"/>
    <cellStyle name="標準 26 9 3 2 2 2 3" xfId="30302"/>
    <cellStyle name="標準 26 9 3 2 2 2 4" xfId="40862"/>
    <cellStyle name="標準 26 9 3 2 2 2 5" xfId="51417"/>
    <cellStyle name="標準 26 9 3 2 2 3" xfId="14482"/>
    <cellStyle name="標準 26 9 3 2 2 4" xfId="25037"/>
    <cellStyle name="標準 26 9 3 2 2 5" xfId="35597"/>
    <cellStyle name="標準 26 9 3 2 2 6" xfId="46151"/>
    <cellStyle name="標準 26 9 3 2 3" xfId="4997"/>
    <cellStyle name="標準 26 9 3 2 3 2" xfId="10239"/>
    <cellStyle name="標準 26 9 3 2 3 2 2" xfId="19749"/>
    <cellStyle name="標準 26 9 3 2 3 2 3" xfId="30303"/>
    <cellStyle name="標準 26 9 3 2 3 2 4" xfId="40863"/>
    <cellStyle name="標準 26 9 3 2 3 2 5" xfId="51418"/>
    <cellStyle name="標準 26 9 3 2 3 3" xfId="14483"/>
    <cellStyle name="標準 26 9 3 2 3 4" xfId="25038"/>
    <cellStyle name="標準 26 9 3 2 3 5" xfId="35598"/>
    <cellStyle name="標準 26 9 3 2 3 6" xfId="46152"/>
    <cellStyle name="標準 26 9 3 2 4" xfId="6294"/>
    <cellStyle name="標準 26 9 3 2 4 2" xfId="18003"/>
    <cellStyle name="標準 26 9 3 2 4 3" xfId="28557"/>
    <cellStyle name="標準 26 9 3 2 4 4" xfId="39117"/>
    <cellStyle name="標準 26 9 3 2 4 5" xfId="49672"/>
    <cellStyle name="標準 26 9 3 2 5" xfId="12737"/>
    <cellStyle name="標準 26 9 3 2 6" xfId="23291"/>
    <cellStyle name="標準 26 9 3 2 7" xfId="33851"/>
    <cellStyle name="標準 26 9 3 2 8" xfId="44405"/>
    <cellStyle name="標準 26 9 3 3" xfId="1586"/>
    <cellStyle name="標準 26 9 3 3 2" xfId="3995"/>
    <cellStyle name="標準 26 9 3 3 2 2" xfId="9237"/>
    <cellStyle name="標準 26 9 3 3 2 2 2" xfId="19750"/>
    <cellStyle name="標準 26 9 3 3 2 2 3" xfId="30304"/>
    <cellStyle name="標準 26 9 3 3 2 2 4" xfId="40864"/>
    <cellStyle name="標準 26 9 3 3 2 2 5" xfId="51419"/>
    <cellStyle name="標準 26 9 3 3 2 3" xfId="14484"/>
    <cellStyle name="標準 26 9 3 3 2 4" xfId="25039"/>
    <cellStyle name="標準 26 9 3 3 2 5" xfId="35599"/>
    <cellStyle name="標準 26 9 3 3 2 6" xfId="46153"/>
    <cellStyle name="標準 26 9 3 3 3" xfId="6829"/>
    <cellStyle name="標準 26 9 3 3 3 2" xfId="17001"/>
    <cellStyle name="標準 26 9 3 3 3 3" xfId="27555"/>
    <cellStyle name="標準 26 9 3 3 3 4" xfId="38115"/>
    <cellStyle name="標準 26 9 3 3 3 5" xfId="48670"/>
    <cellStyle name="標準 26 9 3 3 4" xfId="11735"/>
    <cellStyle name="標準 26 9 3 3 5" xfId="22289"/>
    <cellStyle name="標準 26 9 3 3 6" xfId="32849"/>
    <cellStyle name="標準 26 9 3 3 7" xfId="43403"/>
    <cellStyle name="標準 26 9 3 4" xfId="3460"/>
    <cellStyle name="標準 26 9 3 4 2" xfId="8702"/>
    <cellStyle name="標準 26 9 3 4 2 2" xfId="19751"/>
    <cellStyle name="標準 26 9 3 4 2 3" xfId="30305"/>
    <cellStyle name="標準 26 9 3 4 2 4" xfId="40865"/>
    <cellStyle name="標準 26 9 3 4 2 5" xfId="51420"/>
    <cellStyle name="標準 26 9 3 4 3" xfId="14485"/>
    <cellStyle name="標準 26 9 3 4 4" xfId="25040"/>
    <cellStyle name="標準 26 9 3 4 5" xfId="35600"/>
    <cellStyle name="標準 26 9 3 4 6" xfId="46154"/>
    <cellStyle name="標準 26 9 3 5" xfId="5620"/>
    <cellStyle name="標準 26 9 3 5 2" xfId="16466"/>
    <cellStyle name="標準 26 9 3 5 3" xfId="27020"/>
    <cellStyle name="標準 26 9 3 5 4" xfId="37580"/>
    <cellStyle name="標準 26 9 3 5 5" xfId="48135"/>
    <cellStyle name="標準 26 9 3 6" xfId="11200"/>
    <cellStyle name="標準 26 9 3 7" xfId="21754"/>
    <cellStyle name="標準 26 9 3 8" xfId="32314"/>
    <cellStyle name="標準 26 9 3 9" xfId="42868"/>
    <cellStyle name="標準 26 9 4" xfId="880"/>
    <cellStyle name="標準 26 9 4 2" xfId="2417"/>
    <cellStyle name="標準 26 9 4 2 2" xfId="4826"/>
    <cellStyle name="標準 26 9 4 2 2 2" xfId="10068"/>
    <cellStyle name="標準 26 9 4 2 2 2 2" xfId="19752"/>
    <cellStyle name="標準 26 9 4 2 2 2 3" xfId="30306"/>
    <cellStyle name="標準 26 9 4 2 2 2 4" xfId="40866"/>
    <cellStyle name="標準 26 9 4 2 2 2 5" xfId="51421"/>
    <cellStyle name="標準 26 9 4 2 2 3" xfId="14486"/>
    <cellStyle name="標準 26 9 4 2 2 4" xfId="25041"/>
    <cellStyle name="標準 26 9 4 2 2 5" xfId="35601"/>
    <cellStyle name="標準 26 9 4 2 2 6" xfId="46155"/>
    <cellStyle name="標準 26 9 4 2 3" xfId="7660"/>
    <cellStyle name="標準 26 9 4 2 3 2" xfId="17832"/>
    <cellStyle name="標準 26 9 4 2 3 3" xfId="28386"/>
    <cellStyle name="標準 26 9 4 2 3 4" xfId="38946"/>
    <cellStyle name="標準 26 9 4 2 3 5" xfId="49501"/>
    <cellStyle name="標準 26 9 4 2 4" xfId="12566"/>
    <cellStyle name="標準 26 9 4 2 5" xfId="23120"/>
    <cellStyle name="標準 26 9 4 2 6" xfId="33680"/>
    <cellStyle name="標準 26 9 4 2 7" xfId="44234"/>
    <cellStyle name="標準 26 9 4 3" xfId="3289"/>
    <cellStyle name="標準 26 9 4 3 2" xfId="8531"/>
    <cellStyle name="標準 26 9 4 3 2 2" xfId="19753"/>
    <cellStyle name="標準 26 9 4 3 2 3" xfId="30307"/>
    <cellStyle name="標準 26 9 4 3 2 4" xfId="40867"/>
    <cellStyle name="標準 26 9 4 3 2 5" xfId="51422"/>
    <cellStyle name="標準 26 9 4 3 3" xfId="14487"/>
    <cellStyle name="標準 26 9 4 3 4" xfId="25042"/>
    <cellStyle name="標準 26 9 4 3 5" xfId="35602"/>
    <cellStyle name="標準 26 9 4 3 6" xfId="46156"/>
    <cellStyle name="標準 26 9 4 4" xfId="6123"/>
    <cellStyle name="標準 26 9 4 4 2" xfId="16295"/>
    <cellStyle name="標準 26 9 4 4 3" xfId="26849"/>
    <cellStyle name="標準 26 9 4 4 4" xfId="37409"/>
    <cellStyle name="標準 26 9 4 4 5" xfId="47964"/>
    <cellStyle name="標準 26 9 4 5" xfId="11029"/>
    <cellStyle name="標準 26 9 4 6" xfId="21583"/>
    <cellStyle name="標準 26 9 4 7" xfId="32143"/>
    <cellStyle name="標準 26 9 4 8" xfId="42697"/>
    <cellStyle name="標準 26 9 5" xfId="1914"/>
    <cellStyle name="標準 26 9 5 2" xfId="4323"/>
    <cellStyle name="標準 26 9 5 2 2" xfId="9565"/>
    <cellStyle name="標準 26 9 5 2 2 2" xfId="19754"/>
    <cellStyle name="標準 26 9 5 2 2 3" xfId="30308"/>
    <cellStyle name="標準 26 9 5 2 2 4" xfId="40868"/>
    <cellStyle name="標準 26 9 5 2 2 5" xfId="51423"/>
    <cellStyle name="標準 26 9 5 2 3" xfId="14488"/>
    <cellStyle name="標準 26 9 5 2 4" xfId="25043"/>
    <cellStyle name="標準 26 9 5 2 5" xfId="35603"/>
    <cellStyle name="標準 26 9 5 2 6" xfId="46157"/>
    <cellStyle name="標準 26 9 5 3" xfId="7157"/>
    <cellStyle name="標準 26 9 5 3 2" xfId="17329"/>
    <cellStyle name="標準 26 9 5 3 3" xfId="27883"/>
    <cellStyle name="標準 26 9 5 3 4" xfId="38443"/>
    <cellStyle name="標準 26 9 5 3 5" xfId="48998"/>
    <cellStyle name="標準 26 9 5 4" xfId="12063"/>
    <cellStyle name="標準 26 9 5 5" xfId="22617"/>
    <cellStyle name="標準 26 9 5 6" xfId="33177"/>
    <cellStyle name="標準 26 9 5 7" xfId="43731"/>
    <cellStyle name="標準 26 9 6" xfId="1415"/>
    <cellStyle name="標準 26 9 6 2" xfId="3824"/>
    <cellStyle name="標準 26 9 6 2 2" xfId="9066"/>
    <cellStyle name="標準 26 9 6 2 2 2" xfId="19755"/>
    <cellStyle name="標準 26 9 6 2 2 3" xfId="30309"/>
    <cellStyle name="標準 26 9 6 2 2 4" xfId="40869"/>
    <cellStyle name="標準 26 9 6 2 2 5" xfId="51424"/>
    <cellStyle name="標準 26 9 6 2 3" xfId="14489"/>
    <cellStyle name="標準 26 9 6 2 4" xfId="25044"/>
    <cellStyle name="標準 26 9 6 2 5" xfId="35604"/>
    <cellStyle name="標準 26 9 6 2 6" xfId="46158"/>
    <cellStyle name="標準 26 9 6 3" xfId="6658"/>
    <cellStyle name="標準 26 9 6 3 2" xfId="16830"/>
    <cellStyle name="標準 26 9 6 3 3" xfId="27384"/>
    <cellStyle name="標準 26 9 6 3 4" xfId="37944"/>
    <cellStyle name="標準 26 9 6 3 5" xfId="48499"/>
    <cellStyle name="標準 26 9 6 4" xfId="11564"/>
    <cellStyle name="標準 26 9 6 5" xfId="22118"/>
    <cellStyle name="標準 26 9 6 6" xfId="32678"/>
    <cellStyle name="標準 26 9 6 7" xfId="43232"/>
    <cellStyle name="標準 26 9 7" xfId="2947"/>
    <cellStyle name="標準 26 9 7 2" xfId="8189"/>
    <cellStyle name="標準 26 9 7 2 2" xfId="19756"/>
    <cellStyle name="標準 26 9 7 2 3" xfId="30310"/>
    <cellStyle name="標準 26 9 7 2 4" xfId="40870"/>
    <cellStyle name="標準 26 9 7 2 5" xfId="51425"/>
    <cellStyle name="標準 26 9 7 3" xfId="14490"/>
    <cellStyle name="標準 26 9 7 4" xfId="25045"/>
    <cellStyle name="標準 26 9 7 5" xfId="35605"/>
    <cellStyle name="標準 26 9 7 6" xfId="46159"/>
    <cellStyle name="標準 26 9 8" xfId="5529"/>
    <cellStyle name="標準 26 9 8 2" xfId="15953"/>
    <cellStyle name="標準 26 9 8 3" xfId="26507"/>
    <cellStyle name="標準 26 9 8 4" xfId="37067"/>
    <cellStyle name="標準 26 9 8 5" xfId="47622"/>
    <cellStyle name="標準 26 9 9" xfId="10687"/>
    <cellStyle name="標準 27" xfId="89"/>
    <cellStyle name="標準 27 10" xfId="178"/>
    <cellStyle name="標準 27 10 10" xfId="31954"/>
    <cellStyle name="標準 27 10 11" xfId="42508"/>
    <cellStyle name="標準 27 10 2" xfId="476"/>
    <cellStyle name="標準 27 10 2 2" xfId="1204"/>
    <cellStyle name="標準 27 10 2 2 2" xfId="2741"/>
    <cellStyle name="標準 27 10 2 2 2 2" xfId="7984"/>
    <cellStyle name="標準 27 10 2 2 2 2 2" xfId="19757"/>
    <cellStyle name="標準 27 10 2 2 2 2 3" xfId="30311"/>
    <cellStyle name="標準 27 10 2 2 2 2 4" xfId="40871"/>
    <cellStyle name="標準 27 10 2 2 2 2 5" xfId="51426"/>
    <cellStyle name="標準 27 10 2 2 2 3" xfId="14491"/>
    <cellStyle name="標準 27 10 2 2 2 4" xfId="25046"/>
    <cellStyle name="標準 27 10 2 2 2 5" xfId="35606"/>
    <cellStyle name="標準 27 10 2 2 2 6" xfId="46160"/>
    <cellStyle name="標準 27 10 2 2 3" xfId="5150"/>
    <cellStyle name="標準 27 10 2 2 3 2" xfId="10392"/>
    <cellStyle name="標準 27 10 2 2 3 2 2" xfId="19758"/>
    <cellStyle name="標準 27 10 2 2 3 2 3" xfId="30312"/>
    <cellStyle name="標準 27 10 2 2 3 2 4" xfId="40872"/>
    <cellStyle name="標準 27 10 2 2 3 2 5" xfId="51427"/>
    <cellStyle name="標準 27 10 2 2 3 3" xfId="14492"/>
    <cellStyle name="標準 27 10 2 2 3 4" xfId="25047"/>
    <cellStyle name="標準 27 10 2 2 3 5" xfId="35607"/>
    <cellStyle name="標準 27 10 2 2 3 6" xfId="46161"/>
    <cellStyle name="標準 27 10 2 2 4" xfId="6447"/>
    <cellStyle name="標準 27 10 2 2 4 2" xfId="18156"/>
    <cellStyle name="標準 27 10 2 2 4 3" xfId="28710"/>
    <cellStyle name="標準 27 10 2 2 4 4" xfId="39270"/>
    <cellStyle name="標準 27 10 2 2 4 5" xfId="49825"/>
    <cellStyle name="標準 27 10 2 2 5" xfId="12890"/>
    <cellStyle name="標準 27 10 2 2 6" xfId="23444"/>
    <cellStyle name="標準 27 10 2 2 7" xfId="34004"/>
    <cellStyle name="標準 27 10 2 2 8" xfId="44558"/>
    <cellStyle name="標準 27 10 2 3" xfId="1739"/>
    <cellStyle name="標準 27 10 2 3 2" xfId="4148"/>
    <cellStyle name="標準 27 10 2 3 2 2" xfId="9390"/>
    <cellStyle name="標準 27 10 2 3 2 2 2" xfId="19759"/>
    <cellStyle name="標準 27 10 2 3 2 2 3" xfId="30313"/>
    <cellStyle name="標準 27 10 2 3 2 2 4" xfId="40873"/>
    <cellStyle name="標準 27 10 2 3 2 2 5" xfId="51428"/>
    <cellStyle name="標準 27 10 2 3 2 3" xfId="14493"/>
    <cellStyle name="標準 27 10 2 3 2 4" xfId="25048"/>
    <cellStyle name="標準 27 10 2 3 2 5" xfId="35608"/>
    <cellStyle name="標準 27 10 2 3 2 6" xfId="46162"/>
    <cellStyle name="標準 27 10 2 3 3" xfId="6982"/>
    <cellStyle name="標準 27 10 2 3 3 2" xfId="17154"/>
    <cellStyle name="標準 27 10 2 3 3 3" xfId="27708"/>
    <cellStyle name="標準 27 10 2 3 3 4" xfId="38268"/>
    <cellStyle name="標準 27 10 2 3 3 5" xfId="48823"/>
    <cellStyle name="標準 27 10 2 3 4" xfId="11888"/>
    <cellStyle name="標準 27 10 2 3 5" xfId="22442"/>
    <cellStyle name="標準 27 10 2 3 6" xfId="33002"/>
    <cellStyle name="標準 27 10 2 3 7" xfId="43556"/>
    <cellStyle name="標準 27 10 2 4" xfId="3613"/>
    <cellStyle name="標準 27 10 2 4 2" xfId="8855"/>
    <cellStyle name="標準 27 10 2 4 2 2" xfId="19760"/>
    <cellStyle name="標準 27 10 2 4 2 3" xfId="30314"/>
    <cellStyle name="標準 27 10 2 4 2 4" xfId="40874"/>
    <cellStyle name="標準 27 10 2 4 2 5" xfId="51429"/>
    <cellStyle name="標準 27 10 2 4 3" xfId="14494"/>
    <cellStyle name="標準 27 10 2 4 4" xfId="25049"/>
    <cellStyle name="標準 27 10 2 4 5" xfId="35609"/>
    <cellStyle name="標準 27 10 2 4 6" xfId="46163"/>
    <cellStyle name="標準 27 10 2 5" xfId="5719"/>
    <cellStyle name="標準 27 10 2 5 2" xfId="16619"/>
    <cellStyle name="標準 27 10 2 5 3" xfId="27173"/>
    <cellStyle name="標準 27 10 2 5 4" xfId="37733"/>
    <cellStyle name="標準 27 10 2 5 5" xfId="48288"/>
    <cellStyle name="標準 27 10 2 6" xfId="11353"/>
    <cellStyle name="標準 27 10 2 7" xfId="21907"/>
    <cellStyle name="標準 27 10 2 8" xfId="32467"/>
    <cellStyle name="標準 27 10 2 9" xfId="43021"/>
    <cellStyle name="標準 27 10 3" xfId="906"/>
    <cellStyle name="標準 27 10 3 2" xfId="2443"/>
    <cellStyle name="標準 27 10 3 2 2" xfId="4852"/>
    <cellStyle name="標準 27 10 3 2 2 2" xfId="10094"/>
    <cellStyle name="標準 27 10 3 2 2 2 2" xfId="19761"/>
    <cellStyle name="標準 27 10 3 2 2 2 3" xfId="30315"/>
    <cellStyle name="標準 27 10 3 2 2 2 4" xfId="40875"/>
    <cellStyle name="標準 27 10 3 2 2 2 5" xfId="51430"/>
    <cellStyle name="標準 27 10 3 2 2 3" xfId="14495"/>
    <cellStyle name="標準 27 10 3 2 2 4" xfId="25050"/>
    <cellStyle name="標準 27 10 3 2 2 5" xfId="35610"/>
    <cellStyle name="標準 27 10 3 2 2 6" xfId="46164"/>
    <cellStyle name="標準 27 10 3 2 3" xfId="7686"/>
    <cellStyle name="標準 27 10 3 2 3 2" xfId="17858"/>
    <cellStyle name="標準 27 10 3 2 3 3" xfId="28412"/>
    <cellStyle name="標準 27 10 3 2 3 4" xfId="38972"/>
    <cellStyle name="標準 27 10 3 2 3 5" xfId="49527"/>
    <cellStyle name="標準 27 10 3 2 4" xfId="12592"/>
    <cellStyle name="標準 27 10 3 2 5" xfId="23146"/>
    <cellStyle name="標準 27 10 3 2 6" xfId="33706"/>
    <cellStyle name="標準 27 10 3 2 7" xfId="44260"/>
    <cellStyle name="標準 27 10 3 3" xfId="3315"/>
    <cellStyle name="標準 27 10 3 3 2" xfId="8557"/>
    <cellStyle name="標準 27 10 3 3 2 2" xfId="19762"/>
    <cellStyle name="標準 27 10 3 3 2 3" xfId="30316"/>
    <cellStyle name="標準 27 10 3 3 2 4" xfId="40876"/>
    <cellStyle name="標準 27 10 3 3 2 5" xfId="51431"/>
    <cellStyle name="標準 27 10 3 3 3" xfId="14496"/>
    <cellStyle name="標準 27 10 3 3 4" xfId="25051"/>
    <cellStyle name="標準 27 10 3 3 5" xfId="35611"/>
    <cellStyle name="標準 27 10 3 3 6" xfId="46165"/>
    <cellStyle name="標準 27 10 3 4" xfId="6149"/>
    <cellStyle name="標準 27 10 3 4 2" xfId="16321"/>
    <cellStyle name="標準 27 10 3 4 3" xfId="26875"/>
    <cellStyle name="標準 27 10 3 4 4" xfId="37435"/>
    <cellStyle name="標準 27 10 3 4 5" xfId="47990"/>
    <cellStyle name="標準 27 10 3 5" xfId="11055"/>
    <cellStyle name="標準 27 10 3 6" xfId="21609"/>
    <cellStyle name="標準 27 10 3 7" xfId="32169"/>
    <cellStyle name="標準 27 10 3 8" xfId="42723"/>
    <cellStyle name="標準 27 10 4" xfId="2013"/>
    <cellStyle name="標準 27 10 4 2" xfId="4422"/>
    <cellStyle name="標準 27 10 4 2 2" xfId="9664"/>
    <cellStyle name="標準 27 10 4 2 2 2" xfId="19763"/>
    <cellStyle name="標準 27 10 4 2 2 3" xfId="30317"/>
    <cellStyle name="標準 27 10 4 2 2 4" xfId="40877"/>
    <cellStyle name="標準 27 10 4 2 2 5" xfId="51432"/>
    <cellStyle name="標準 27 10 4 2 3" xfId="14497"/>
    <cellStyle name="標準 27 10 4 2 4" xfId="25052"/>
    <cellStyle name="標準 27 10 4 2 5" xfId="35612"/>
    <cellStyle name="標準 27 10 4 2 6" xfId="46166"/>
    <cellStyle name="標準 27 10 4 3" xfId="7256"/>
    <cellStyle name="標準 27 10 4 3 2" xfId="17428"/>
    <cellStyle name="標準 27 10 4 3 3" xfId="27982"/>
    <cellStyle name="標準 27 10 4 3 4" xfId="38542"/>
    <cellStyle name="標準 27 10 4 3 5" xfId="49097"/>
    <cellStyle name="標準 27 10 4 4" xfId="12162"/>
    <cellStyle name="標準 27 10 4 5" xfId="22716"/>
    <cellStyle name="標準 27 10 4 6" xfId="33276"/>
    <cellStyle name="標準 27 10 4 7" xfId="43830"/>
    <cellStyle name="標準 27 10 5" xfId="1441"/>
    <cellStyle name="標準 27 10 5 2" xfId="3850"/>
    <cellStyle name="標準 27 10 5 2 2" xfId="9092"/>
    <cellStyle name="標準 27 10 5 2 2 2" xfId="19764"/>
    <cellStyle name="標準 27 10 5 2 2 3" xfId="30318"/>
    <cellStyle name="標準 27 10 5 2 2 4" xfId="40878"/>
    <cellStyle name="標準 27 10 5 2 2 5" xfId="51433"/>
    <cellStyle name="標準 27 10 5 2 3" xfId="14498"/>
    <cellStyle name="標準 27 10 5 2 4" xfId="25053"/>
    <cellStyle name="標準 27 10 5 2 5" xfId="35613"/>
    <cellStyle name="標準 27 10 5 2 6" xfId="46167"/>
    <cellStyle name="標準 27 10 5 3" xfId="6684"/>
    <cellStyle name="標準 27 10 5 3 2" xfId="16856"/>
    <cellStyle name="標準 27 10 5 3 3" xfId="27410"/>
    <cellStyle name="標準 27 10 5 3 4" xfId="37970"/>
    <cellStyle name="標準 27 10 5 3 5" xfId="48525"/>
    <cellStyle name="標準 27 10 5 4" xfId="11590"/>
    <cellStyle name="標準 27 10 5 5" xfId="22144"/>
    <cellStyle name="標準 27 10 5 6" xfId="32704"/>
    <cellStyle name="標準 27 10 5 7" xfId="43258"/>
    <cellStyle name="標準 27 10 6" xfId="3100"/>
    <cellStyle name="標準 27 10 6 2" xfId="8342"/>
    <cellStyle name="標準 27 10 6 2 2" xfId="19765"/>
    <cellStyle name="標準 27 10 6 2 3" xfId="30319"/>
    <cellStyle name="標準 27 10 6 2 4" xfId="40879"/>
    <cellStyle name="標準 27 10 6 2 5" xfId="51434"/>
    <cellStyle name="標準 27 10 6 3" xfId="14499"/>
    <cellStyle name="標準 27 10 6 4" xfId="25054"/>
    <cellStyle name="標準 27 10 6 5" xfId="35614"/>
    <cellStyle name="標準 27 10 6 6" xfId="46168"/>
    <cellStyle name="標準 27 10 7" xfId="5426"/>
    <cellStyle name="標準 27 10 7 2" xfId="16106"/>
    <cellStyle name="標準 27 10 7 3" xfId="26660"/>
    <cellStyle name="標準 27 10 7 4" xfId="37220"/>
    <cellStyle name="標準 27 10 7 5" xfId="47775"/>
    <cellStyle name="標準 27 10 8" xfId="10840"/>
    <cellStyle name="標準 27 10 9" xfId="21394"/>
    <cellStyle name="標準 27 11" xfId="498"/>
    <cellStyle name="標準 27 11 10" xfId="31828"/>
    <cellStyle name="標準 27 11 11" xfId="42382"/>
    <cellStyle name="標準 27 11 2" xfId="1078"/>
    <cellStyle name="標準 27 11 2 2" xfId="2615"/>
    <cellStyle name="標準 27 11 2 2 2" xfId="5024"/>
    <cellStyle name="標準 27 11 2 2 2 2" xfId="10266"/>
    <cellStyle name="標準 27 11 2 2 2 2 2" xfId="19766"/>
    <cellStyle name="標準 27 11 2 2 2 2 3" xfId="30320"/>
    <cellStyle name="標準 27 11 2 2 2 2 4" xfId="40880"/>
    <cellStyle name="標準 27 11 2 2 2 2 5" xfId="51435"/>
    <cellStyle name="標準 27 11 2 2 2 3" xfId="14500"/>
    <cellStyle name="標準 27 11 2 2 2 4" xfId="25055"/>
    <cellStyle name="標準 27 11 2 2 2 5" xfId="35615"/>
    <cellStyle name="標準 27 11 2 2 2 6" xfId="46169"/>
    <cellStyle name="標準 27 11 2 2 3" xfId="7858"/>
    <cellStyle name="標準 27 11 2 2 3 2" xfId="18030"/>
    <cellStyle name="標準 27 11 2 2 3 3" xfId="28584"/>
    <cellStyle name="標準 27 11 2 2 3 4" xfId="39144"/>
    <cellStyle name="標準 27 11 2 2 3 5" xfId="49699"/>
    <cellStyle name="標準 27 11 2 2 4" xfId="12764"/>
    <cellStyle name="標準 27 11 2 2 5" xfId="23318"/>
    <cellStyle name="標準 27 11 2 2 6" xfId="33878"/>
    <cellStyle name="標準 27 11 2 2 7" xfId="44432"/>
    <cellStyle name="標準 27 11 2 3" xfId="1613"/>
    <cellStyle name="標準 27 11 2 3 2" xfId="4022"/>
    <cellStyle name="標準 27 11 2 3 2 2" xfId="9264"/>
    <cellStyle name="標準 27 11 2 3 2 2 2" xfId="19767"/>
    <cellStyle name="標準 27 11 2 3 2 2 3" xfId="30321"/>
    <cellStyle name="標準 27 11 2 3 2 2 4" xfId="40881"/>
    <cellStyle name="標準 27 11 2 3 2 2 5" xfId="51436"/>
    <cellStyle name="標準 27 11 2 3 2 3" xfId="14501"/>
    <cellStyle name="標準 27 11 2 3 2 4" xfId="25056"/>
    <cellStyle name="標準 27 11 2 3 2 5" xfId="35616"/>
    <cellStyle name="標準 27 11 2 3 2 6" xfId="46170"/>
    <cellStyle name="標準 27 11 2 3 3" xfId="6856"/>
    <cellStyle name="標準 27 11 2 3 3 2" xfId="17028"/>
    <cellStyle name="標準 27 11 2 3 3 3" xfId="27582"/>
    <cellStyle name="標準 27 11 2 3 3 4" xfId="38142"/>
    <cellStyle name="標準 27 11 2 3 3 5" xfId="48697"/>
    <cellStyle name="標準 27 11 2 3 4" xfId="11762"/>
    <cellStyle name="標準 27 11 2 3 5" xfId="22316"/>
    <cellStyle name="標準 27 11 2 3 6" xfId="32876"/>
    <cellStyle name="標準 27 11 2 3 7" xfId="43430"/>
    <cellStyle name="標準 27 11 2 4" xfId="3487"/>
    <cellStyle name="標準 27 11 2 4 2" xfId="8729"/>
    <cellStyle name="標準 27 11 2 4 2 2" xfId="19768"/>
    <cellStyle name="標準 27 11 2 4 2 3" xfId="30322"/>
    <cellStyle name="標準 27 11 2 4 2 4" xfId="40882"/>
    <cellStyle name="標準 27 11 2 4 2 5" xfId="51437"/>
    <cellStyle name="標準 27 11 2 4 3" xfId="14502"/>
    <cellStyle name="標準 27 11 2 4 4" xfId="25057"/>
    <cellStyle name="標準 27 11 2 4 5" xfId="35617"/>
    <cellStyle name="標準 27 11 2 4 6" xfId="46171"/>
    <cellStyle name="標準 27 11 2 5" xfId="6321"/>
    <cellStyle name="標準 27 11 2 5 2" xfId="16493"/>
    <cellStyle name="標準 27 11 2 5 3" xfId="27047"/>
    <cellStyle name="標準 27 11 2 5 4" xfId="37607"/>
    <cellStyle name="標準 27 11 2 5 5" xfId="48162"/>
    <cellStyle name="標準 27 11 2 6" xfId="11227"/>
    <cellStyle name="標準 27 11 2 7" xfId="21781"/>
    <cellStyle name="標準 27 11 2 8" xfId="32341"/>
    <cellStyle name="標準 27 11 2 9" xfId="42895"/>
    <cellStyle name="標準 27 11 3" xfId="928"/>
    <cellStyle name="標準 27 11 3 2" xfId="2465"/>
    <cellStyle name="標準 27 11 3 2 2" xfId="4874"/>
    <cellStyle name="標準 27 11 3 2 2 2" xfId="10116"/>
    <cellStyle name="標準 27 11 3 2 2 2 2" xfId="19769"/>
    <cellStyle name="標準 27 11 3 2 2 2 3" xfId="30323"/>
    <cellStyle name="標準 27 11 3 2 2 2 4" xfId="40883"/>
    <cellStyle name="標準 27 11 3 2 2 2 5" xfId="51438"/>
    <cellStyle name="標準 27 11 3 2 2 3" xfId="14503"/>
    <cellStyle name="標準 27 11 3 2 2 4" xfId="25058"/>
    <cellStyle name="標準 27 11 3 2 2 5" xfId="35618"/>
    <cellStyle name="標準 27 11 3 2 2 6" xfId="46172"/>
    <cellStyle name="標準 27 11 3 2 3" xfId="7708"/>
    <cellStyle name="標準 27 11 3 2 3 2" xfId="17880"/>
    <cellStyle name="標準 27 11 3 2 3 3" xfId="28434"/>
    <cellStyle name="標準 27 11 3 2 3 4" xfId="38994"/>
    <cellStyle name="標準 27 11 3 2 3 5" xfId="49549"/>
    <cellStyle name="標準 27 11 3 2 4" xfId="12614"/>
    <cellStyle name="標準 27 11 3 2 5" xfId="23168"/>
    <cellStyle name="標準 27 11 3 2 6" xfId="33728"/>
    <cellStyle name="標準 27 11 3 2 7" xfId="44282"/>
    <cellStyle name="標準 27 11 3 3" xfId="3337"/>
    <cellStyle name="標準 27 11 3 3 2" xfId="8579"/>
    <cellStyle name="標準 27 11 3 3 2 2" xfId="19770"/>
    <cellStyle name="標準 27 11 3 3 2 3" xfId="30324"/>
    <cellStyle name="標準 27 11 3 3 2 4" xfId="40884"/>
    <cellStyle name="標準 27 11 3 3 2 5" xfId="51439"/>
    <cellStyle name="標準 27 11 3 3 3" xfId="14504"/>
    <cellStyle name="標準 27 11 3 3 4" xfId="25059"/>
    <cellStyle name="標準 27 11 3 3 5" xfId="35619"/>
    <cellStyle name="標準 27 11 3 3 6" xfId="46173"/>
    <cellStyle name="標準 27 11 3 4" xfId="6171"/>
    <cellStyle name="標準 27 11 3 4 2" xfId="16343"/>
    <cellStyle name="標準 27 11 3 4 3" xfId="26897"/>
    <cellStyle name="標準 27 11 3 4 4" xfId="37457"/>
    <cellStyle name="標準 27 11 3 4 5" xfId="48012"/>
    <cellStyle name="標準 27 11 3 5" xfId="11077"/>
    <cellStyle name="標準 27 11 3 6" xfId="21631"/>
    <cellStyle name="標準 27 11 3 7" xfId="32191"/>
    <cellStyle name="標準 27 11 3 8" xfId="42745"/>
    <cellStyle name="標準 27 11 4" xfId="2035"/>
    <cellStyle name="標準 27 11 4 2" xfId="4444"/>
    <cellStyle name="標準 27 11 4 2 2" xfId="9686"/>
    <cellStyle name="標準 27 11 4 2 2 2" xfId="19771"/>
    <cellStyle name="標準 27 11 4 2 2 3" xfId="30325"/>
    <cellStyle name="標準 27 11 4 2 2 4" xfId="40885"/>
    <cellStyle name="標準 27 11 4 2 2 5" xfId="51440"/>
    <cellStyle name="標準 27 11 4 2 3" xfId="14505"/>
    <cellStyle name="標準 27 11 4 2 4" xfId="25060"/>
    <cellStyle name="標準 27 11 4 2 5" xfId="35620"/>
    <cellStyle name="標準 27 11 4 2 6" xfId="46174"/>
    <cellStyle name="標準 27 11 4 3" xfId="7278"/>
    <cellStyle name="標準 27 11 4 3 2" xfId="17450"/>
    <cellStyle name="標準 27 11 4 3 3" xfId="28004"/>
    <cellStyle name="標準 27 11 4 3 4" xfId="38564"/>
    <cellStyle name="標準 27 11 4 3 5" xfId="49119"/>
    <cellStyle name="標準 27 11 4 4" xfId="12184"/>
    <cellStyle name="標準 27 11 4 5" xfId="22738"/>
    <cellStyle name="標準 27 11 4 6" xfId="33298"/>
    <cellStyle name="標準 27 11 4 7" xfId="43852"/>
    <cellStyle name="標準 27 11 5" xfId="1463"/>
    <cellStyle name="標準 27 11 5 2" xfId="3872"/>
    <cellStyle name="標準 27 11 5 2 2" xfId="9114"/>
    <cellStyle name="標準 27 11 5 2 2 2" xfId="19772"/>
    <cellStyle name="標準 27 11 5 2 2 3" xfId="30326"/>
    <cellStyle name="標準 27 11 5 2 2 4" xfId="40886"/>
    <cellStyle name="標準 27 11 5 2 2 5" xfId="51441"/>
    <cellStyle name="標準 27 11 5 2 3" xfId="14506"/>
    <cellStyle name="標準 27 11 5 2 4" xfId="25061"/>
    <cellStyle name="標準 27 11 5 2 5" xfId="35621"/>
    <cellStyle name="標準 27 11 5 2 6" xfId="46175"/>
    <cellStyle name="標準 27 11 5 3" xfId="6706"/>
    <cellStyle name="標準 27 11 5 3 2" xfId="16878"/>
    <cellStyle name="標準 27 11 5 3 3" xfId="27432"/>
    <cellStyle name="標準 27 11 5 3 4" xfId="37992"/>
    <cellStyle name="標準 27 11 5 3 5" xfId="48547"/>
    <cellStyle name="標準 27 11 5 4" xfId="11612"/>
    <cellStyle name="標準 27 11 5 5" xfId="22166"/>
    <cellStyle name="標準 27 11 5 6" xfId="32726"/>
    <cellStyle name="標準 27 11 5 7" xfId="43280"/>
    <cellStyle name="標準 27 11 6" xfId="2974"/>
    <cellStyle name="標準 27 11 6 2" xfId="8216"/>
    <cellStyle name="標準 27 11 6 2 2" xfId="19773"/>
    <cellStyle name="標準 27 11 6 2 3" xfId="30327"/>
    <cellStyle name="標準 27 11 6 2 4" xfId="40887"/>
    <cellStyle name="標準 27 11 6 2 5" xfId="51442"/>
    <cellStyle name="標準 27 11 6 3" xfId="14507"/>
    <cellStyle name="標準 27 11 6 4" xfId="25062"/>
    <cellStyle name="標準 27 11 6 5" xfId="35622"/>
    <cellStyle name="標準 27 11 6 6" xfId="46176"/>
    <cellStyle name="標準 27 11 7" xfId="5741"/>
    <cellStyle name="標準 27 11 7 2" xfId="15980"/>
    <cellStyle name="標準 27 11 7 3" xfId="26534"/>
    <cellStyle name="標準 27 11 7 4" xfId="37094"/>
    <cellStyle name="標準 27 11 7 5" xfId="47649"/>
    <cellStyle name="標準 27 11 8" xfId="10714"/>
    <cellStyle name="標準 27 11 9" xfId="21268"/>
    <cellStyle name="標準 27 12" xfId="520"/>
    <cellStyle name="標準 27 12 10" xfId="42530"/>
    <cellStyle name="標準 27 12 2" xfId="1226"/>
    <cellStyle name="標準 27 12 2 2" xfId="2763"/>
    <cellStyle name="標準 27 12 2 2 2" xfId="5172"/>
    <cellStyle name="標準 27 12 2 2 2 2" xfId="10414"/>
    <cellStyle name="標準 27 12 2 2 2 2 2" xfId="19774"/>
    <cellStyle name="標準 27 12 2 2 2 2 3" xfId="30328"/>
    <cellStyle name="標準 27 12 2 2 2 2 4" xfId="40888"/>
    <cellStyle name="標準 27 12 2 2 2 2 5" xfId="51443"/>
    <cellStyle name="標準 27 12 2 2 2 3" xfId="14508"/>
    <cellStyle name="標準 27 12 2 2 2 4" xfId="25063"/>
    <cellStyle name="標準 27 12 2 2 2 5" xfId="35623"/>
    <cellStyle name="標準 27 12 2 2 2 6" xfId="46177"/>
    <cellStyle name="標準 27 12 2 2 3" xfId="8006"/>
    <cellStyle name="標準 27 12 2 2 3 2" xfId="18178"/>
    <cellStyle name="標準 27 12 2 2 3 3" xfId="28732"/>
    <cellStyle name="標準 27 12 2 2 3 4" xfId="39292"/>
    <cellStyle name="標準 27 12 2 2 3 5" xfId="49847"/>
    <cellStyle name="標準 27 12 2 2 4" xfId="12912"/>
    <cellStyle name="標準 27 12 2 2 5" xfId="23466"/>
    <cellStyle name="標準 27 12 2 2 6" xfId="34026"/>
    <cellStyle name="標準 27 12 2 2 7" xfId="44580"/>
    <cellStyle name="標準 27 12 2 3" xfId="3635"/>
    <cellStyle name="標準 27 12 2 3 2" xfId="8877"/>
    <cellStyle name="標準 27 12 2 3 2 2" xfId="19775"/>
    <cellStyle name="標準 27 12 2 3 2 3" xfId="30329"/>
    <cellStyle name="標準 27 12 2 3 2 4" xfId="40889"/>
    <cellStyle name="標準 27 12 2 3 2 5" xfId="51444"/>
    <cellStyle name="標準 27 12 2 3 3" xfId="14509"/>
    <cellStyle name="標準 27 12 2 3 4" xfId="25064"/>
    <cellStyle name="標準 27 12 2 3 5" xfId="35624"/>
    <cellStyle name="標準 27 12 2 3 6" xfId="46178"/>
    <cellStyle name="標準 27 12 2 4" xfId="6469"/>
    <cellStyle name="標準 27 12 2 4 2" xfId="16641"/>
    <cellStyle name="標準 27 12 2 4 3" xfId="27195"/>
    <cellStyle name="標準 27 12 2 4 4" xfId="37755"/>
    <cellStyle name="標準 27 12 2 4 5" xfId="48310"/>
    <cellStyle name="標準 27 12 2 5" xfId="11375"/>
    <cellStyle name="標準 27 12 2 6" xfId="21929"/>
    <cellStyle name="標準 27 12 2 7" xfId="32489"/>
    <cellStyle name="標準 27 12 2 8" xfId="43043"/>
    <cellStyle name="標準 27 12 3" xfId="2057"/>
    <cellStyle name="標準 27 12 3 2" xfId="4466"/>
    <cellStyle name="標準 27 12 3 2 2" xfId="9708"/>
    <cellStyle name="標準 27 12 3 2 2 2" xfId="19776"/>
    <cellStyle name="標準 27 12 3 2 2 3" xfId="30330"/>
    <cellStyle name="標準 27 12 3 2 2 4" xfId="40890"/>
    <cellStyle name="標準 27 12 3 2 2 5" xfId="51445"/>
    <cellStyle name="標準 27 12 3 2 3" xfId="14510"/>
    <cellStyle name="標準 27 12 3 2 4" xfId="25065"/>
    <cellStyle name="標準 27 12 3 2 5" xfId="35625"/>
    <cellStyle name="標準 27 12 3 2 6" xfId="46179"/>
    <cellStyle name="標準 27 12 3 3" xfId="7300"/>
    <cellStyle name="標準 27 12 3 3 2" xfId="17472"/>
    <cellStyle name="標準 27 12 3 3 3" xfId="28026"/>
    <cellStyle name="標準 27 12 3 3 4" xfId="38586"/>
    <cellStyle name="標準 27 12 3 3 5" xfId="49141"/>
    <cellStyle name="標準 27 12 3 4" xfId="12206"/>
    <cellStyle name="標準 27 12 3 5" xfId="22760"/>
    <cellStyle name="標準 27 12 3 6" xfId="33320"/>
    <cellStyle name="標準 27 12 3 7" xfId="43874"/>
    <cellStyle name="標準 27 12 4" xfId="1761"/>
    <cellStyle name="標準 27 12 4 2" xfId="4170"/>
    <cellStyle name="標準 27 12 4 2 2" xfId="9412"/>
    <cellStyle name="標準 27 12 4 2 2 2" xfId="19777"/>
    <cellStyle name="標準 27 12 4 2 2 3" xfId="30331"/>
    <cellStyle name="標準 27 12 4 2 2 4" xfId="40891"/>
    <cellStyle name="標準 27 12 4 2 2 5" xfId="51446"/>
    <cellStyle name="標準 27 12 4 2 3" xfId="14511"/>
    <cellStyle name="標準 27 12 4 2 4" xfId="25066"/>
    <cellStyle name="標準 27 12 4 2 5" xfId="35626"/>
    <cellStyle name="標準 27 12 4 2 6" xfId="46180"/>
    <cellStyle name="標準 27 12 4 3" xfId="7004"/>
    <cellStyle name="標準 27 12 4 3 2" xfId="17176"/>
    <cellStyle name="標準 27 12 4 3 3" xfId="27730"/>
    <cellStyle name="標準 27 12 4 3 4" xfId="38290"/>
    <cellStyle name="標準 27 12 4 3 5" xfId="48845"/>
    <cellStyle name="標準 27 12 4 4" xfId="11910"/>
    <cellStyle name="標準 27 12 4 5" xfId="22464"/>
    <cellStyle name="標準 27 12 4 6" xfId="33024"/>
    <cellStyle name="標準 27 12 4 7" xfId="43578"/>
    <cellStyle name="標準 27 12 5" xfId="3122"/>
    <cellStyle name="標準 27 12 5 2" xfId="8364"/>
    <cellStyle name="標準 27 12 5 2 2" xfId="19778"/>
    <cellStyle name="標準 27 12 5 2 3" xfId="30332"/>
    <cellStyle name="標準 27 12 5 2 4" xfId="40892"/>
    <cellStyle name="標準 27 12 5 2 5" xfId="51447"/>
    <cellStyle name="標準 27 12 5 3" xfId="14512"/>
    <cellStyle name="標準 27 12 5 4" xfId="25067"/>
    <cellStyle name="標準 27 12 5 5" xfId="35627"/>
    <cellStyle name="標準 27 12 5 6" xfId="46181"/>
    <cellStyle name="標準 27 12 6" xfId="5763"/>
    <cellStyle name="標準 27 12 6 2" xfId="16128"/>
    <cellStyle name="標準 27 12 6 3" xfId="26682"/>
    <cellStyle name="標準 27 12 6 4" xfId="37242"/>
    <cellStyle name="標準 27 12 6 5" xfId="47797"/>
    <cellStyle name="標準 27 12 7" xfId="10862"/>
    <cellStyle name="標準 27 12 8" xfId="21416"/>
    <cellStyle name="標準 27 12 9" xfId="31976"/>
    <cellStyle name="標準 27 13" xfId="542"/>
    <cellStyle name="標準 27 13 10" xfId="42552"/>
    <cellStyle name="標準 27 13 2" xfId="948"/>
    <cellStyle name="標準 27 13 2 2" xfId="2485"/>
    <cellStyle name="標準 27 13 2 2 2" xfId="4894"/>
    <cellStyle name="標準 27 13 2 2 2 2" xfId="10136"/>
    <cellStyle name="標準 27 13 2 2 2 2 2" xfId="19779"/>
    <cellStyle name="標準 27 13 2 2 2 2 3" xfId="30333"/>
    <cellStyle name="標準 27 13 2 2 2 2 4" xfId="40893"/>
    <cellStyle name="標準 27 13 2 2 2 2 5" xfId="51448"/>
    <cellStyle name="標準 27 13 2 2 2 3" xfId="14513"/>
    <cellStyle name="標準 27 13 2 2 2 4" xfId="25068"/>
    <cellStyle name="標準 27 13 2 2 2 5" xfId="35628"/>
    <cellStyle name="標準 27 13 2 2 2 6" xfId="46182"/>
    <cellStyle name="標準 27 13 2 2 3" xfId="7728"/>
    <cellStyle name="標準 27 13 2 2 3 2" xfId="17900"/>
    <cellStyle name="標準 27 13 2 2 3 3" xfId="28454"/>
    <cellStyle name="標準 27 13 2 2 3 4" xfId="39014"/>
    <cellStyle name="標準 27 13 2 2 3 5" xfId="49569"/>
    <cellStyle name="標準 27 13 2 2 4" xfId="12634"/>
    <cellStyle name="標準 27 13 2 2 5" xfId="23188"/>
    <cellStyle name="標準 27 13 2 2 6" xfId="33748"/>
    <cellStyle name="標準 27 13 2 2 7" xfId="44302"/>
    <cellStyle name="標準 27 13 2 3" xfId="3357"/>
    <cellStyle name="標準 27 13 2 3 2" xfId="8599"/>
    <cellStyle name="標準 27 13 2 3 2 2" xfId="19780"/>
    <cellStyle name="標準 27 13 2 3 2 3" xfId="30334"/>
    <cellStyle name="標準 27 13 2 3 2 4" xfId="40894"/>
    <cellStyle name="標準 27 13 2 3 2 5" xfId="51449"/>
    <cellStyle name="標準 27 13 2 3 3" xfId="14514"/>
    <cellStyle name="標準 27 13 2 3 4" xfId="25069"/>
    <cellStyle name="標準 27 13 2 3 5" xfId="35629"/>
    <cellStyle name="標準 27 13 2 3 6" xfId="46183"/>
    <cellStyle name="標準 27 13 2 4" xfId="6191"/>
    <cellStyle name="標準 27 13 2 4 2" xfId="16363"/>
    <cellStyle name="標準 27 13 2 4 3" xfId="26917"/>
    <cellStyle name="標準 27 13 2 4 4" xfId="37477"/>
    <cellStyle name="標準 27 13 2 4 5" xfId="48032"/>
    <cellStyle name="標準 27 13 2 5" xfId="11097"/>
    <cellStyle name="標準 27 13 2 6" xfId="21651"/>
    <cellStyle name="標準 27 13 2 7" xfId="32211"/>
    <cellStyle name="標準 27 13 2 8" xfId="42765"/>
    <cellStyle name="標準 27 13 3" xfId="2079"/>
    <cellStyle name="標準 27 13 3 2" xfId="4488"/>
    <cellStyle name="標準 27 13 3 2 2" xfId="9730"/>
    <cellStyle name="標準 27 13 3 2 2 2" xfId="19781"/>
    <cellStyle name="標準 27 13 3 2 2 3" xfId="30335"/>
    <cellStyle name="標準 27 13 3 2 2 4" xfId="40895"/>
    <cellStyle name="標準 27 13 3 2 2 5" xfId="51450"/>
    <cellStyle name="標準 27 13 3 2 3" xfId="14515"/>
    <cellStyle name="標準 27 13 3 2 4" xfId="25070"/>
    <cellStyle name="標準 27 13 3 2 5" xfId="35630"/>
    <cellStyle name="標準 27 13 3 2 6" xfId="46184"/>
    <cellStyle name="標準 27 13 3 3" xfId="7322"/>
    <cellStyle name="標準 27 13 3 3 2" xfId="17494"/>
    <cellStyle name="標準 27 13 3 3 3" xfId="28048"/>
    <cellStyle name="標準 27 13 3 3 4" xfId="38608"/>
    <cellStyle name="標準 27 13 3 3 5" xfId="49163"/>
    <cellStyle name="標準 27 13 3 4" xfId="12228"/>
    <cellStyle name="標準 27 13 3 5" xfId="22782"/>
    <cellStyle name="標準 27 13 3 6" xfId="33342"/>
    <cellStyle name="標準 27 13 3 7" xfId="43896"/>
    <cellStyle name="標準 27 13 4" xfId="1483"/>
    <cellStyle name="標準 27 13 4 2" xfId="3892"/>
    <cellStyle name="標準 27 13 4 2 2" xfId="9134"/>
    <cellStyle name="標準 27 13 4 2 2 2" xfId="19782"/>
    <cellStyle name="標準 27 13 4 2 2 3" xfId="30336"/>
    <cellStyle name="標準 27 13 4 2 2 4" xfId="40896"/>
    <cellStyle name="標準 27 13 4 2 2 5" xfId="51451"/>
    <cellStyle name="標準 27 13 4 2 3" xfId="14516"/>
    <cellStyle name="標準 27 13 4 2 4" xfId="25071"/>
    <cellStyle name="標準 27 13 4 2 5" xfId="35631"/>
    <cellStyle name="標準 27 13 4 2 6" xfId="46185"/>
    <cellStyle name="標準 27 13 4 3" xfId="6726"/>
    <cellStyle name="標準 27 13 4 3 2" xfId="16898"/>
    <cellStyle name="標準 27 13 4 3 3" xfId="27452"/>
    <cellStyle name="標準 27 13 4 3 4" xfId="38012"/>
    <cellStyle name="標準 27 13 4 3 5" xfId="48567"/>
    <cellStyle name="標準 27 13 4 4" xfId="11632"/>
    <cellStyle name="標準 27 13 4 5" xfId="22186"/>
    <cellStyle name="標準 27 13 4 6" xfId="32746"/>
    <cellStyle name="標準 27 13 4 7" xfId="43300"/>
    <cellStyle name="標準 27 13 5" xfId="3144"/>
    <cellStyle name="標準 27 13 5 2" xfId="8386"/>
    <cellStyle name="標準 27 13 5 2 2" xfId="19783"/>
    <cellStyle name="標準 27 13 5 2 3" xfId="30337"/>
    <cellStyle name="標準 27 13 5 2 4" xfId="40897"/>
    <cellStyle name="標準 27 13 5 2 5" xfId="51452"/>
    <cellStyle name="標準 27 13 5 3" xfId="14517"/>
    <cellStyle name="標準 27 13 5 4" xfId="25072"/>
    <cellStyle name="標準 27 13 5 5" xfId="35632"/>
    <cellStyle name="標準 27 13 5 6" xfId="46186"/>
    <cellStyle name="標準 27 13 6" xfId="5785"/>
    <cellStyle name="標準 27 13 6 2" xfId="16150"/>
    <cellStyle name="標準 27 13 6 3" xfId="26704"/>
    <cellStyle name="標準 27 13 6 4" xfId="37264"/>
    <cellStyle name="標準 27 13 6 5" xfId="47819"/>
    <cellStyle name="標準 27 13 7" xfId="10884"/>
    <cellStyle name="標準 27 13 8" xfId="21438"/>
    <cellStyle name="標準 27 13 9" xfId="31998"/>
    <cellStyle name="標準 27 14" xfId="565"/>
    <cellStyle name="標準 27 14 10" xfId="42574"/>
    <cellStyle name="標準 27 14 2" xfId="1248"/>
    <cellStyle name="標準 27 14 2 2" xfId="2785"/>
    <cellStyle name="標準 27 14 2 2 2" xfId="5194"/>
    <cellStyle name="標準 27 14 2 2 2 2" xfId="10436"/>
    <cellStyle name="標準 27 14 2 2 2 2 2" xfId="19784"/>
    <cellStyle name="標準 27 14 2 2 2 2 3" xfId="30338"/>
    <cellStyle name="標準 27 14 2 2 2 2 4" xfId="40898"/>
    <cellStyle name="標準 27 14 2 2 2 2 5" xfId="51453"/>
    <cellStyle name="標準 27 14 2 2 2 3" xfId="14518"/>
    <cellStyle name="標準 27 14 2 2 2 4" xfId="25073"/>
    <cellStyle name="標準 27 14 2 2 2 5" xfId="35633"/>
    <cellStyle name="標準 27 14 2 2 2 6" xfId="46187"/>
    <cellStyle name="標準 27 14 2 2 3" xfId="8028"/>
    <cellStyle name="標準 27 14 2 2 3 2" xfId="18200"/>
    <cellStyle name="標準 27 14 2 2 3 3" xfId="28754"/>
    <cellStyle name="標準 27 14 2 2 3 4" xfId="39314"/>
    <cellStyle name="標準 27 14 2 2 3 5" xfId="49869"/>
    <cellStyle name="標準 27 14 2 2 4" xfId="12934"/>
    <cellStyle name="標準 27 14 2 2 5" xfId="23488"/>
    <cellStyle name="標準 27 14 2 2 6" xfId="34048"/>
    <cellStyle name="標準 27 14 2 2 7" xfId="44602"/>
    <cellStyle name="標準 27 14 2 3" xfId="3657"/>
    <cellStyle name="標準 27 14 2 3 2" xfId="8899"/>
    <cellStyle name="標準 27 14 2 3 2 2" xfId="19785"/>
    <cellStyle name="標準 27 14 2 3 2 3" xfId="30339"/>
    <cellStyle name="標準 27 14 2 3 2 4" xfId="40899"/>
    <cellStyle name="標準 27 14 2 3 2 5" xfId="51454"/>
    <cellStyle name="標準 27 14 2 3 3" xfId="14519"/>
    <cellStyle name="標準 27 14 2 3 4" xfId="25074"/>
    <cellStyle name="標準 27 14 2 3 5" xfId="35634"/>
    <cellStyle name="標準 27 14 2 3 6" xfId="46188"/>
    <cellStyle name="標準 27 14 2 4" xfId="6491"/>
    <cellStyle name="標準 27 14 2 4 2" xfId="16663"/>
    <cellStyle name="標準 27 14 2 4 3" xfId="27217"/>
    <cellStyle name="標準 27 14 2 4 4" xfId="37777"/>
    <cellStyle name="標準 27 14 2 4 5" xfId="48332"/>
    <cellStyle name="標準 27 14 2 5" xfId="11397"/>
    <cellStyle name="標準 27 14 2 6" xfId="21951"/>
    <cellStyle name="標準 27 14 2 7" xfId="32511"/>
    <cellStyle name="標準 27 14 2 8" xfId="43065"/>
    <cellStyle name="標準 27 14 3" xfId="2102"/>
    <cellStyle name="標準 27 14 3 2" xfId="4511"/>
    <cellStyle name="標準 27 14 3 2 2" xfId="9753"/>
    <cellStyle name="標準 27 14 3 2 2 2" xfId="19786"/>
    <cellStyle name="標準 27 14 3 2 2 3" xfId="30340"/>
    <cellStyle name="標準 27 14 3 2 2 4" xfId="40900"/>
    <cellStyle name="標準 27 14 3 2 2 5" xfId="51455"/>
    <cellStyle name="標準 27 14 3 2 3" xfId="14520"/>
    <cellStyle name="標準 27 14 3 2 4" xfId="25075"/>
    <cellStyle name="標準 27 14 3 2 5" xfId="35635"/>
    <cellStyle name="標準 27 14 3 2 6" xfId="46189"/>
    <cellStyle name="標準 27 14 3 3" xfId="7345"/>
    <cellStyle name="標準 27 14 3 3 2" xfId="17517"/>
    <cellStyle name="標準 27 14 3 3 3" xfId="28071"/>
    <cellStyle name="標準 27 14 3 3 4" xfId="38631"/>
    <cellStyle name="標準 27 14 3 3 5" xfId="49186"/>
    <cellStyle name="標準 27 14 3 4" xfId="12251"/>
    <cellStyle name="標準 27 14 3 5" xfId="22805"/>
    <cellStyle name="標準 27 14 3 6" xfId="33365"/>
    <cellStyle name="標準 27 14 3 7" xfId="43919"/>
    <cellStyle name="標準 27 14 4" xfId="1783"/>
    <cellStyle name="標準 27 14 4 2" xfId="4192"/>
    <cellStyle name="標準 27 14 4 2 2" xfId="9434"/>
    <cellStyle name="標準 27 14 4 2 2 2" xfId="19787"/>
    <cellStyle name="標準 27 14 4 2 2 3" xfId="30341"/>
    <cellStyle name="標準 27 14 4 2 2 4" xfId="40901"/>
    <cellStyle name="標準 27 14 4 2 2 5" xfId="51456"/>
    <cellStyle name="標準 27 14 4 2 3" xfId="14521"/>
    <cellStyle name="標準 27 14 4 2 4" xfId="25076"/>
    <cellStyle name="標準 27 14 4 2 5" xfId="35636"/>
    <cellStyle name="標準 27 14 4 2 6" xfId="46190"/>
    <cellStyle name="標準 27 14 4 3" xfId="7026"/>
    <cellStyle name="標準 27 14 4 3 2" xfId="17198"/>
    <cellStyle name="標準 27 14 4 3 3" xfId="27752"/>
    <cellStyle name="標準 27 14 4 3 4" xfId="38312"/>
    <cellStyle name="標準 27 14 4 3 5" xfId="48867"/>
    <cellStyle name="標準 27 14 4 4" xfId="11932"/>
    <cellStyle name="標準 27 14 4 5" xfId="22486"/>
    <cellStyle name="標準 27 14 4 6" xfId="33046"/>
    <cellStyle name="標準 27 14 4 7" xfId="43600"/>
    <cellStyle name="標準 27 14 5" xfId="3166"/>
    <cellStyle name="標準 27 14 5 2" xfId="8408"/>
    <cellStyle name="標準 27 14 5 2 2" xfId="19788"/>
    <cellStyle name="標準 27 14 5 2 3" xfId="30342"/>
    <cellStyle name="標準 27 14 5 2 4" xfId="40902"/>
    <cellStyle name="標準 27 14 5 2 5" xfId="51457"/>
    <cellStyle name="標準 27 14 5 3" xfId="14522"/>
    <cellStyle name="標準 27 14 5 4" xfId="25077"/>
    <cellStyle name="標準 27 14 5 5" xfId="35637"/>
    <cellStyle name="標準 27 14 5 6" xfId="46191"/>
    <cellStyle name="標準 27 14 6" xfId="5808"/>
    <cellStyle name="標準 27 14 6 2" xfId="16172"/>
    <cellStyle name="標準 27 14 6 3" xfId="26726"/>
    <cellStyle name="標準 27 14 6 4" xfId="37286"/>
    <cellStyle name="標準 27 14 6 5" xfId="47841"/>
    <cellStyle name="標準 27 14 7" xfId="10906"/>
    <cellStyle name="標準 27 14 8" xfId="21460"/>
    <cellStyle name="標準 27 14 9" xfId="32020"/>
    <cellStyle name="標準 27 15" xfId="691"/>
    <cellStyle name="標準 27 15 10" xfId="43087"/>
    <cellStyle name="標準 27 15 2" xfId="1270"/>
    <cellStyle name="標準 27 15 2 2" xfId="2805"/>
    <cellStyle name="標準 27 15 2 2 2" xfId="8048"/>
    <cellStyle name="標準 27 15 2 2 2 2" xfId="19789"/>
    <cellStyle name="標準 27 15 2 2 2 3" xfId="30343"/>
    <cellStyle name="標準 27 15 2 2 2 4" xfId="40903"/>
    <cellStyle name="標準 27 15 2 2 2 5" xfId="51458"/>
    <cellStyle name="標準 27 15 2 2 3" xfId="14523"/>
    <cellStyle name="標準 27 15 2 2 4" xfId="25078"/>
    <cellStyle name="標準 27 15 2 2 5" xfId="35638"/>
    <cellStyle name="標準 27 15 2 2 6" xfId="46192"/>
    <cellStyle name="標準 27 15 2 3" xfId="5214"/>
    <cellStyle name="標準 27 15 2 3 2" xfId="10456"/>
    <cellStyle name="標準 27 15 2 3 2 2" xfId="19790"/>
    <cellStyle name="標準 27 15 2 3 2 3" xfId="30344"/>
    <cellStyle name="標準 27 15 2 3 2 4" xfId="40904"/>
    <cellStyle name="標準 27 15 2 3 2 5" xfId="51459"/>
    <cellStyle name="標準 27 15 2 3 3" xfId="14524"/>
    <cellStyle name="標準 27 15 2 3 4" xfId="25079"/>
    <cellStyle name="標準 27 15 2 3 5" xfId="35639"/>
    <cellStyle name="標準 27 15 2 3 6" xfId="46193"/>
    <cellStyle name="標準 27 15 2 4" xfId="6513"/>
    <cellStyle name="標準 27 15 2 4 2" xfId="18220"/>
    <cellStyle name="標準 27 15 2 4 3" xfId="28774"/>
    <cellStyle name="標準 27 15 2 4 4" xfId="39334"/>
    <cellStyle name="標準 27 15 2 4 5" xfId="49889"/>
    <cellStyle name="標準 27 15 2 5" xfId="12954"/>
    <cellStyle name="標準 27 15 2 6" xfId="23508"/>
    <cellStyle name="標準 27 15 2 7" xfId="34068"/>
    <cellStyle name="標準 27 15 2 8" xfId="44622"/>
    <cellStyle name="標準 27 15 3" xfId="2228"/>
    <cellStyle name="標準 27 15 3 2" xfId="4637"/>
    <cellStyle name="標準 27 15 3 2 2" xfId="9879"/>
    <cellStyle name="標準 27 15 3 2 2 2" xfId="19791"/>
    <cellStyle name="標準 27 15 3 2 2 3" xfId="30345"/>
    <cellStyle name="標準 27 15 3 2 2 4" xfId="40905"/>
    <cellStyle name="標準 27 15 3 2 2 5" xfId="51460"/>
    <cellStyle name="標準 27 15 3 2 3" xfId="14525"/>
    <cellStyle name="標準 27 15 3 2 4" xfId="25080"/>
    <cellStyle name="標準 27 15 3 2 5" xfId="35640"/>
    <cellStyle name="標準 27 15 3 2 6" xfId="46194"/>
    <cellStyle name="標準 27 15 3 3" xfId="7471"/>
    <cellStyle name="標準 27 15 3 3 2" xfId="17643"/>
    <cellStyle name="標準 27 15 3 3 3" xfId="28197"/>
    <cellStyle name="標準 27 15 3 3 4" xfId="38757"/>
    <cellStyle name="標準 27 15 3 3 5" xfId="49312"/>
    <cellStyle name="標準 27 15 3 4" xfId="12377"/>
    <cellStyle name="標準 27 15 3 5" xfId="22931"/>
    <cellStyle name="標準 27 15 3 6" xfId="33491"/>
    <cellStyle name="標準 27 15 3 7" xfId="44045"/>
    <cellStyle name="標準 27 15 4" xfId="1805"/>
    <cellStyle name="標準 27 15 4 2" xfId="4214"/>
    <cellStyle name="標準 27 15 4 2 2" xfId="9456"/>
    <cellStyle name="標準 27 15 4 2 2 2" xfId="19792"/>
    <cellStyle name="標準 27 15 4 2 2 3" xfId="30346"/>
    <cellStyle name="標準 27 15 4 2 2 4" xfId="40906"/>
    <cellStyle name="標準 27 15 4 2 2 5" xfId="51461"/>
    <cellStyle name="標準 27 15 4 2 3" xfId="14526"/>
    <cellStyle name="標準 27 15 4 2 4" xfId="25081"/>
    <cellStyle name="標準 27 15 4 2 5" xfId="35641"/>
    <cellStyle name="標準 27 15 4 2 6" xfId="46195"/>
    <cellStyle name="標準 27 15 4 3" xfId="7048"/>
    <cellStyle name="標準 27 15 4 3 2" xfId="17220"/>
    <cellStyle name="標準 27 15 4 3 3" xfId="27774"/>
    <cellStyle name="標準 27 15 4 3 4" xfId="38334"/>
    <cellStyle name="標準 27 15 4 3 5" xfId="48889"/>
    <cellStyle name="標準 27 15 4 4" xfId="11954"/>
    <cellStyle name="標準 27 15 4 5" xfId="22508"/>
    <cellStyle name="標準 27 15 4 6" xfId="33068"/>
    <cellStyle name="標準 27 15 4 7" xfId="43622"/>
    <cellStyle name="標準 27 15 5" xfId="3679"/>
    <cellStyle name="標準 27 15 5 2" xfId="8921"/>
    <cellStyle name="標準 27 15 5 2 2" xfId="19793"/>
    <cellStyle name="標準 27 15 5 2 3" xfId="30347"/>
    <cellStyle name="標準 27 15 5 2 4" xfId="40907"/>
    <cellStyle name="標準 27 15 5 2 5" xfId="51462"/>
    <cellStyle name="標準 27 15 5 3" xfId="14527"/>
    <cellStyle name="標準 27 15 5 4" xfId="25082"/>
    <cellStyle name="標準 27 15 5 5" xfId="35642"/>
    <cellStyle name="標準 27 15 5 6" xfId="46196"/>
    <cellStyle name="標準 27 15 6" xfId="5934"/>
    <cellStyle name="標準 27 15 6 2" xfId="16685"/>
    <cellStyle name="標準 27 15 6 3" xfId="27239"/>
    <cellStyle name="標準 27 15 6 4" xfId="37799"/>
    <cellStyle name="標準 27 15 6 5" xfId="48354"/>
    <cellStyle name="標準 27 15 7" xfId="11419"/>
    <cellStyle name="標準 27 15 8" xfId="21973"/>
    <cellStyle name="標準 27 15 9" xfId="32533"/>
    <cellStyle name="標準 27 16" xfId="316"/>
    <cellStyle name="標準 27 16 10" xfId="43109"/>
    <cellStyle name="標準 27 16 2" xfId="1292"/>
    <cellStyle name="標準 27 16 2 2" xfId="2824"/>
    <cellStyle name="標準 27 16 2 2 2" xfId="8067"/>
    <cellStyle name="標準 27 16 2 2 2 2" xfId="19794"/>
    <cellStyle name="標準 27 16 2 2 2 3" xfId="30348"/>
    <cellStyle name="標準 27 16 2 2 2 4" xfId="40908"/>
    <cellStyle name="標準 27 16 2 2 2 5" xfId="51463"/>
    <cellStyle name="標準 27 16 2 2 3" xfId="14528"/>
    <cellStyle name="標準 27 16 2 2 4" xfId="25083"/>
    <cellStyle name="標準 27 16 2 2 5" xfId="35643"/>
    <cellStyle name="標準 27 16 2 2 6" xfId="46197"/>
    <cellStyle name="標準 27 16 2 3" xfId="5233"/>
    <cellStyle name="標準 27 16 2 3 2" xfId="10475"/>
    <cellStyle name="標準 27 16 2 3 2 2" xfId="19795"/>
    <cellStyle name="標準 27 16 2 3 2 3" xfId="30349"/>
    <cellStyle name="標準 27 16 2 3 2 4" xfId="40909"/>
    <cellStyle name="標準 27 16 2 3 2 5" xfId="51464"/>
    <cellStyle name="標準 27 16 2 3 3" xfId="14529"/>
    <cellStyle name="標準 27 16 2 3 4" xfId="25084"/>
    <cellStyle name="標準 27 16 2 3 5" xfId="35644"/>
    <cellStyle name="標準 27 16 2 3 6" xfId="46198"/>
    <cellStyle name="標準 27 16 2 4" xfId="6535"/>
    <cellStyle name="標準 27 16 2 4 2" xfId="18239"/>
    <cellStyle name="標準 27 16 2 4 3" xfId="28793"/>
    <cellStyle name="標準 27 16 2 4 4" xfId="39353"/>
    <cellStyle name="標準 27 16 2 4 5" xfId="49908"/>
    <cellStyle name="標準 27 16 2 5" xfId="12973"/>
    <cellStyle name="標準 27 16 2 6" xfId="23527"/>
    <cellStyle name="標準 27 16 2 7" xfId="34087"/>
    <cellStyle name="標準 27 16 2 8" xfId="44641"/>
    <cellStyle name="標準 27 16 3" xfId="2250"/>
    <cellStyle name="標準 27 16 3 2" xfId="4659"/>
    <cellStyle name="標準 27 16 3 2 2" xfId="9901"/>
    <cellStyle name="標準 27 16 3 2 2 2" xfId="19796"/>
    <cellStyle name="標準 27 16 3 2 2 3" xfId="30350"/>
    <cellStyle name="標準 27 16 3 2 2 4" xfId="40910"/>
    <cellStyle name="標準 27 16 3 2 2 5" xfId="51465"/>
    <cellStyle name="標準 27 16 3 2 3" xfId="14530"/>
    <cellStyle name="標準 27 16 3 2 4" xfId="25085"/>
    <cellStyle name="標準 27 16 3 2 5" xfId="35645"/>
    <cellStyle name="標準 27 16 3 2 6" xfId="46199"/>
    <cellStyle name="標準 27 16 3 3" xfId="7493"/>
    <cellStyle name="標準 27 16 3 3 2" xfId="17665"/>
    <cellStyle name="標準 27 16 3 3 3" xfId="28219"/>
    <cellStyle name="標準 27 16 3 3 4" xfId="38779"/>
    <cellStyle name="標準 27 16 3 3 5" xfId="49334"/>
    <cellStyle name="標準 27 16 3 4" xfId="12399"/>
    <cellStyle name="標準 27 16 3 5" xfId="22953"/>
    <cellStyle name="標準 27 16 3 6" xfId="33513"/>
    <cellStyle name="標準 27 16 3 7" xfId="44067"/>
    <cellStyle name="標準 27 16 4" xfId="1827"/>
    <cellStyle name="標準 27 16 4 2" xfId="4236"/>
    <cellStyle name="標準 27 16 4 2 2" xfId="9478"/>
    <cellStyle name="標準 27 16 4 2 2 2" xfId="19797"/>
    <cellStyle name="標準 27 16 4 2 2 3" xfId="30351"/>
    <cellStyle name="標準 27 16 4 2 2 4" xfId="40911"/>
    <cellStyle name="標準 27 16 4 2 2 5" xfId="51466"/>
    <cellStyle name="標準 27 16 4 2 3" xfId="14531"/>
    <cellStyle name="標準 27 16 4 2 4" xfId="25086"/>
    <cellStyle name="標準 27 16 4 2 5" xfId="35646"/>
    <cellStyle name="標準 27 16 4 2 6" xfId="46200"/>
    <cellStyle name="標準 27 16 4 3" xfId="7070"/>
    <cellStyle name="標準 27 16 4 3 2" xfId="17242"/>
    <cellStyle name="標準 27 16 4 3 3" xfId="27796"/>
    <cellStyle name="標準 27 16 4 3 4" xfId="38356"/>
    <cellStyle name="標準 27 16 4 3 5" xfId="48911"/>
    <cellStyle name="標準 27 16 4 4" xfId="11976"/>
    <cellStyle name="標準 27 16 4 5" xfId="22530"/>
    <cellStyle name="標準 27 16 4 6" xfId="33090"/>
    <cellStyle name="標準 27 16 4 7" xfId="43644"/>
    <cellStyle name="標準 27 16 5" xfId="3701"/>
    <cellStyle name="標準 27 16 5 2" xfId="8943"/>
    <cellStyle name="標準 27 16 5 2 2" xfId="19798"/>
    <cellStyle name="標準 27 16 5 2 3" xfId="30352"/>
    <cellStyle name="標準 27 16 5 2 4" xfId="40912"/>
    <cellStyle name="標準 27 16 5 2 5" xfId="51467"/>
    <cellStyle name="標準 27 16 5 3" xfId="14532"/>
    <cellStyle name="標準 27 16 5 4" xfId="25087"/>
    <cellStyle name="標準 27 16 5 5" xfId="35647"/>
    <cellStyle name="標準 27 16 5 6" xfId="46201"/>
    <cellStyle name="標準 27 16 6" xfId="5559"/>
    <cellStyle name="標準 27 16 6 2" xfId="16707"/>
    <cellStyle name="標準 27 16 6 3" xfId="27261"/>
    <cellStyle name="標準 27 16 6 4" xfId="37821"/>
    <cellStyle name="標準 27 16 6 5" xfId="48376"/>
    <cellStyle name="標準 27 16 7" xfId="11441"/>
    <cellStyle name="標準 27 16 8" xfId="21995"/>
    <cellStyle name="標準 27 16 9" xfId="32555"/>
    <cellStyle name="標準 27 17" xfId="713"/>
    <cellStyle name="標準 27 17 2" xfId="2272"/>
    <cellStyle name="標準 27 17 2 2" xfId="4681"/>
    <cellStyle name="標準 27 17 2 2 2" xfId="9923"/>
    <cellStyle name="標準 27 17 2 2 2 2" xfId="19799"/>
    <cellStyle name="標準 27 17 2 2 2 3" xfId="30353"/>
    <cellStyle name="標準 27 17 2 2 2 4" xfId="40913"/>
    <cellStyle name="標準 27 17 2 2 2 5" xfId="51468"/>
    <cellStyle name="標準 27 17 2 2 3" xfId="14533"/>
    <cellStyle name="標準 27 17 2 2 4" xfId="25088"/>
    <cellStyle name="標準 27 17 2 2 5" xfId="35648"/>
    <cellStyle name="標準 27 17 2 2 6" xfId="46202"/>
    <cellStyle name="標準 27 17 2 3" xfId="7515"/>
    <cellStyle name="標準 27 17 2 3 2" xfId="17687"/>
    <cellStyle name="標準 27 17 2 3 3" xfId="28241"/>
    <cellStyle name="標準 27 17 2 3 4" xfId="38801"/>
    <cellStyle name="標準 27 17 2 3 5" xfId="49356"/>
    <cellStyle name="標準 27 17 2 4" xfId="12421"/>
    <cellStyle name="標準 27 17 2 5" xfId="22975"/>
    <cellStyle name="標準 27 17 2 6" xfId="33535"/>
    <cellStyle name="標準 27 17 2 7" xfId="44089"/>
    <cellStyle name="標準 27 17 3" xfId="3189"/>
    <cellStyle name="標準 27 17 3 2" xfId="8431"/>
    <cellStyle name="標準 27 17 3 2 2" xfId="19800"/>
    <cellStyle name="標準 27 17 3 2 3" xfId="30354"/>
    <cellStyle name="標準 27 17 3 2 4" xfId="40914"/>
    <cellStyle name="標準 27 17 3 2 5" xfId="51469"/>
    <cellStyle name="標準 27 17 3 3" xfId="14534"/>
    <cellStyle name="標準 27 17 3 4" xfId="25089"/>
    <cellStyle name="標準 27 17 3 5" xfId="35649"/>
    <cellStyle name="標準 27 17 3 6" xfId="46203"/>
    <cellStyle name="標準 27 17 4" xfId="5956"/>
    <cellStyle name="標準 27 17 4 2" xfId="16195"/>
    <cellStyle name="標準 27 17 4 3" xfId="26749"/>
    <cellStyle name="標準 27 17 4 4" xfId="37309"/>
    <cellStyle name="標準 27 17 4 5" xfId="47864"/>
    <cellStyle name="標準 27 17 5" xfId="10929"/>
    <cellStyle name="標準 27 17 6" xfId="21483"/>
    <cellStyle name="標準 27 17 7" xfId="32043"/>
    <cellStyle name="標準 27 17 8" xfId="42597"/>
    <cellStyle name="標準 27 18" xfId="735"/>
    <cellStyle name="標準 27 18 2" xfId="2294"/>
    <cellStyle name="標準 27 18 2 2" xfId="7537"/>
    <cellStyle name="標準 27 18 2 2 2" xfId="19801"/>
    <cellStyle name="標準 27 18 2 2 3" xfId="30355"/>
    <cellStyle name="標準 27 18 2 2 4" xfId="40915"/>
    <cellStyle name="標準 27 18 2 2 5" xfId="51470"/>
    <cellStyle name="標準 27 18 2 3" xfId="14535"/>
    <cellStyle name="標準 27 18 2 4" xfId="25090"/>
    <cellStyle name="標準 27 18 2 5" xfId="35650"/>
    <cellStyle name="標準 27 18 2 6" xfId="46204"/>
    <cellStyle name="標準 27 18 3" xfId="4703"/>
    <cellStyle name="標準 27 18 3 2" xfId="9945"/>
    <cellStyle name="標準 27 18 3 2 2" xfId="19802"/>
    <cellStyle name="標準 27 18 3 2 3" xfId="30356"/>
    <cellStyle name="標準 27 18 3 2 4" xfId="40916"/>
    <cellStyle name="標準 27 18 3 2 5" xfId="51471"/>
    <cellStyle name="標準 27 18 3 3" xfId="14536"/>
    <cellStyle name="標準 27 18 3 4" xfId="25091"/>
    <cellStyle name="標準 27 18 3 5" xfId="35651"/>
    <cellStyle name="標準 27 18 3 6" xfId="46205"/>
    <cellStyle name="標準 27 18 4" xfId="5978"/>
    <cellStyle name="標準 27 18 4 2" xfId="17709"/>
    <cellStyle name="標準 27 18 4 3" xfId="28263"/>
    <cellStyle name="標準 27 18 4 4" xfId="38823"/>
    <cellStyle name="標準 27 18 4 5" xfId="49378"/>
    <cellStyle name="標準 27 18 5" xfId="12443"/>
    <cellStyle name="標準 27 18 6" xfId="22997"/>
    <cellStyle name="標準 27 18 7" xfId="33557"/>
    <cellStyle name="標準 27 18 8" xfId="44111"/>
    <cellStyle name="標準 27 19" xfId="757"/>
    <cellStyle name="標準 27 19 2" xfId="2321"/>
    <cellStyle name="標準 27 19 2 2" xfId="7564"/>
    <cellStyle name="標準 27 19 2 2 2" xfId="19803"/>
    <cellStyle name="標準 27 19 2 2 3" xfId="30357"/>
    <cellStyle name="標準 27 19 2 2 4" xfId="40917"/>
    <cellStyle name="標準 27 19 2 2 5" xfId="51472"/>
    <cellStyle name="標準 27 19 2 3" xfId="14537"/>
    <cellStyle name="標準 27 19 2 4" xfId="25092"/>
    <cellStyle name="標準 27 19 2 5" xfId="35652"/>
    <cellStyle name="標準 27 19 2 6" xfId="46206"/>
    <cellStyle name="標準 27 19 3" xfId="4730"/>
    <cellStyle name="標準 27 19 3 2" xfId="9972"/>
    <cellStyle name="標準 27 19 3 2 2" xfId="19804"/>
    <cellStyle name="標準 27 19 3 2 3" xfId="30358"/>
    <cellStyle name="標準 27 19 3 2 4" xfId="40918"/>
    <cellStyle name="標準 27 19 3 2 5" xfId="51473"/>
    <cellStyle name="標準 27 19 3 3" xfId="14538"/>
    <cellStyle name="標準 27 19 3 4" xfId="25093"/>
    <cellStyle name="標準 27 19 3 5" xfId="35653"/>
    <cellStyle name="標準 27 19 3 6" xfId="46207"/>
    <cellStyle name="標準 27 19 4" xfId="6000"/>
    <cellStyle name="標準 27 19 4 2" xfId="17736"/>
    <cellStyle name="標準 27 19 4 3" xfId="28290"/>
    <cellStyle name="標準 27 19 4 4" xfId="38850"/>
    <cellStyle name="標準 27 19 4 5" xfId="49405"/>
    <cellStyle name="標準 27 19 5" xfId="12470"/>
    <cellStyle name="標準 27 19 6" xfId="23024"/>
    <cellStyle name="標準 27 19 7" xfId="33584"/>
    <cellStyle name="標準 27 19 8" xfId="44138"/>
    <cellStyle name="標準 27 2" xfId="94"/>
    <cellStyle name="標準 27 2 10" xfId="696"/>
    <cellStyle name="標準 27 2 10 10" xfId="42579"/>
    <cellStyle name="標準 27 2 10 2" xfId="1253"/>
    <cellStyle name="標準 27 2 10 2 2" xfId="2790"/>
    <cellStyle name="標準 27 2 10 2 2 2" xfId="5199"/>
    <cellStyle name="標準 27 2 10 2 2 2 2" xfId="10441"/>
    <cellStyle name="標準 27 2 10 2 2 2 2 2" xfId="19805"/>
    <cellStyle name="標準 27 2 10 2 2 2 2 3" xfId="30359"/>
    <cellStyle name="標準 27 2 10 2 2 2 2 4" xfId="40919"/>
    <cellStyle name="標準 27 2 10 2 2 2 2 5" xfId="51474"/>
    <cellStyle name="標準 27 2 10 2 2 2 3" xfId="14539"/>
    <cellStyle name="標準 27 2 10 2 2 2 4" xfId="25094"/>
    <cellStyle name="標準 27 2 10 2 2 2 5" xfId="35654"/>
    <cellStyle name="標準 27 2 10 2 2 2 6" xfId="46208"/>
    <cellStyle name="標準 27 2 10 2 2 3" xfId="8033"/>
    <cellStyle name="標準 27 2 10 2 2 3 2" xfId="18205"/>
    <cellStyle name="標準 27 2 10 2 2 3 3" xfId="28759"/>
    <cellStyle name="標準 27 2 10 2 2 3 4" xfId="39319"/>
    <cellStyle name="標準 27 2 10 2 2 3 5" xfId="49874"/>
    <cellStyle name="標準 27 2 10 2 2 4" xfId="12939"/>
    <cellStyle name="標準 27 2 10 2 2 5" xfId="23493"/>
    <cellStyle name="標準 27 2 10 2 2 6" xfId="34053"/>
    <cellStyle name="標準 27 2 10 2 2 7" xfId="44607"/>
    <cellStyle name="標準 27 2 10 2 3" xfId="3662"/>
    <cellStyle name="標準 27 2 10 2 3 2" xfId="8904"/>
    <cellStyle name="標準 27 2 10 2 3 2 2" xfId="19806"/>
    <cellStyle name="標準 27 2 10 2 3 2 3" xfId="30360"/>
    <cellStyle name="標準 27 2 10 2 3 2 4" xfId="40920"/>
    <cellStyle name="標準 27 2 10 2 3 2 5" xfId="51475"/>
    <cellStyle name="標準 27 2 10 2 3 3" xfId="14540"/>
    <cellStyle name="標準 27 2 10 2 3 4" xfId="25095"/>
    <cellStyle name="標準 27 2 10 2 3 5" xfId="35655"/>
    <cellStyle name="標準 27 2 10 2 3 6" xfId="46209"/>
    <cellStyle name="標準 27 2 10 2 4" xfId="6496"/>
    <cellStyle name="標準 27 2 10 2 4 2" xfId="16668"/>
    <cellStyle name="標準 27 2 10 2 4 3" xfId="27222"/>
    <cellStyle name="標準 27 2 10 2 4 4" xfId="37782"/>
    <cellStyle name="標準 27 2 10 2 4 5" xfId="48337"/>
    <cellStyle name="標準 27 2 10 2 5" xfId="11402"/>
    <cellStyle name="標準 27 2 10 2 6" xfId="21956"/>
    <cellStyle name="標準 27 2 10 2 7" xfId="32516"/>
    <cellStyle name="標準 27 2 10 2 8" xfId="43070"/>
    <cellStyle name="標準 27 2 10 3" xfId="2233"/>
    <cellStyle name="標準 27 2 10 3 2" xfId="4642"/>
    <cellStyle name="標準 27 2 10 3 2 2" xfId="9884"/>
    <cellStyle name="標準 27 2 10 3 2 2 2" xfId="19807"/>
    <cellStyle name="標準 27 2 10 3 2 2 3" xfId="30361"/>
    <cellStyle name="標準 27 2 10 3 2 2 4" xfId="40921"/>
    <cellStyle name="標準 27 2 10 3 2 2 5" xfId="51476"/>
    <cellStyle name="標準 27 2 10 3 2 3" xfId="14541"/>
    <cellStyle name="標準 27 2 10 3 2 4" xfId="25096"/>
    <cellStyle name="標準 27 2 10 3 2 5" xfId="35656"/>
    <cellStyle name="標準 27 2 10 3 2 6" xfId="46210"/>
    <cellStyle name="標準 27 2 10 3 3" xfId="7476"/>
    <cellStyle name="標準 27 2 10 3 3 2" xfId="17648"/>
    <cellStyle name="標準 27 2 10 3 3 3" xfId="28202"/>
    <cellStyle name="標準 27 2 10 3 3 4" xfId="38762"/>
    <cellStyle name="標準 27 2 10 3 3 5" xfId="49317"/>
    <cellStyle name="標準 27 2 10 3 4" xfId="12382"/>
    <cellStyle name="標準 27 2 10 3 5" xfId="22936"/>
    <cellStyle name="標準 27 2 10 3 6" xfId="33496"/>
    <cellStyle name="標準 27 2 10 3 7" xfId="44050"/>
    <cellStyle name="標準 27 2 10 4" xfId="1788"/>
    <cellStyle name="標準 27 2 10 4 2" xfId="4197"/>
    <cellStyle name="標準 27 2 10 4 2 2" xfId="9439"/>
    <cellStyle name="標準 27 2 10 4 2 2 2" xfId="19808"/>
    <cellStyle name="標準 27 2 10 4 2 2 3" xfId="30362"/>
    <cellStyle name="標準 27 2 10 4 2 2 4" xfId="40922"/>
    <cellStyle name="標準 27 2 10 4 2 2 5" xfId="51477"/>
    <cellStyle name="標準 27 2 10 4 2 3" xfId="14542"/>
    <cellStyle name="標準 27 2 10 4 2 4" xfId="25097"/>
    <cellStyle name="標準 27 2 10 4 2 5" xfId="35657"/>
    <cellStyle name="標準 27 2 10 4 2 6" xfId="46211"/>
    <cellStyle name="標準 27 2 10 4 3" xfId="7031"/>
    <cellStyle name="標準 27 2 10 4 3 2" xfId="17203"/>
    <cellStyle name="標準 27 2 10 4 3 3" xfId="27757"/>
    <cellStyle name="標準 27 2 10 4 3 4" xfId="38317"/>
    <cellStyle name="標準 27 2 10 4 3 5" xfId="48872"/>
    <cellStyle name="標準 27 2 10 4 4" xfId="11937"/>
    <cellStyle name="標準 27 2 10 4 5" xfId="22491"/>
    <cellStyle name="標準 27 2 10 4 6" xfId="33051"/>
    <cellStyle name="標準 27 2 10 4 7" xfId="43605"/>
    <cellStyle name="標準 27 2 10 5" xfId="3171"/>
    <cellStyle name="標準 27 2 10 5 2" xfId="8413"/>
    <cellStyle name="標準 27 2 10 5 2 2" xfId="19809"/>
    <cellStyle name="標準 27 2 10 5 2 3" xfId="30363"/>
    <cellStyle name="標準 27 2 10 5 2 4" xfId="40923"/>
    <cellStyle name="標準 27 2 10 5 2 5" xfId="51478"/>
    <cellStyle name="標準 27 2 10 5 3" xfId="14543"/>
    <cellStyle name="標準 27 2 10 5 4" xfId="25098"/>
    <cellStyle name="標準 27 2 10 5 5" xfId="35658"/>
    <cellStyle name="標準 27 2 10 5 6" xfId="46212"/>
    <cellStyle name="標準 27 2 10 6" xfId="5939"/>
    <cellStyle name="標準 27 2 10 6 2" xfId="16177"/>
    <cellStyle name="標準 27 2 10 6 3" xfId="26731"/>
    <cellStyle name="標準 27 2 10 6 4" xfId="37291"/>
    <cellStyle name="標準 27 2 10 6 5" xfId="47846"/>
    <cellStyle name="標準 27 2 10 7" xfId="10911"/>
    <cellStyle name="標準 27 2 10 8" xfId="21465"/>
    <cellStyle name="標準 27 2 10 9" xfId="32025"/>
    <cellStyle name="標準 27 2 11" xfId="339"/>
    <cellStyle name="標準 27 2 11 10" xfId="43092"/>
    <cellStyle name="標準 27 2 11 2" xfId="1275"/>
    <cellStyle name="標準 27 2 11 2 2" xfId="2810"/>
    <cellStyle name="標準 27 2 11 2 2 2" xfId="8053"/>
    <cellStyle name="標準 27 2 11 2 2 2 2" xfId="19810"/>
    <cellStyle name="標準 27 2 11 2 2 2 3" xfId="30364"/>
    <cellStyle name="標準 27 2 11 2 2 2 4" xfId="40924"/>
    <cellStyle name="標準 27 2 11 2 2 2 5" xfId="51479"/>
    <cellStyle name="標準 27 2 11 2 2 3" xfId="14544"/>
    <cellStyle name="標準 27 2 11 2 2 4" xfId="25099"/>
    <cellStyle name="標準 27 2 11 2 2 5" xfId="35659"/>
    <cellStyle name="標準 27 2 11 2 2 6" xfId="46213"/>
    <cellStyle name="標準 27 2 11 2 3" xfId="5219"/>
    <cellStyle name="標準 27 2 11 2 3 2" xfId="10461"/>
    <cellStyle name="標準 27 2 11 2 3 2 2" xfId="19811"/>
    <cellStyle name="標準 27 2 11 2 3 2 3" xfId="30365"/>
    <cellStyle name="標準 27 2 11 2 3 2 4" xfId="40925"/>
    <cellStyle name="標準 27 2 11 2 3 2 5" xfId="51480"/>
    <cellStyle name="標準 27 2 11 2 3 3" xfId="14545"/>
    <cellStyle name="標準 27 2 11 2 3 4" xfId="25100"/>
    <cellStyle name="標準 27 2 11 2 3 5" xfId="35660"/>
    <cellStyle name="標準 27 2 11 2 3 6" xfId="46214"/>
    <cellStyle name="標準 27 2 11 2 4" xfId="6518"/>
    <cellStyle name="標準 27 2 11 2 4 2" xfId="18225"/>
    <cellStyle name="標準 27 2 11 2 4 3" xfId="28779"/>
    <cellStyle name="標準 27 2 11 2 4 4" xfId="39339"/>
    <cellStyle name="標準 27 2 11 2 4 5" xfId="49894"/>
    <cellStyle name="標準 27 2 11 2 5" xfId="12959"/>
    <cellStyle name="標準 27 2 11 2 6" xfId="23513"/>
    <cellStyle name="標準 27 2 11 2 7" xfId="34073"/>
    <cellStyle name="標準 27 2 11 2 8" xfId="44627"/>
    <cellStyle name="標準 27 2 11 3" xfId="2255"/>
    <cellStyle name="標準 27 2 11 3 2" xfId="4664"/>
    <cellStyle name="標準 27 2 11 3 2 2" xfId="9906"/>
    <cellStyle name="標準 27 2 11 3 2 2 2" xfId="19812"/>
    <cellStyle name="標準 27 2 11 3 2 2 3" xfId="30366"/>
    <cellStyle name="標準 27 2 11 3 2 2 4" xfId="40926"/>
    <cellStyle name="標準 27 2 11 3 2 2 5" xfId="51481"/>
    <cellStyle name="標準 27 2 11 3 2 3" xfId="14546"/>
    <cellStyle name="標準 27 2 11 3 2 4" xfId="25101"/>
    <cellStyle name="標準 27 2 11 3 2 5" xfId="35661"/>
    <cellStyle name="標準 27 2 11 3 2 6" xfId="46215"/>
    <cellStyle name="標準 27 2 11 3 3" xfId="7498"/>
    <cellStyle name="標準 27 2 11 3 3 2" xfId="17670"/>
    <cellStyle name="標準 27 2 11 3 3 3" xfId="28224"/>
    <cellStyle name="標準 27 2 11 3 3 4" xfId="38784"/>
    <cellStyle name="標準 27 2 11 3 3 5" xfId="49339"/>
    <cellStyle name="標準 27 2 11 3 4" xfId="12404"/>
    <cellStyle name="標準 27 2 11 3 5" xfId="22958"/>
    <cellStyle name="標準 27 2 11 3 6" xfId="33518"/>
    <cellStyle name="標準 27 2 11 3 7" xfId="44072"/>
    <cellStyle name="標準 27 2 11 4" xfId="1810"/>
    <cellStyle name="標準 27 2 11 4 2" xfId="4219"/>
    <cellStyle name="標準 27 2 11 4 2 2" xfId="9461"/>
    <cellStyle name="標準 27 2 11 4 2 2 2" xfId="19813"/>
    <cellStyle name="標準 27 2 11 4 2 2 3" xfId="30367"/>
    <cellStyle name="標準 27 2 11 4 2 2 4" xfId="40927"/>
    <cellStyle name="標準 27 2 11 4 2 2 5" xfId="51482"/>
    <cellStyle name="標準 27 2 11 4 2 3" xfId="14547"/>
    <cellStyle name="標準 27 2 11 4 2 4" xfId="25102"/>
    <cellStyle name="標準 27 2 11 4 2 5" xfId="35662"/>
    <cellStyle name="標準 27 2 11 4 2 6" xfId="46216"/>
    <cellStyle name="標準 27 2 11 4 3" xfId="7053"/>
    <cellStyle name="標準 27 2 11 4 3 2" xfId="17225"/>
    <cellStyle name="標準 27 2 11 4 3 3" xfId="27779"/>
    <cellStyle name="標準 27 2 11 4 3 4" xfId="38339"/>
    <cellStyle name="標準 27 2 11 4 3 5" xfId="48894"/>
    <cellStyle name="標準 27 2 11 4 4" xfId="11959"/>
    <cellStyle name="標準 27 2 11 4 5" xfId="22513"/>
    <cellStyle name="標準 27 2 11 4 6" xfId="33073"/>
    <cellStyle name="標準 27 2 11 4 7" xfId="43627"/>
    <cellStyle name="標準 27 2 11 5" xfId="3684"/>
    <cellStyle name="標準 27 2 11 5 2" xfId="8926"/>
    <cellStyle name="標準 27 2 11 5 2 2" xfId="19814"/>
    <cellStyle name="標準 27 2 11 5 2 3" xfId="30368"/>
    <cellStyle name="標準 27 2 11 5 2 4" xfId="40928"/>
    <cellStyle name="標準 27 2 11 5 2 5" xfId="51483"/>
    <cellStyle name="標準 27 2 11 5 3" xfId="14548"/>
    <cellStyle name="標準 27 2 11 5 4" xfId="25103"/>
    <cellStyle name="標準 27 2 11 5 5" xfId="35663"/>
    <cellStyle name="標準 27 2 11 5 6" xfId="46217"/>
    <cellStyle name="標準 27 2 11 6" xfId="5582"/>
    <cellStyle name="標準 27 2 11 6 2" xfId="16690"/>
    <cellStyle name="標準 27 2 11 6 3" xfId="27244"/>
    <cellStyle name="標準 27 2 11 6 4" xfId="37804"/>
    <cellStyle name="標準 27 2 11 6 5" xfId="48359"/>
    <cellStyle name="標準 27 2 11 7" xfId="11424"/>
    <cellStyle name="標準 27 2 11 8" xfId="21978"/>
    <cellStyle name="標準 27 2 11 9" xfId="32538"/>
    <cellStyle name="標準 27 2 12" xfId="718"/>
    <cellStyle name="標準 27 2 12 10" xfId="43114"/>
    <cellStyle name="標準 27 2 12 2" xfId="1297"/>
    <cellStyle name="標準 27 2 12 2 2" xfId="2829"/>
    <cellStyle name="標準 27 2 12 2 2 2" xfId="8072"/>
    <cellStyle name="標準 27 2 12 2 2 2 2" xfId="19815"/>
    <cellStyle name="標準 27 2 12 2 2 2 3" xfId="30369"/>
    <cellStyle name="標準 27 2 12 2 2 2 4" xfId="40929"/>
    <cellStyle name="標準 27 2 12 2 2 2 5" xfId="51484"/>
    <cellStyle name="標準 27 2 12 2 2 3" xfId="14549"/>
    <cellStyle name="標準 27 2 12 2 2 4" xfId="25104"/>
    <cellStyle name="標準 27 2 12 2 2 5" xfId="35664"/>
    <cellStyle name="標準 27 2 12 2 2 6" xfId="46218"/>
    <cellStyle name="標準 27 2 12 2 3" xfId="5238"/>
    <cellStyle name="標準 27 2 12 2 3 2" xfId="10480"/>
    <cellStyle name="標準 27 2 12 2 3 2 2" xfId="19816"/>
    <cellStyle name="標準 27 2 12 2 3 2 3" xfId="30370"/>
    <cellStyle name="標準 27 2 12 2 3 2 4" xfId="40930"/>
    <cellStyle name="標準 27 2 12 2 3 2 5" xfId="51485"/>
    <cellStyle name="標準 27 2 12 2 3 3" xfId="14550"/>
    <cellStyle name="標準 27 2 12 2 3 4" xfId="25105"/>
    <cellStyle name="標準 27 2 12 2 3 5" xfId="35665"/>
    <cellStyle name="標準 27 2 12 2 3 6" xfId="46219"/>
    <cellStyle name="標準 27 2 12 2 4" xfId="6540"/>
    <cellStyle name="標準 27 2 12 2 4 2" xfId="18244"/>
    <cellStyle name="標準 27 2 12 2 4 3" xfId="28798"/>
    <cellStyle name="標準 27 2 12 2 4 4" xfId="39358"/>
    <cellStyle name="標準 27 2 12 2 4 5" xfId="49913"/>
    <cellStyle name="標準 27 2 12 2 5" xfId="12978"/>
    <cellStyle name="標準 27 2 12 2 6" xfId="23532"/>
    <cellStyle name="標準 27 2 12 2 7" xfId="34092"/>
    <cellStyle name="標準 27 2 12 2 8" xfId="44646"/>
    <cellStyle name="標準 27 2 12 3" xfId="2277"/>
    <cellStyle name="標準 27 2 12 3 2" xfId="4686"/>
    <cellStyle name="標準 27 2 12 3 2 2" xfId="9928"/>
    <cellStyle name="標準 27 2 12 3 2 2 2" xfId="19817"/>
    <cellStyle name="標準 27 2 12 3 2 2 3" xfId="30371"/>
    <cellStyle name="標準 27 2 12 3 2 2 4" xfId="40931"/>
    <cellStyle name="標準 27 2 12 3 2 2 5" xfId="51486"/>
    <cellStyle name="標準 27 2 12 3 2 3" xfId="14551"/>
    <cellStyle name="標準 27 2 12 3 2 4" xfId="25106"/>
    <cellStyle name="標準 27 2 12 3 2 5" xfId="35666"/>
    <cellStyle name="標準 27 2 12 3 2 6" xfId="46220"/>
    <cellStyle name="標準 27 2 12 3 3" xfId="7520"/>
    <cellStyle name="標準 27 2 12 3 3 2" xfId="17692"/>
    <cellStyle name="標準 27 2 12 3 3 3" xfId="28246"/>
    <cellStyle name="標準 27 2 12 3 3 4" xfId="38806"/>
    <cellStyle name="標準 27 2 12 3 3 5" xfId="49361"/>
    <cellStyle name="標準 27 2 12 3 4" xfId="12426"/>
    <cellStyle name="標準 27 2 12 3 5" xfId="22980"/>
    <cellStyle name="標準 27 2 12 3 6" xfId="33540"/>
    <cellStyle name="標準 27 2 12 3 7" xfId="44094"/>
    <cellStyle name="標準 27 2 12 4" xfId="1832"/>
    <cellStyle name="標準 27 2 12 4 2" xfId="4241"/>
    <cellStyle name="標準 27 2 12 4 2 2" xfId="9483"/>
    <cellStyle name="標準 27 2 12 4 2 2 2" xfId="19818"/>
    <cellStyle name="標準 27 2 12 4 2 2 3" xfId="30372"/>
    <cellStyle name="標準 27 2 12 4 2 2 4" xfId="40932"/>
    <cellStyle name="標準 27 2 12 4 2 2 5" xfId="51487"/>
    <cellStyle name="標準 27 2 12 4 2 3" xfId="14552"/>
    <cellStyle name="標準 27 2 12 4 2 4" xfId="25107"/>
    <cellStyle name="標準 27 2 12 4 2 5" xfId="35667"/>
    <cellStyle name="標準 27 2 12 4 2 6" xfId="46221"/>
    <cellStyle name="標準 27 2 12 4 3" xfId="7075"/>
    <cellStyle name="標準 27 2 12 4 3 2" xfId="17247"/>
    <cellStyle name="標準 27 2 12 4 3 3" xfId="27801"/>
    <cellStyle name="標準 27 2 12 4 3 4" xfId="38361"/>
    <cellStyle name="標準 27 2 12 4 3 5" xfId="48916"/>
    <cellStyle name="標準 27 2 12 4 4" xfId="11981"/>
    <cellStyle name="標準 27 2 12 4 5" xfId="22535"/>
    <cellStyle name="標準 27 2 12 4 6" xfId="33095"/>
    <cellStyle name="標準 27 2 12 4 7" xfId="43649"/>
    <cellStyle name="標準 27 2 12 5" xfId="3706"/>
    <cellStyle name="標準 27 2 12 5 2" xfId="8948"/>
    <cellStyle name="標準 27 2 12 5 2 2" xfId="19819"/>
    <cellStyle name="標準 27 2 12 5 2 3" xfId="30373"/>
    <cellStyle name="標準 27 2 12 5 2 4" xfId="40933"/>
    <cellStyle name="標準 27 2 12 5 2 5" xfId="51488"/>
    <cellStyle name="標準 27 2 12 5 3" xfId="14553"/>
    <cellStyle name="標準 27 2 12 5 4" xfId="25108"/>
    <cellStyle name="標準 27 2 12 5 5" xfId="35668"/>
    <cellStyle name="標準 27 2 12 5 6" xfId="46222"/>
    <cellStyle name="標準 27 2 12 6" xfId="5961"/>
    <cellStyle name="標準 27 2 12 6 2" xfId="16712"/>
    <cellStyle name="標準 27 2 12 6 3" xfId="27266"/>
    <cellStyle name="標準 27 2 12 6 4" xfId="37826"/>
    <cellStyle name="標準 27 2 12 6 5" xfId="48381"/>
    <cellStyle name="標準 27 2 12 7" xfId="11446"/>
    <cellStyle name="標準 27 2 12 8" xfId="22000"/>
    <cellStyle name="標準 27 2 12 9" xfId="32560"/>
    <cellStyle name="標準 27 2 13" xfId="740"/>
    <cellStyle name="標準 27 2 13 2" xfId="2299"/>
    <cellStyle name="標準 27 2 13 2 2" xfId="4708"/>
    <cellStyle name="標準 27 2 13 2 2 2" xfId="9950"/>
    <cellStyle name="標準 27 2 13 2 2 2 2" xfId="19820"/>
    <cellStyle name="標準 27 2 13 2 2 2 3" xfId="30374"/>
    <cellStyle name="標準 27 2 13 2 2 2 4" xfId="40934"/>
    <cellStyle name="標準 27 2 13 2 2 2 5" xfId="51489"/>
    <cellStyle name="標準 27 2 13 2 2 3" xfId="14554"/>
    <cellStyle name="標準 27 2 13 2 2 4" xfId="25109"/>
    <cellStyle name="標準 27 2 13 2 2 5" xfId="35669"/>
    <cellStyle name="標準 27 2 13 2 2 6" xfId="46223"/>
    <cellStyle name="標準 27 2 13 2 3" xfId="7542"/>
    <cellStyle name="標準 27 2 13 2 3 2" xfId="17714"/>
    <cellStyle name="標準 27 2 13 2 3 3" xfId="28268"/>
    <cellStyle name="標準 27 2 13 2 3 4" xfId="38828"/>
    <cellStyle name="標準 27 2 13 2 3 5" xfId="49383"/>
    <cellStyle name="標準 27 2 13 2 4" xfId="12448"/>
    <cellStyle name="標準 27 2 13 2 5" xfId="23002"/>
    <cellStyle name="標準 27 2 13 2 6" xfId="33562"/>
    <cellStyle name="標準 27 2 13 2 7" xfId="44116"/>
    <cellStyle name="標準 27 2 13 3" xfId="3210"/>
    <cellStyle name="標準 27 2 13 3 2" xfId="8452"/>
    <cellStyle name="標準 27 2 13 3 2 2" xfId="19821"/>
    <cellStyle name="標準 27 2 13 3 2 3" xfId="30375"/>
    <cellStyle name="標準 27 2 13 3 2 4" xfId="40935"/>
    <cellStyle name="標準 27 2 13 3 2 5" xfId="51490"/>
    <cellStyle name="標準 27 2 13 3 3" xfId="14555"/>
    <cellStyle name="標準 27 2 13 3 4" xfId="25110"/>
    <cellStyle name="標準 27 2 13 3 5" xfId="35670"/>
    <cellStyle name="標準 27 2 13 3 6" xfId="46224"/>
    <cellStyle name="標準 27 2 13 4" xfId="5983"/>
    <cellStyle name="標準 27 2 13 4 2" xfId="16216"/>
    <cellStyle name="標準 27 2 13 4 3" xfId="26770"/>
    <cellStyle name="標準 27 2 13 4 4" xfId="37330"/>
    <cellStyle name="標準 27 2 13 4 5" xfId="47885"/>
    <cellStyle name="標準 27 2 13 5" xfId="10950"/>
    <cellStyle name="標準 27 2 13 6" xfId="21504"/>
    <cellStyle name="標準 27 2 13 7" xfId="32064"/>
    <cellStyle name="標準 27 2 13 8" xfId="42618"/>
    <cellStyle name="標準 27 2 14" xfId="762"/>
    <cellStyle name="標準 27 2 14 2" xfId="2326"/>
    <cellStyle name="標準 27 2 14 2 2" xfId="7569"/>
    <cellStyle name="標準 27 2 14 2 2 2" xfId="19822"/>
    <cellStyle name="標準 27 2 14 2 2 3" xfId="30376"/>
    <cellStyle name="標準 27 2 14 2 2 4" xfId="40936"/>
    <cellStyle name="標準 27 2 14 2 2 5" xfId="51491"/>
    <cellStyle name="標準 27 2 14 2 3" xfId="14556"/>
    <cellStyle name="標準 27 2 14 2 4" xfId="25111"/>
    <cellStyle name="標準 27 2 14 2 5" xfId="35671"/>
    <cellStyle name="標準 27 2 14 2 6" xfId="46225"/>
    <cellStyle name="標準 27 2 14 3" xfId="4735"/>
    <cellStyle name="標準 27 2 14 3 2" xfId="9977"/>
    <cellStyle name="標準 27 2 14 3 2 2" xfId="19823"/>
    <cellStyle name="標準 27 2 14 3 2 3" xfId="30377"/>
    <cellStyle name="標準 27 2 14 3 2 4" xfId="40937"/>
    <cellStyle name="標準 27 2 14 3 2 5" xfId="51492"/>
    <cellStyle name="標準 27 2 14 3 3" xfId="14557"/>
    <cellStyle name="標準 27 2 14 3 4" xfId="25112"/>
    <cellStyle name="標準 27 2 14 3 5" xfId="35672"/>
    <cellStyle name="標準 27 2 14 3 6" xfId="46226"/>
    <cellStyle name="標準 27 2 14 4" xfId="6005"/>
    <cellStyle name="標準 27 2 14 4 2" xfId="17741"/>
    <cellStyle name="標準 27 2 14 4 3" xfId="28295"/>
    <cellStyle name="標準 27 2 14 4 4" xfId="38855"/>
    <cellStyle name="標準 27 2 14 4 5" xfId="49410"/>
    <cellStyle name="標準 27 2 14 5" xfId="12475"/>
    <cellStyle name="標準 27 2 14 6" xfId="23029"/>
    <cellStyle name="標準 27 2 14 7" xfId="33589"/>
    <cellStyle name="標準 27 2 14 8" xfId="44143"/>
    <cellStyle name="標準 27 2 15" xfId="801"/>
    <cellStyle name="標準 27 2 15 2" xfId="1876"/>
    <cellStyle name="標準 27 2 15 2 2" xfId="7119"/>
    <cellStyle name="標準 27 2 15 2 2 2" xfId="19824"/>
    <cellStyle name="標準 27 2 15 2 2 3" xfId="30378"/>
    <cellStyle name="標準 27 2 15 2 2 4" xfId="40938"/>
    <cellStyle name="標準 27 2 15 2 2 5" xfId="51493"/>
    <cellStyle name="標準 27 2 15 2 3" xfId="14558"/>
    <cellStyle name="標準 27 2 15 2 4" xfId="25113"/>
    <cellStyle name="標準 27 2 15 2 5" xfId="35673"/>
    <cellStyle name="標準 27 2 15 2 6" xfId="46227"/>
    <cellStyle name="標準 27 2 15 3" xfId="4285"/>
    <cellStyle name="標準 27 2 15 3 2" xfId="9527"/>
    <cellStyle name="標準 27 2 15 3 2 2" xfId="19825"/>
    <cellStyle name="標準 27 2 15 3 2 3" xfId="30379"/>
    <cellStyle name="標準 27 2 15 3 2 4" xfId="40939"/>
    <cellStyle name="標準 27 2 15 3 2 5" xfId="51494"/>
    <cellStyle name="標準 27 2 15 3 3" xfId="14559"/>
    <cellStyle name="標準 27 2 15 3 4" xfId="25114"/>
    <cellStyle name="標準 27 2 15 3 5" xfId="35674"/>
    <cellStyle name="標準 27 2 15 3 6" xfId="46228"/>
    <cellStyle name="標準 27 2 15 4" xfId="6044"/>
    <cellStyle name="標準 27 2 15 4 2" xfId="17291"/>
    <cellStyle name="標準 27 2 15 4 3" xfId="27845"/>
    <cellStyle name="標準 27 2 15 4 4" xfId="38405"/>
    <cellStyle name="標準 27 2 15 4 5" xfId="48960"/>
    <cellStyle name="標準 27 2 15 5" xfId="12025"/>
    <cellStyle name="標準 27 2 15 6" xfId="22579"/>
    <cellStyle name="標準 27 2 15 7" xfId="33139"/>
    <cellStyle name="標準 27 2 15 8" xfId="43693"/>
    <cellStyle name="標準 27 2 16" xfId="1336"/>
    <cellStyle name="標準 27 2 16 2" xfId="3745"/>
    <cellStyle name="標準 27 2 16 2 2" xfId="8987"/>
    <cellStyle name="標準 27 2 16 2 2 2" xfId="19826"/>
    <cellStyle name="標準 27 2 16 2 2 3" xfId="30380"/>
    <cellStyle name="標準 27 2 16 2 2 4" xfId="40940"/>
    <cellStyle name="標準 27 2 16 2 2 5" xfId="51495"/>
    <cellStyle name="標準 27 2 16 2 3" xfId="14560"/>
    <cellStyle name="標準 27 2 16 2 4" xfId="25115"/>
    <cellStyle name="標準 27 2 16 2 5" xfId="35675"/>
    <cellStyle name="標準 27 2 16 2 6" xfId="46229"/>
    <cellStyle name="標準 27 2 16 3" xfId="6579"/>
    <cellStyle name="標準 27 2 16 3 2" xfId="16751"/>
    <cellStyle name="標準 27 2 16 3 3" xfId="27305"/>
    <cellStyle name="標準 27 2 16 3 4" xfId="37865"/>
    <cellStyle name="標準 27 2 16 3 5" xfId="48420"/>
    <cellStyle name="標準 27 2 16 4" xfId="11485"/>
    <cellStyle name="標準 27 2 16 5" xfId="22039"/>
    <cellStyle name="標準 27 2 16 6" xfId="32599"/>
    <cellStyle name="標準 27 2 16 7" xfId="43153"/>
    <cellStyle name="標準 27 2 17" xfId="2852"/>
    <cellStyle name="標準 27 2 17 2" xfId="8095"/>
    <cellStyle name="標準 27 2 17 2 2" xfId="18267"/>
    <cellStyle name="標準 27 2 17 2 3" xfId="28821"/>
    <cellStyle name="標準 27 2 17 2 4" xfId="39381"/>
    <cellStyle name="標準 27 2 17 2 5" xfId="49936"/>
    <cellStyle name="標準 27 2 17 3" xfId="13001"/>
    <cellStyle name="標準 27 2 17 4" xfId="23555"/>
    <cellStyle name="標準 27 2 17 5" xfId="34115"/>
    <cellStyle name="標準 27 2 17 6" xfId="44669"/>
    <cellStyle name="標準 27 2 18" xfId="5260"/>
    <cellStyle name="標準 27 2 18 2" xfId="10502"/>
    <cellStyle name="標準 27 2 18 2 2" xfId="18289"/>
    <cellStyle name="標準 27 2 18 2 3" xfId="28843"/>
    <cellStyle name="標準 27 2 18 2 4" xfId="39403"/>
    <cellStyle name="標準 27 2 18 2 5" xfId="49958"/>
    <cellStyle name="標準 27 2 18 3" xfId="13023"/>
    <cellStyle name="標準 27 2 18 4" xfId="23577"/>
    <cellStyle name="標準 27 2 18 5" xfId="34137"/>
    <cellStyle name="標準 27 2 18 6" xfId="44691"/>
    <cellStyle name="標準 27 2 19" xfId="5282"/>
    <cellStyle name="標準 27 2 19 2" xfId="10524"/>
    <cellStyle name="標準 27 2 19 2 2" xfId="18311"/>
    <cellStyle name="標準 27 2 19 2 3" xfId="28865"/>
    <cellStyle name="標準 27 2 19 2 4" xfId="39425"/>
    <cellStyle name="標準 27 2 19 2 5" xfId="49980"/>
    <cellStyle name="標準 27 2 19 3" xfId="13045"/>
    <cellStyle name="標準 27 2 19 4" xfId="23599"/>
    <cellStyle name="標準 27 2 19 5" xfId="34159"/>
    <cellStyle name="標準 27 2 19 6" xfId="44713"/>
    <cellStyle name="標準 27 2 2" xfId="119"/>
    <cellStyle name="標準 27 2 2 10" xfId="21184"/>
    <cellStyle name="標準 27 2 2 11" xfId="31744"/>
    <cellStyle name="標準 27 2 2 12" xfId="42298"/>
    <cellStyle name="標準 27 2 2 2" xfId="228"/>
    <cellStyle name="標準 27 2 2 2 10" xfId="42425"/>
    <cellStyle name="標準 27 2 2 2 2" xfId="608"/>
    <cellStyle name="標準 27 2 2 2 2 2" xfId="2658"/>
    <cellStyle name="標準 27 2 2 2 2 2 2" xfId="5067"/>
    <cellStyle name="標準 27 2 2 2 2 2 2 2" xfId="10309"/>
    <cellStyle name="標準 27 2 2 2 2 2 2 2 2" xfId="19827"/>
    <cellStyle name="標準 27 2 2 2 2 2 2 2 3" xfId="30381"/>
    <cellStyle name="標準 27 2 2 2 2 2 2 2 4" xfId="40941"/>
    <cellStyle name="標準 27 2 2 2 2 2 2 2 5" xfId="51496"/>
    <cellStyle name="標準 27 2 2 2 2 2 2 3" xfId="14561"/>
    <cellStyle name="標準 27 2 2 2 2 2 2 4" xfId="25116"/>
    <cellStyle name="標準 27 2 2 2 2 2 2 5" xfId="35676"/>
    <cellStyle name="標準 27 2 2 2 2 2 2 6" xfId="46230"/>
    <cellStyle name="標準 27 2 2 2 2 2 3" xfId="7901"/>
    <cellStyle name="標準 27 2 2 2 2 2 3 2" xfId="18073"/>
    <cellStyle name="標準 27 2 2 2 2 2 3 3" xfId="28627"/>
    <cellStyle name="標準 27 2 2 2 2 2 3 4" xfId="39187"/>
    <cellStyle name="標準 27 2 2 2 2 2 3 5" xfId="49742"/>
    <cellStyle name="標準 27 2 2 2 2 2 4" xfId="12807"/>
    <cellStyle name="標準 27 2 2 2 2 2 5" xfId="23361"/>
    <cellStyle name="標準 27 2 2 2 2 2 6" xfId="33921"/>
    <cellStyle name="標準 27 2 2 2 2 2 7" xfId="44475"/>
    <cellStyle name="標準 27 2 2 2 2 3" xfId="3530"/>
    <cellStyle name="標準 27 2 2 2 2 3 2" xfId="8772"/>
    <cellStyle name="標準 27 2 2 2 2 3 2 2" xfId="19828"/>
    <cellStyle name="標準 27 2 2 2 2 3 2 3" xfId="30382"/>
    <cellStyle name="標準 27 2 2 2 2 3 2 4" xfId="40942"/>
    <cellStyle name="標準 27 2 2 2 2 3 2 5" xfId="51497"/>
    <cellStyle name="標準 27 2 2 2 2 3 3" xfId="14562"/>
    <cellStyle name="標準 27 2 2 2 2 3 4" xfId="25117"/>
    <cellStyle name="標準 27 2 2 2 2 3 5" xfId="35677"/>
    <cellStyle name="標準 27 2 2 2 2 3 6" xfId="46231"/>
    <cellStyle name="標準 27 2 2 2 2 4" xfId="5851"/>
    <cellStyle name="標準 27 2 2 2 2 4 2" xfId="16536"/>
    <cellStyle name="標準 27 2 2 2 2 4 3" xfId="27090"/>
    <cellStyle name="標準 27 2 2 2 2 4 4" xfId="37650"/>
    <cellStyle name="標準 27 2 2 2 2 4 5" xfId="48205"/>
    <cellStyle name="標準 27 2 2 2 2 5" xfId="11270"/>
    <cellStyle name="標準 27 2 2 2 2 6" xfId="21824"/>
    <cellStyle name="標準 27 2 2 2 2 7" xfId="32384"/>
    <cellStyle name="標準 27 2 2 2 2 8" xfId="42938"/>
    <cellStyle name="標準 27 2 2 2 3" xfId="1121"/>
    <cellStyle name="標準 27 2 2 2 3 2" xfId="2145"/>
    <cellStyle name="標準 27 2 2 2 3 2 2" xfId="7388"/>
    <cellStyle name="標準 27 2 2 2 3 2 2 2" xfId="19829"/>
    <cellStyle name="標準 27 2 2 2 3 2 2 3" xfId="30383"/>
    <cellStyle name="標準 27 2 2 2 3 2 2 4" xfId="40943"/>
    <cellStyle name="標準 27 2 2 2 3 2 2 5" xfId="51498"/>
    <cellStyle name="標準 27 2 2 2 3 2 3" xfId="14563"/>
    <cellStyle name="標準 27 2 2 2 3 2 4" xfId="25118"/>
    <cellStyle name="標準 27 2 2 2 3 2 5" xfId="35678"/>
    <cellStyle name="標準 27 2 2 2 3 2 6" xfId="46232"/>
    <cellStyle name="標準 27 2 2 2 3 3" xfId="4554"/>
    <cellStyle name="標準 27 2 2 2 3 3 2" xfId="9796"/>
    <cellStyle name="標準 27 2 2 2 3 3 2 2" xfId="19830"/>
    <cellStyle name="標準 27 2 2 2 3 3 2 3" xfId="30384"/>
    <cellStyle name="標準 27 2 2 2 3 3 2 4" xfId="40944"/>
    <cellStyle name="標準 27 2 2 2 3 3 2 5" xfId="51499"/>
    <cellStyle name="標準 27 2 2 2 3 3 3" xfId="14564"/>
    <cellStyle name="標準 27 2 2 2 3 3 4" xfId="25119"/>
    <cellStyle name="標準 27 2 2 2 3 3 5" xfId="35679"/>
    <cellStyle name="標準 27 2 2 2 3 3 6" xfId="46233"/>
    <cellStyle name="標準 27 2 2 2 3 4" xfId="6364"/>
    <cellStyle name="標準 27 2 2 2 3 4 2" xfId="17560"/>
    <cellStyle name="標準 27 2 2 2 3 4 3" xfId="28114"/>
    <cellStyle name="標準 27 2 2 2 3 4 4" xfId="38674"/>
    <cellStyle name="標準 27 2 2 2 3 4 5" xfId="49229"/>
    <cellStyle name="標準 27 2 2 2 3 5" xfId="12294"/>
    <cellStyle name="標準 27 2 2 2 3 6" xfId="22848"/>
    <cellStyle name="標準 27 2 2 2 3 7" xfId="33408"/>
    <cellStyle name="標準 27 2 2 2 3 8" xfId="43962"/>
    <cellStyle name="標準 27 2 2 2 4" xfId="1656"/>
    <cellStyle name="標準 27 2 2 2 4 2" xfId="4065"/>
    <cellStyle name="標準 27 2 2 2 4 2 2" xfId="9307"/>
    <cellStyle name="標準 27 2 2 2 4 2 2 2" xfId="19831"/>
    <cellStyle name="標準 27 2 2 2 4 2 2 3" xfId="30385"/>
    <cellStyle name="標準 27 2 2 2 4 2 2 4" xfId="40945"/>
    <cellStyle name="標準 27 2 2 2 4 2 2 5" xfId="51500"/>
    <cellStyle name="標準 27 2 2 2 4 2 3" xfId="14565"/>
    <cellStyle name="標準 27 2 2 2 4 2 4" xfId="25120"/>
    <cellStyle name="標準 27 2 2 2 4 2 5" xfId="35680"/>
    <cellStyle name="標準 27 2 2 2 4 2 6" xfId="46234"/>
    <cellStyle name="標準 27 2 2 2 4 3" xfId="6899"/>
    <cellStyle name="標準 27 2 2 2 4 3 2" xfId="17071"/>
    <cellStyle name="標準 27 2 2 2 4 3 3" xfId="27625"/>
    <cellStyle name="標準 27 2 2 2 4 3 4" xfId="38185"/>
    <cellStyle name="標準 27 2 2 2 4 3 5" xfId="48740"/>
    <cellStyle name="標準 27 2 2 2 4 4" xfId="11805"/>
    <cellStyle name="標準 27 2 2 2 4 5" xfId="22359"/>
    <cellStyle name="標準 27 2 2 2 4 6" xfId="32919"/>
    <cellStyle name="標準 27 2 2 2 4 7" xfId="43473"/>
    <cellStyle name="標準 27 2 2 2 5" xfId="3017"/>
    <cellStyle name="標準 27 2 2 2 5 2" xfId="8259"/>
    <cellStyle name="標準 27 2 2 2 5 2 2" xfId="19832"/>
    <cellStyle name="標準 27 2 2 2 5 2 3" xfId="30386"/>
    <cellStyle name="標準 27 2 2 2 5 2 4" xfId="40946"/>
    <cellStyle name="標準 27 2 2 2 5 2 5" xfId="51501"/>
    <cellStyle name="標準 27 2 2 2 5 3" xfId="14566"/>
    <cellStyle name="標準 27 2 2 2 5 4" xfId="25121"/>
    <cellStyle name="標準 27 2 2 2 5 5" xfId="35681"/>
    <cellStyle name="標準 27 2 2 2 5 6" xfId="46235"/>
    <cellStyle name="標準 27 2 2 2 6" xfId="5472"/>
    <cellStyle name="標準 27 2 2 2 6 2" xfId="16023"/>
    <cellStyle name="標準 27 2 2 2 6 3" xfId="26577"/>
    <cellStyle name="標準 27 2 2 2 6 4" xfId="37137"/>
    <cellStyle name="標準 27 2 2 2 6 5" xfId="47692"/>
    <cellStyle name="標準 27 2 2 2 7" xfId="10757"/>
    <cellStyle name="標準 27 2 2 2 8" xfId="21311"/>
    <cellStyle name="標準 27 2 2 2 9" xfId="31871"/>
    <cellStyle name="標準 27 2 2 3" xfId="412"/>
    <cellStyle name="標準 27 2 2 3 2" xfId="994"/>
    <cellStyle name="標準 27 2 2 3 2 2" xfId="2531"/>
    <cellStyle name="標準 27 2 2 3 2 2 2" xfId="7774"/>
    <cellStyle name="標準 27 2 2 3 2 2 2 2" xfId="19833"/>
    <cellStyle name="標準 27 2 2 3 2 2 2 3" xfId="30387"/>
    <cellStyle name="標準 27 2 2 3 2 2 2 4" xfId="40947"/>
    <cellStyle name="標準 27 2 2 3 2 2 2 5" xfId="51502"/>
    <cellStyle name="標準 27 2 2 3 2 2 3" xfId="14567"/>
    <cellStyle name="標準 27 2 2 3 2 2 4" xfId="25122"/>
    <cellStyle name="標準 27 2 2 3 2 2 5" xfId="35682"/>
    <cellStyle name="標準 27 2 2 3 2 2 6" xfId="46236"/>
    <cellStyle name="標準 27 2 2 3 2 3" xfId="4940"/>
    <cellStyle name="標準 27 2 2 3 2 3 2" xfId="10182"/>
    <cellStyle name="標準 27 2 2 3 2 3 2 2" xfId="19834"/>
    <cellStyle name="標準 27 2 2 3 2 3 2 3" xfId="30388"/>
    <cellStyle name="標準 27 2 2 3 2 3 2 4" xfId="40948"/>
    <cellStyle name="標準 27 2 2 3 2 3 2 5" xfId="51503"/>
    <cellStyle name="標準 27 2 2 3 2 3 3" xfId="14568"/>
    <cellStyle name="標準 27 2 2 3 2 3 4" xfId="25123"/>
    <cellStyle name="標準 27 2 2 3 2 3 5" xfId="35683"/>
    <cellStyle name="標準 27 2 2 3 2 3 6" xfId="46237"/>
    <cellStyle name="標準 27 2 2 3 2 4" xfId="6237"/>
    <cellStyle name="標準 27 2 2 3 2 4 2" xfId="17946"/>
    <cellStyle name="標準 27 2 2 3 2 4 3" xfId="28500"/>
    <cellStyle name="標準 27 2 2 3 2 4 4" xfId="39060"/>
    <cellStyle name="標準 27 2 2 3 2 4 5" xfId="49615"/>
    <cellStyle name="標準 27 2 2 3 2 5" xfId="12680"/>
    <cellStyle name="標準 27 2 2 3 2 6" xfId="23234"/>
    <cellStyle name="標準 27 2 2 3 2 7" xfId="33794"/>
    <cellStyle name="標準 27 2 2 3 2 8" xfId="44348"/>
    <cellStyle name="標準 27 2 2 3 3" xfId="1529"/>
    <cellStyle name="標準 27 2 2 3 3 2" xfId="3938"/>
    <cellStyle name="標準 27 2 2 3 3 2 2" xfId="9180"/>
    <cellStyle name="標準 27 2 2 3 3 2 2 2" xfId="19835"/>
    <cellStyle name="標準 27 2 2 3 3 2 2 3" xfId="30389"/>
    <cellStyle name="標準 27 2 2 3 3 2 2 4" xfId="40949"/>
    <cellStyle name="標準 27 2 2 3 3 2 2 5" xfId="51504"/>
    <cellStyle name="標準 27 2 2 3 3 2 3" xfId="14569"/>
    <cellStyle name="標準 27 2 2 3 3 2 4" xfId="25124"/>
    <cellStyle name="標準 27 2 2 3 3 2 5" xfId="35684"/>
    <cellStyle name="標準 27 2 2 3 3 2 6" xfId="46238"/>
    <cellStyle name="標準 27 2 2 3 3 3" xfId="6772"/>
    <cellStyle name="標準 27 2 2 3 3 3 2" xfId="16944"/>
    <cellStyle name="標準 27 2 2 3 3 3 3" xfId="27498"/>
    <cellStyle name="標準 27 2 2 3 3 3 4" xfId="38058"/>
    <cellStyle name="標準 27 2 2 3 3 3 5" xfId="48613"/>
    <cellStyle name="標準 27 2 2 3 3 4" xfId="11678"/>
    <cellStyle name="標準 27 2 2 3 3 5" xfId="22232"/>
    <cellStyle name="標準 27 2 2 3 3 6" xfId="32792"/>
    <cellStyle name="標準 27 2 2 3 3 7" xfId="43346"/>
    <cellStyle name="標準 27 2 2 3 4" xfId="3403"/>
    <cellStyle name="標準 27 2 2 3 4 2" xfId="8645"/>
    <cellStyle name="標準 27 2 2 3 4 2 2" xfId="19836"/>
    <cellStyle name="標準 27 2 2 3 4 2 3" xfId="30390"/>
    <cellStyle name="標準 27 2 2 3 4 2 4" xfId="40950"/>
    <cellStyle name="標準 27 2 2 3 4 2 5" xfId="51505"/>
    <cellStyle name="標準 27 2 2 3 4 3" xfId="14570"/>
    <cellStyle name="標準 27 2 2 3 4 4" xfId="25125"/>
    <cellStyle name="標準 27 2 2 3 4 5" xfId="35685"/>
    <cellStyle name="標準 27 2 2 3 4 6" xfId="46239"/>
    <cellStyle name="標準 27 2 2 3 5" xfId="5655"/>
    <cellStyle name="標準 27 2 2 3 5 2" xfId="16409"/>
    <cellStyle name="標準 27 2 2 3 5 3" xfId="26963"/>
    <cellStyle name="標準 27 2 2 3 5 4" xfId="37523"/>
    <cellStyle name="標準 27 2 2 3 5 5" xfId="48078"/>
    <cellStyle name="標準 27 2 2 3 6" xfId="11143"/>
    <cellStyle name="標準 27 2 2 3 7" xfId="21697"/>
    <cellStyle name="標準 27 2 2 3 8" xfId="32257"/>
    <cellStyle name="標準 27 2 2 3 9" xfId="42811"/>
    <cellStyle name="標準 27 2 2 4" xfId="823"/>
    <cellStyle name="標準 27 2 2 4 2" xfId="2362"/>
    <cellStyle name="標準 27 2 2 4 2 2" xfId="4771"/>
    <cellStyle name="標準 27 2 2 4 2 2 2" xfId="10013"/>
    <cellStyle name="標準 27 2 2 4 2 2 2 2" xfId="19837"/>
    <cellStyle name="標準 27 2 2 4 2 2 2 3" xfId="30391"/>
    <cellStyle name="標準 27 2 2 4 2 2 2 4" xfId="40951"/>
    <cellStyle name="標準 27 2 2 4 2 2 2 5" xfId="51506"/>
    <cellStyle name="標準 27 2 2 4 2 2 3" xfId="14571"/>
    <cellStyle name="標準 27 2 2 4 2 2 4" xfId="25126"/>
    <cellStyle name="標準 27 2 2 4 2 2 5" xfId="35686"/>
    <cellStyle name="標準 27 2 2 4 2 2 6" xfId="46240"/>
    <cellStyle name="標準 27 2 2 4 2 3" xfId="7605"/>
    <cellStyle name="標準 27 2 2 4 2 3 2" xfId="17777"/>
    <cellStyle name="標準 27 2 2 4 2 3 3" xfId="28331"/>
    <cellStyle name="標準 27 2 2 4 2 3 4" xfId="38891"/>
    <cellStyle name="標準 27 2 2 4 2 3 5" xfId="49446"/>
    <cellStyle name="標準 27 2 2 4 2 4" xfId="12511"/>
    <cellStyle name="標準 27 2 2 4 2 5" xfId="23065"/>
    <cellStyle name="標準 27 2 2 4 2 6" xfId="33625"/>
    <cellStyle name="標準 27 2 2 4 2 7" xfId="44179"/>
    <cellStyle name="標準 27 2 2 4 3" xfId="3232"/>
    <cellStyle name="標準 27 2 2 4 3 2" xfId="8474"/>
    <cellStyle name="標準 27 2 2 4 3 2 2" xfId="19838"/>
    <cellStyle name="標準 27 2 2 4 3 2 3" xfId="30392"/>
    <cellStyle name="標準 27 2 2 4 3 2 4" xfId="40952"/>
    <cellStyle name="標準 27 2 2 4 3 2 5" xfId="51507"/>
    <cellStyle name="標準 27 2 2 4 3 3" xfId="14572"/>
    <cellStyle name="標準 27 2 2 4 3 4" xfId="25127"/>
    <cellStyle name="標準 27 2 2 4 3 5" xfId="35687"/>
    <cellStyle name="標準 27 2 2 4 3 6" xfId="46241"/>
    <cellStyle name="標準 27 2 2 4 4" xfId="6066"/>
    <cellStyle name="標準 27 2 2 4 4 2" xfId="16238"/>
    <cellStyle name="標準 27 2 2 4 4 3" xfId="26792"/>
    <cellStyle name="標準 27 2 2 4 4 4" xfId="37352"/>
    <cellStyle name="標準 27 2 2 4 4 5" xfId="47907"/>
    <cellStyle name="標準 27 2 2 4 5" xfId="10972"/>
    <cellStyle name="標準 27 2 2 4 6" xfId="21526"/>
    <cellStyle name="標準 27 2 2 4 7" xfId="32086"/>
    <cellStyle name="標準 27 2 2 4 8" xfId="42640"/>
    <cellStyle name="標準 27 2 2 5" xfId="1949"/>
    <cellStyle name="標準 27 2 2 5 2" xfId="4358"/>
    <cellStyle name="標準 27 2 2 5 2 2" xfId="9600"/>
    <cellStyle name="標準 27 2 2 5 2 2 2" xfId="19839"/>
    <cellStyle name="標準 27 2 2 5 2 2 3" xfId="30393"/>
    <cellStyle name="標準 27 2 2 5 2 2 4" xfId="40953"/>
    <cellStyle name="標準 27 2 2 5 2 2 5" xfId="51508"/>
    <cellStyle name="標準 27 2 2 5 2 3" xfId="14573"/>
    <cellStyle name="標準 27 2 2 5 2 4" xfId="25128"/>
    <cellStyle name="標準 27 2 2 5 2 5" xfId="35688"/>
    <cellStyle name="標準 27 2 2 5 2 6" xfId="46242"/>
    <cellStyle name="標準 27 2 2 5 3" xfId="7192"/>
    <cellStyle name="標準 27 2 2 5 3 2" xfId="17364"/>
    <cellStyle name="標準 27 2 2 5 3 3" xfId="27918"/>
    <cellStyle name="標準 27 2 2 5 3 4" xfId="38478"/>
    <cellStyle name="標準 27 2 2 5 3 5" xfId="49033"/>
    <cellStyle name="標準 27 2 2 5 4" xfId="12098"/>
    <cellStyle name="標準 27 2 2 5 5" xfId="22652"/>
    <cellStyle name="標準 27 2 2 5 6" xfId="33212"/>
    <cellStyle name="標準 27 2 2 5 7" xfId="43766"/>
    <cellStyle name="標準 27 2 2 6" xfId="1358"/>
    <cellStyle name="標準 27 2 2 6 2" xfId="3767"/>
    <cellStyle name="標準 27 2 2 6 2 2" xfId="9009"/>
    <cellStyle name="標準 27 2 2 6 2 2 2" xfId="19840"/>
    <cellStyle name="標準 27 2 2 6 2 2 3" xfId="30394"/>
    <cellStyle name="標準 27 2 2 6 2 2 4" xfId="40954"/>
    <cellStyle name="標準 27 2 2 6 2 2 5" xfId="51509"/>
    <cellStyle name="標準 27 2 2 6 2 3" xfId="14574"/>
    <cellStyle name="標準 27 2 2 6 2 4" xfId="25129"/>
    <cellStyle name="標準 27 2 2 6 2 5" xfId="35689"/>
    <cellStyle name="標準 27 2 2 6 2 6" xfId="46243"/>
    <cellStyle name="標準 27 2 2 6 3" xfId="6601"/>
    <cellStyle name="標準 27 2 2 6 3 2" xfId="16773"/>
    <cellStyle name="標準 27 2 2 6 3 3" xfId="27327"/>
    <cellStyle name="標準 27 2 2 6 3 4" xfId="37887"/>
    <cellStyle name="標準 27 2 2 6 3 5" xfId="48442"/>
    <cellStyle name="標準 27 2 2 6 4" xfId="11507"/>
    <cellStyle name="標準 27 2 2 6 5" xfId="22061"/>
    <cellStyle name="標準 27 2 2 6 6" xfId="32621"/>
    <cellStyle name="標準 27 2 2 6 7" xfId="43175"/>
    <cellStyle name="標準 27 2 2 7" xfId="2890"/>
    <cellStyle name="標準 27 2 2 7 2" xfId="8132"/>
    <cellStyle name="標準 27 2 2 7 2 2" xfId="19841"/>
    <cellStyle name="標準 27 2 2 7 2 3" xfId="30395"/>
    <cellStyle name="標準 27 2 2 7 2 4" xfId="40955"/>
    <cellStyle name="標準 27 2 2 7 2 5" xfId="51510"/>
    <cellStyle name="標準 27 2 2 7 3" xfId="14575"/>
    <cellStyle name="標準 27 2 2 7 4" xfId="25130"/>
    <cellStyle name="標準 27 2 2 7 5" xfId="35690"/>
    <cellStyle name="標準 27 2 2 7 6" xfId="46244"/>
    <cellStyle name="標準 27 2 2 8" xfId="5367"/>
    <cellStyle name="標準 27 2 2 8 2" xfId="15896"/>
    <cellStyle name="標準 27 2 2 8 3" xfId="26450"/>
    <cellStyle name="標準 27 2 2 8 4" xfId="37010"/>
    <cellStyle name="標準 27 2 2 8 5" xfId="47565"/>
    <cellStyle name="標準 27 2 2 9" xfId="10630"/>
    <cellStyle name="標準 27 2 20" xfId="5304"/>
    <cellStyle name="標準 27 2 20 2" xfId="10546"/>
    <cellStyle name="標準 27 2 20 2 2" xfId="19842"/>
    <cellStyle name="標準 27 2 20 2 3" xfId="30396"/>
    <cellStyle name="標準 27 2 20 2 4" xfId="40956"/>
    <cellStyle name="標準 27 2 20 2 5" xfId="51511"/>
    <cellStyle name="標準 27 2 20 3" xfId="14576"/>
    <cellStyle name="標準 27 2 20 4" xfId="25131"/>
    <cellStyle name="標準 27 2 20 5" xfId="35691"/>
    <cellStyle name="標準 27 2 20 6" xfId="46245"/>
    <cellStyle name="標準 27 2 21" xfId="5326"/>
    <cellStyle name="標準 27 2 21 2" xfId="21078"/>
    <cellStyle name="標準 27 2 21 2 2" xfId="31632"/>
    <cellStyle name="標準 27 2 21 2 3" xfId="42192"/>
    <cellStyle name="標準 27 2 21 2 4" xfId="52747"/>
    <cellStyle name="標準 27 2 21 3" xfId="15812"/>
    <cellStyle name="標準 27 2 21 4" xfId="26367"/>
    <cellStyle name="標準 27 2 21 5" xfId="36927"/>
    <cellStyle name="標準 27 2 21 6" xfId="47481"/>
    <cellStyle name="標準 27 2 22" xfId="5346"/>
    <cellStyle name="標準 27 2 22 2" xfId="21100"/>
    <cellStyle name="標準 27 2 22 2 2" xfId="31654"/>
    <cellStyle name="標準 27 2 22 2 3" xfId="42214"/>
    <cellStyle name="標準 27 2 22 2 4" xfId="52769"/>
    <cellStyle name="標準 27 2 22 3" xfId="15834"/>
    <cellStyle name="標準 27 2 22 4" xfId="26389"/>
    <cellStyle name="標準 27 2 22 5" xfId="36949"/>
    <cellStyle name="標準 27 2 22 6" xfId="47503"/>
    <cellStyle name="標準 27 2 23" xfId="10568"/>
    <cellStyle name="標準 27 2 23 2" xfId="21122"/>
    <cellStyle name="標準 27 2 23 3" xfId="31676"/>
    <cellStyle name="標準 27 2 23 4" xfId="42236"/>
    <cellStyle name="標準 27 2 23 5" xfId="52791"/>
    <cellStyle name="標準 27 2 24" xfId="15858"/>
    <cellStyle name="標準 27 2 24 2" xfId="26413"/>
    <cellStyle name="標準 27 2 24 3" xfId="36973"/>
    <cellStyle name="標準 27 2 24 4" xfId="47527"/>
    <cellStyle name="標準 27 2 25" xfId="10592"/>
    <cellStyle name="標準 27 2 26" xfId="21146"/>
    <cellStyle name="標準 27 2 27" xfId="31706"/>
    <cellStyle name="標準 27 2 28" xfId="42260"/>
    <cellStyle name="標準 27 2 3" xfId="141"/>
    <cellStyle name="標準 27 2 3 10" xfId="21206"/>
    <cellStyle name="標準 27 2 3 11" xfId="31766"/>
    <cellStyle name="標準 27 2 3 12" xfId="42320"/>
    <cellStyle name="標準 27 2 3 2" xfId="251"/>
    <cellStyle name="標準 27 2 3 2 10" xfId="42447"/>
    <cellStyle name="標準 27 2 3 2 2" xfId="630"/>
    <cellStyle name="標準 27 2 3 2 2 2" xfId="2680"/>
    <cellStyle name="標準 27 2 3 2 2 2 2" xfId="5089"/>
    <cellStyle name="標準 27 2 3 2 2 2 2 2" xfId="10331"/>
    <cellStyle name="標準 27 2 3 2 2 2 2 2 2" xfId="19843"/>
    <cellStyle name="標準 27 2 3 2 2 2 2 2 3" xfId="30397"/>
    <cellStyle name="標準 27 2 3 2 2 2 2 2 4" xfId="40957"/>
    <cellStyle name="標準 27 2 3 2 2 2 2 2 5" xfId="51512"/>
    <cellStyle name="標準 27 2 3 2 2 2 2 3" xfId="14577"/>
    <cellStyle name="標準 27 2 3 2 2 2 2 4" xfId="25132"/>
    <cellStyle name="標準 27 2 3 2 2 2 2 5" xfId="35692"/>
    <cellStyle name="標準 27 2 3 2 2 2 2 6" xfId="46246"/>
    <cellStyle name="標準 27 2 3 2 2 2 3" xfId="7923"/>
    <cellStyle name="標準 27 2 3 2 2 2 3 2" xfId="18095"/>
    <cellStyle name="標準 27 2 3 2 2 2 3 3" xfId="28649"/>
    <cellStyle name="標準 27 2 3 2 2 2 3 4" xfId="39209"/>
    <cellStyle name="標準 27 2 3 2 2 2 3 5" xfId="49764"/>
    <cellStyle name="標準 27 2 3 2 2 2 4" xfId="12829"/>
    <cellStyle name="標準 27 2 3 2 2 2 5" xfId="23383"/>
    <cellStyle name="標準 27 2 3 2 2 2 6" xfId="33943"/>
    <cellStyle name="標準 27 2 3 2 2 2 7" xfId="44497"/>
    <cellStyle name="標準 27 2 3 2 2 3" xfId="3552"/>
    <cellStyle name="標準 27 2 3 2 2 3 2" xfId="8794"/>
    <cellStyle name="標準 27 2 3 2 2 3 2 2" xfId="19844"/>
    <cellStyle name="標準 27 2 3 2 2 3 2 3" xfId="30398"/>
    <cellStyle name="標準 27 2 3 2 2 3 2 4" xfId="40958"/>
    <cellStyle name="標準 27 2 3 2 2 3 2 5" xfId="51513"/>
    <cellStyle name="標準 27 2 3 2 2 3 3" xfId="14578"/>
    <cellStyle name="標準 27 2 3 2 2 3 4" xfId="25133"/>
    <cellStyle name="標準 27 2 3 2 2 3 5" xfId="35693"/>
    <cellStyle name="標準 27 2 3 2 2 3 6" xfId="46247"/>
    <cellStyle name="標準 27 2 3 2 2 4" xfId="5873"/>
    <cellStyle name="標準 27 2 3 2 2 4 2" xfId="16558"/>
    <cellStyle name="標準 27 2 3 2 2 4 3" xfId="27112"/>
    <cellStyle name="標準 27 2 3 2 2 4 4" xfId="37672"/>
    <cellStyle name="標準 27 2 3 2 2 4 5" xfId="48227"/>
    <cellStyle name="標準 27 2 3 2 2 5" xfId="11292"/>
    <cellStyle name="標準 27 2 3 2 2 6" xfId="21846"/>
    <cellStyle name="標準 27 2 3 2 2 7" xfId="32406"/>
    <cellStyle name="標準 27 2 3 2 2 8" xfId="42960"/>
    <cellStyle name="標準 27 2 3 2 3" xfId="1143"/>
    <cellStyle name="標準 27 2 3 2 3 2" xfId="2167"/>
    <cellStyle name="標準 27 2 3 2 3 2 2" xfId="7410"/>
    <cellStyle name="標準 27 2 3 2 3 2 2 2" xfId="19845"/>
    <cellStyle name="標準 27 2 3 2 3 2 2 3" xfId="30399"/>
    <cellStyle name="標準 27 2 3 2 3 2 2 4" xfId="40959"/>
    <cellStyle name="標準 27 2 3 2 3 2 2 5" xfId="51514"/>
    <cellStyle name="標準 27 2 3 2 3 2 3" xfId="14579"/>
    <cellStyle name="標準 27 2 3 2 3 2 4" xfId="25134"/>
    <cellStyle name="標準 27 2 3 2 3 2 5" xfId="35694"/>
    <cellStyle name="標準 27 2 3 2 3 2 6" xfId="46248"/>
    <cellStyle name="標準 27 2 3 2 3 3" xfId="4576"/>
    <cellStyle name="標準 27 2 3 2 3 3 2" xfId="9818"/>
    <cellStyle name="標準 27 2 3 2 3 3 2 2" xfId="19846"/>
    <cellStyle name="標準 27 2 3 2 3 3 2 3" xfId="30400"/>
    <cellStyle name="標準 27 2 3 2 3 3 2 4" xfId="40960"/>
    <cellStyle name="標準 27 2 3 2 3 3 2 5" xfId="51515"/>
    <cellStyle name="標準 27 2 3 2 3 3 3" xfId="14580"/>
    <cellStyle name="標準 27 2 3 2 3 3 4" xfId="25135"/>
    <cellStyle name="標準 27 2 3 2 3 3 5" xfId="35695"/>
    <cellStyle name="標準 27 2 3 2 3 3 6" xfId="46249"/>
    <cellStyle name="標準 27 2 3 2 3 4" xfId="6386"/>
    <cellStyle name="標準 27 2 3 2 3 4 2" xfId="17582"/>
    <cellStyle name="標準 27 2 3 2 3 4 3" xfId="28136"/>
    <cellStyle name="標準 27 2 3 2 3 4 4" xfId="38696"/>
    <cellStyle name="標準 27 2 3 2 3 4 5" xfId="49251"/>
    <cellStyle name="標準 27 2 3 2 3 5" xfId="12316"/>
    <cellStyle name="標準 27 2 3 2 3 6" xfId="22870"/>
    <cellStyle name="標準 27 2 3 2 3 7" xfId="33430"/>
    <cellStyle name="標準 27 2 3 2 3 8" xfId="43984"/>
    <cellStyle name="標準 27 2 3 2 4" xfId="1678"/>
    <cellStyle name="標準 27 2 3 2 4 2" xfId="4087"/>
    <cellStyle name="標準 27 2 3 2 4 2 2" xfId="9329"/>
    <cellStyle name="標準 27 2 3 2 4 2 2 2" xfId="19847"/>
    <cellStyle name="標準 27 2 3 2 4 2 2 3" xfId="30401"/>
    <cellStyle name="標準 27 2 3 2 4 2 2 4" xfId="40961"/>
    <cellStyle name="標準 27 2 3 2 4 2 2 5" xfId="51516"/>
    <cellStyle name="標準 27 2 3 2 4 2 3" xfId="14581"/>
    <cellStyle name="標準 27 2 3 2 4 2 4" xfId="25136"/>
    <cellStyle name="標準 27 2 3 2 4 2 5" xfId="35696"/>
    <cellStyle name="標準 27 2 3 2 4 2 6" xfId="46250"/>
    <cellStyle name="標準 27 2 3 2 4 3" xfId="6921"/>
    <cellStyle name="標準 27 2 3 2 4 3 2" xfId="17093"/>
    <cellStyle name="標準 27 2 3 2 4 3 3" xfId="27647"/>
    <cellStyle name="標準 27 2 3 2 4 3 4" xfId="38207"/>
    <cellStyle name="標準 27 2 3 2 4 3 5" xfId="48762"/>
    <cellStyle name="標準 27 2 3 2 4 4" xfId="11827"/>
    <cellStyle name="標準 27 2 3 2 4 5" xfId="22381"/>
    <cellStyle name="標準 27 2 3 2 4 6" xfId="32941"/>
    <cellStyle name="標準 27 2 3 2 4 7" xfId="43495"/>
    <cellStyle name="標準 27 2 3 2 5" xfId="3039"/>
    <cellStyle name="標準 27 2 3 2 5 2" xfId="8281"/>
    <cellStyle name="標準 27 2 3 2 5 2 2" xfId="19848"/>
    <cellStyle name="標準 27 2 3 2 5 2 3" xfId="30402"/>
    <cellStyle name="標準 27 2 3 2 5 2 4" xfId="40962"/>
    <cellStyle name="標準 27 2 3 2 5 2 5" xfId="51517"/>
    <cellStyle name="標準 27 2 3 2 5 3" xfId="14582"/>
    <cellStyle name="標準 27 2 3 2 5 4" xfId="25137"/>
    <cellStyle name="標準 27 2 3 2 5 5" xfId="35697"/>
    <cellStyle name="標準 27 2 3 2 5 6" xfId="46251"/>
    <cellStyle name="標準 27 2 3 2 6" xfId="5494"/>
    <cellStyle name="標準 27 2 3 2 6 2" xfId="16045"/>
    <cellStyle name="標準 27 2 3 2 6 3" xfId="26599"/>
    <cellStyle name="標準 27 2 3 2 6 4" xfId="37159"/>
    <cellStyle name="標準 27 2 3 2 6 5" xfId="47714"/>
    <cellStyle name="標準 27 2 3 2 7" xfId="10779"/>
    <cellStyle name="標準 27 2 3 2 8" xfId="21333"/>
    <cellStyle name="標準 27 2 3 2 9" xfId="31893"/>
    <cellStyle name="標準 27 2 3 3" xfId="447"/>
    <cellStyle name="標準 27 2 3 3 2" xfId="1016"/>
    <cellStyle name="標準 27 2 3 3 2 2" xfId="2553"/>
    <cellStyle name="標準 27 2 3 3 2 2 2" xfId="7796"/>
    <cellStyle name="標準 27 2 3 3 2 2 2 2" xfId="19849"/>
    <cellStyle name="標準 27 2 3 3 2 2 2 3" xfId="30403"/>
    <cellStyle name="標準 27 2 3 3 2 2 2 4" xfId="40963"/>
    <cellStyle name="標準 27 2 3 3 2 2 2 5" xfId="51518"/>
    <cellStyle name="標準 27 2 3 3 2 2 3" xfId="14583"/>
    <cellStyle name="標準 27 2 3 3 2 2 4" xfId="25138"/>
    <cellStyle name="標準 27 2 3 3 2 2 5" xfId="35698"/>
    <cellStyle name="標準 27 2 3 3 2 2 6" xfId="46252"/>
    <cellStyle name="標準 27 2 3 3 2 3" xfId="4962"/>
    <cellStyle name="標準 27 2 3 3 2 3 2" xfId="10204"/>
    <cellStyle name="標準 27 2 3 3 2 3 2 2" xfId="19850"/>
    <cellStyle name="標準 27 2 3 3 2 3 2 3" xfId="30404"/>
    <cellStyle name="標準 27 2 3 3 2 3 2 4" xfId="40964"/>
    <cellStyle name="標準 27 2 3 3 2 3 2 5" xfId="51519"/>
    <cellStyle name="標準 27 2 3 3 2 3 3" xfId="14584"/>
    <cellStyle name="標準 27 2 3 3 2 3 4" xfId="25139"/>
    <cellStyle name="標準 27 2 3 3 2 3 5" xfId="35699"/>
    <cellStyle name="標準 27 2 3 3 2 3 6" xfId="46253"/>
    <cellStyle name="標準 27 2 3 3 2 4" xfId="6259"/>
    <cellStyle name="標準 27 2 3 3 2 4 2" xfId="17968"/>
    <cellStyle name="標準 27 2 3 3 2 4 3" xfId="28522"/>
    <cellStyle name="標準 27 2 3 3 2 4 4" xfId="39082"/>
    <cellStyle name="標準 27 2 3 3 2 4 5" xfId="49637"/>
    <cellStyle name="標準 27 2 3 3 2 5" xfId="12702"/>
    <cellStyle name="標準 27 2 3 3 2 6" xfId="23256"/>
    <cellStyle name="標準 27 2 3 3 2 7" xfId="33816"/>
    <cellStyle name="標準 27 2 3 3 2 8" xfId="44370"/>
    <cellStyle name="標準 27 2 3 3 3" xfId="1551"/>
    <cellStyle name="標準 27 2 3 3 3 2" xfId="3960"/>
    <cellStyle name="標準 27 2 3 3 3 2 2" xfId="9202"/>
    <cellStyle name="標準 27 2 3 3 3 2 2 2" xfId="19851"/>
    <cellStyle name="標準 27 2 3 3 3 2 2 3" xfId="30405"/>
    <cellStyle name="標準 27 2 3 3 3 2 2 4" xfId="40965"/>
    <cellStyle name="標準 27 2 3 3 3 2 2 5" xfId="51520"/>
    <cellStyle name="標準 27 2 3 3 3 2 3" xfId="14585"/>
    <cellStyle name="標準 27 2 3 3 3 2 4" xfId="25140"/>
    <cellStyle name="標準 27 2 3 3 3 2 5" xfId="35700"/>
    <cellStyle name="標準 27 2 3 3 3 2 6" xfId="46254"/>
    <cellStyle name="標準 27 2 3 3 3 3" xfId="6794"/>
    <cellStyle name="標準 27 2 3 3 3 3 2" xfId="16966"/>
    <cellStyle name="標準 27 2 3 3 3 3 3" xfId="27520"/>
    <cellStyle name="標準 27 2 3 3 3 3 4" xfId="38080"/>
    <cellStyle name="標準 27 2 3 3 3 3 5" xfId="48635"/>
    <cellStyle name="標準 27 2 3 3 3 4" xfId="11700"/>
    <cellStyle name="標準 27 2 3 3 3 5" xfId="22254"/>
    <cellStyle name="標準 27 2 3 3 3 6" xfId="32814"/>
    <cellStyle name="標準 27 2 3 3 3 7" xfId="43368"/>
    <cellStyle name="標準 27 2 3 3 4" xfId="3425"/>
    <cellStyle name="標準 27 2 3 3 4 2" xfId="8667"/>
    <cellStyle name="標準 27 2 3 3 4 2 2" xfId="19852"/>
    <cellStyle name="標準 27 2 3 3 4 2 3" xfId="30406"/>
    <cellStyle name="標準 27 2 3 3 4 2 4" xfId="40966"/>
    <cellStyle name="標準 27 2 3 3 4 2 5" xfId="51521"/>
    <cellStyle name="標準 27 2 3 3 4 3" xfId="14586"/>
    <cellStyle name="標準 27 2 3 3 4 4" xfId="25141"/>
    <cellStyle name="標準 27 2 3 3 4 5" xfId="35701"/>
    <cellStyle name="標準 27 2 3 3 4 6" xfId="46255"/>
    <cellStyle name="標準 27 2 3 3 5" xfId="5690"/>
    <cellStyle name="標準 27 2 3 3 5 2" xfId="16431"/>
    <cellStyle name="標準 27 2 3 3 5 3" xfId="26985"/>
    <cellStyle name="標準 27 2 3 3 5 4" xfId="37545"/>
    <cellStyle name="標準 27 2 3 3 5 5" xfId="48100"/>
    <cellStyle name="標準 27 2 3 3 6" xfId="11165"/>
    <cellStyle name="標準 27 2 3 3 7" xfId="21719"/>
    <cellStyle name="標準 27 2 3 3 8" xfId="32279"/>
    <cellStyle name="標準 27 2 3 3 9" xfId="42833"/>
    <cellStyle name="標準 27 2 3 4" xfId="845"/>
    <cellStyle name="標準 27 2 3 4 2" xfId="2382"/>
    <cellStyle name="標準 27 2 3 4 2 2" xfId="4791"/>
    <cellStyle name="標準 27 2 3 4 2 2 2" xfId="10033"/>
    <cellStyle name="標準 27 2 3 4 2 2 2 2" xfId="19853"/>
    <cellStyle name="標準 27 2 3 4 2 2 2 3" xfId="30407"/>
    <cellStyle name="標準 27 2 3 4 2 2 2 4" xfId="40967"/>
    <cellStyle name="標準 27 2 3 4 2 2 2 5" xfId="51522"/>
    <cellStyle name="標準 27 2 3 4 2 2 3" xfId="14587"/>
    <cellStyle name="標準 27 2 3 4 2 2 4" xfId="25142"/>
    <cellStyle name="標準 27 2 3 4 2 2 5" xfId="35702"/>
    <cellStyle name="標準 27 2 3 4 2 2 6" xfId="46256"/>
    <cellStyle name="標準 27 2 3 4 2 3" xfId="7625"/>
    <cellStyle name="標準 27 2 3 4 2 3 2" xfId="17797"/>
    <cellStyle name="標準 27 2 3 4 2 3 3" xfId="28351"/>
    <cellStyle name="標準 27 2 3 4 2 3 4" xfId="38911"/>
    <cellStyle name="標準 27 2 3 4 2 3 5" xfId="49466"/>
    <cellStyle name="標準 27 2 3 4 2 4" xfId="12531"/>
    <cellStyle name="標準 27 2 3 4 2 5" xfId="23085"/>
    <cellStyle name="標準 27 2 3 4 2 6" xfId="33645"/>
    <cellStyle name="標準 27 2 3 4 2 7" xfId="44199"/>
    <cellStyle name="標準 27 2 3 4 3" xfId="3254"/>
    <cellStyle name="標準 27 2 3 4 3 2" xfId="8496"/>
    <cellStyle name="標準 27 2 3 4 3 2 2" xfId="19854"/>
    <cellStyle name="標準 27 2 3 4 3 2 3" xfId="30408"/>
    <cellStyle name="標準 27 2 3 4 3 2 4" xfId="40968"/>
    <cellStyle name="標準 27 2 3 4 3 2 5" xfId="51523"/>
    <cellStyle name="標準 27 2 3 4 3 3" xfId="14588"/>
    <cellStyle name="標準 27 2 3 4 3 4" xfId="25143"/>
    <cellStyle name="標準 27 2 3 4 3 5" xfId="35703"/>
    <cellStyle name="標準 27 2 3 4 3 6" xfId="46257"/>
    <cellStyle name="標準 27 2 3 4 4" xfId="6088"/>
    <cellStyle name="標準 27 2 3 4 4 2" xfId="16260"/>
    <cellStyle name="標準 27 2 3 4 4 3" xfId="26814"/>
    <cellStyle name="標準 27 2 3 4 4 4" xfId="37374"/>
    <cellStyle name="標準 27 2 3 4 4 5" xfId="47929"/>
    <cellStyle name="標準 27 2 3 4 5" xfId="10994"/>
    <cellStyle name="標準 27 2 3 4 6" xfId="21548"/>
    <cellStyle name="標準 27 2 3 4 7" xfId="32108"/>
    <cellStyle name="標準 27 2 3 4 8" xfId="42662"/>
    <cellStyle name="標準 27 2 3 5" xfId="1984"/>
    <cellStyle name="標準 27 2 3 5 2" xfId="4393"/>
    <cellStyle name="標準 27 2 3 5 2 2" xfId="9635"/>
    <cellStyle name="標準 27 2 3 5 2 2 2" xfId="19855"/>
    <cellStyle name="標準 27 2 3 5 2 2 3" xfId="30409"/>
    <cellStyle name="標準 27 2 3 5 2 2 4" xfId="40969"/>
    <cellStyle name="標準 27 2 3 5 2 2 5" xfId="51524"/>
    <cellStyle name="標準 27 2 3 5 2 3" xfId="14589"/>
    <cellStyle name="標準 27 2 3 5 2 4" xfId="25144"/>
    <cellStyle name="標準 27 2 3 5 2 5" xfId="35704"/>
    <cellStyle name="標準 27 2 3 5 2 6" xfId="46258"/>
    <cellStyle name="標準 27 2 3 5 3" xfId="7227"/>
    <cellStyle name="標準 27 2 3 5 3 2" xfId="17399"/>
    <cellStyle name="標準 27 2 3 5 3 3" xfId="27953"/>
    <cellStyle name="標準 27 2 3 5 3 4" xfId="38513"/>
    <cellStyle name="標準 27 2 3 5 3 5" xfId="49068"/>
    <cellStyle name="標準 27 2 3 5 4" xfId="12133"/>
    <cellStyle name="標準 27 2 3 5 5" xfId="22687"/>
    <cellStyle name="標準 27 2 3 5 6" xfId="33247"/>
    <cellStyle name="標準 27 2 3 5 7" xfId="43801"/>
    <cellStyle name="標準 27 2 3 6" xfId="1380"/>
    <cellStyle name="標準 27 2 3 6 2" xfId="3789"/>
    <cellStyle name="標準 27 2 3 6 2 2" xfId="9031"/>
    <cellStyle name="標準 27 2 3 6 2 2 2" xfId="19856"/>
    <cellStyle name="標準 27 2 3 6 2 2 3" xfId="30410"/>
    <cellStyle name="標準 27 2 3 6 2 2 4" xfId="40970"/>
    <cellStyle name="標準 27 2 3 6 2 2 5" xfId="51525"/>
    <cellStyle name="標準 27 2 3 6 2 3" xfId="14590"/>
    <cellStyle name="標準 27 2 3 6 2 4" xfId="25145"/>
    <cellStyle name="標準 27 2 3 6 2 5" xfId="35705"/>
    <cellStyle name="標準 27 2 3 6 2 6" xfId="46259"/>
    <cellStyle name="標準 27 2 3 6 3" xfId="6623"/>
    <cellStyle name="標準 27 2 3 6 3 2" xfId="16795"/>
    <cellStyle name="標準 27 2 3 6 3 3" xfId="27349"/>
    <cellStyle name="標準 27 2 3 6 3 4" xfId="37909"/>
    <cellStyle name="標準 27 2 3 6 3 5" xfId="48464"/>
    <cellStyle name="標準 27 2 3 6 4" xfId="11529"/>
    <cellStyle name="標準 27 2 3 6 5" xfId="22083"/>
    <cellStyle name="標準 27 2 3 6 6" xfId="32643"/>
    <cellStyle name="標準 27 2 3 6 7" xfId="43197"/>
    <cellStyle name="標準 27 2 3 7" xfId="2912"/>
    <cellStyle name="標準 27 2 3 7 2" xfId="8154"/>
    <cellStyle name="標準 27 2 3 7 2 2" xfId="19857"/>
    <cellStyle name="標準 27 2 3 7 2 3" xfId="30411"/>
    <cellStyle name="標準 27 2 3 7 2 4" xfId="40971"/>
    <cellStyle name="標準 27 2 3 7 2 5" xfId="51526"/>
    <cellStyle name="標準 27 2 3 7 3" xfId="14591"/>
    <cellStyle name="標準 27 2 3 7 4" xfId="25146"/>
    <cellStyle name="標準 27 2 3 7 5" xfId="35706"/>
    <cellStyle name="標準 27 2 3 7 6" xfId="46260"/>
    <cellStyle name="標準 27 2 3 8" xfId="5389"/>
    <cellStyle name="標準 27 2 3 8 2" xfId="15918"/>
    <cellStyle name="標準 27 2 3 8 3" xfId="26472"/>
    <cellStyle name="標準 27 2 3 8 4" xfId="37032"/>
    <cellStyle name="標準 27 2 3 8 5" xfId="47587"/>
    <cellStyle name="標準 27 2 3 9" xfId="10652"/>
    <cellStyle name="標準 27 2 4" xfId="163"/>
    <cellStyle name="標準 27 2 4 10" xfId="21228"/>
    <cellStyle name="標準 27 2 4 11" xfId="31788"/>
    <cellStyle name="標準 27 2 4 12" xfId="42342"/>
    <cellStyle name="標準 27 2 4 2" xfId="273"/>
    <cellStyle name="標準 27 2 4 2 10" xfId="42469"/>
    <cellStyle name="標準 27 2 4 2 2" xfId="652"/>
    <cellStyle name="標準 27 2 4 2 2 2" xfId="2702"/>
    <cellStyle name="標準 27 2 4 2 2 2 2" xfId="5111"/>
    <cellStyle name="標準 27 2 4 2 2 2 2 2" xfId="10353"/>
    <cellStyle name="標準 27 2 4 2 2 2 2 2 2" xfId="19858"/>
    <cellStyle name="標準 27 2 4 2 2 2 2 2 3" xfId="30412"/>
    <cellStyle name="標準 27 2 4 2 2 2 2 2 4" xfId="40972"/>
    <cellStyle name="標準 27 2 4 2 2 2 2 2 5" xfId="51527"/>
    <cellStyle name="標準 27 2 4 2 2 2 2 3" xfId="14592"/>
    <cellStyle name="標準 27 2 4 2 2 2 2 4" xfId="25147"/>
    <cellStyle name="標準 27 2 4 2 2 2 2 5" xfId="35707"/>
    <cellStyle name="標準 27 2 4 2 2 2 2 6" xfId="46261"/>
    <cellStyle name="標準 27 2 4 2 2 2 3" xfId="7945"/>
    <cellStyle name="標準 27 2 4 2 2 2 3 2" xfId="18117"/>
    <cellStyle name="標準 27 2 4 2 2 2 3 3" xfId="28671"/>
    <cellStyle name="標準 27 2 4 2 2 2 3 4" xfId="39231"/>
    <cellStyle name="標準 27 2 4 2 2 2 3 5" xfId="49786"/>
    <cellStyle name="標準 27 2 4 2 2 2 4" xfId="12851"/>
    <cellStyle name="標準 27 2 4 2 2 2 5" xfId="23405"/>
    <cellStyle name="標準 27 2 4 2 2 2 6" xfId="33965"/>
    <cellStyle name="標準 27 2 4 2 2 2 7" xfId="44519"/>
    <cellStyle name="標準 27 2 4 2 2 3" xfId="3574"/>
    <cellStyle name="標準 27 2 4 2 2 3 2" xfId="8816"/>
    <cellStyle name="標準 27 2 4 2 2 3 2 2" xfId="19859"/>
    <cellStyle name="標準 27 2 4 2 2 3 2 3" xfId="30413"/>
    <cellStyle name="標準 27 2 4 2 2 3 2 4" xfId="40973"/>
    <cellStyle name="標準 27 2 4 2 2 3 2 5" xfId="51528"/>
    <cellStyle name="標準 27 2 4 2 2 3 3" xfId="14593"/>
    <cellStyle name="標準 27 2 4 2 2 3 4" xfId="25148"/>
    <cellStyle name="標準 27 2 4 2 2 3 5" xfId="35708"/>
    <cellStyle name="標準 27 2 4 2 2 3 6" xfId="46262"/>
    <cellStyle name="標準 27 2 4 2 2 4" xfId="5895"/>
    <cellStyle name="標準 27 2 4 2 2 4 2" xfId="16580"/>
    <cellStyle name="標準 27 2 4 2 2 4 3" xfId="27134"/>
    <cellStyle name="標準 27 2 4 2 2 4 4" xfId="37694"/>
    <cellStyle name="標準 27 2 4 2 2 4 5" xfId="48249"/>
    <cellStyle name="標準 27 2 4 2 2 5" xfId="11314"/>
    <cellStyle name="標準 27 2 4 2 2 6" xfId="21868"/>
    <cellStyle name="標準 27 2 4 2 2 7" xfId="32428"/>
    <cellStyle name="標準 27 2 4 2 2 8" xfId="42982"/>
    <cellStyle name="標準 27 2 4 2 3" xfId="1165"/>
    <cellStyle name="標準 27 2 4 2 3 2" xfId="2189"/>
    <cellStyle name="標準 27 2 4 2 3 2 2" xfId="7432"/>
    <cellStyle name="標準 27 2 4 2 3 2 2 2" xfId="19860"/>
    <cellStyle name="標準 27 2 4 2 3 2 2 3" xfId="30414"/>
    <cellStyle name="標準 27 2 4 2 3 2 2 4" xfId="40974"/>
    <cellStyle name="標準 27 2 4 2 3 2 2 5" xfId="51529"/>
    <cellStyle name="標準 27 2 4 2 3 2 3" xfId="14594"/>
    <cellStyle name="標準 27 2 4 2 3 2 4" xfId="25149"/>
    <cellStyle name="標準 27 2 4 2 3 2 5" xfId="35709"/>
    <cellStyle name="標準 27 2 4 2 3 2 6" xfId="46263"/>
    <cellStyle name="標準 27 2 4 2 3 3" xfId="4598"/>
    <cellStyle name="標準 27 2 4 2 3 3 2" xfId="9840"/>
    <cellStyle name="標準 27 2 4 2 3 3 2 2" xfId="19861"/>
    <cellStyle name="標準 27 2 4 2 3 3 2 3" xfId="30415"/>
    <cellStyle name="標準 27 2 4 2 3 3 2 4" xfId="40975"/>
    <cellStyle name="標準 27 2 4 2 3 3 2 5" xfId="51530"/>
    <cellStyle name="標準 27 2 4 2 3 3 3" xfId="14595"/>
    <cellStyle name="標準 27 2 4 2 3 3 4" xfId="25150"/>
    <cellStyle name="標準 27 2 4 2 3 3 5" xfId="35710"/>
    <cellStyle name="標準 27 2 4 2 3 3 6" xfId="46264"/>
    <cellStyle name="標準 27 2 4 2 3 4" xfId="6408"/>
    <cellStyle name="標準 27 2 4 2 3 4 2" xfId="17604"/>
    <cellStyle name="標準 27 2 4 2 3 4 3" xfId="28158"/>
    <cellStyle name="標準 27 2 4 2 3 4 4" xfId="38718"/>
    <cellStyle name="標準 27 2 4 2 3 4 5" xfId="49273"/>
    <cellStyle name="標準 27 2 4 2 3 5" xfId="12338"/>
    <cellStyle name="標準 27 2 4 2 3 6" xfId="22892"/>
    <cellStyle name="標準 27 2 4 2 3 7" xfId="33452"/>
    <cellStyle name="標準 27 2 4 2 3 8" xfId="44006"/>
    <cellStyle name="標準 27 2 4 2 4" xfId="1700"/>
    <cellStyle name="標準 27 2 4 2 4 2" xfId="4109"/>
    <cellStyle name="標準 27 2 4 2 4 2 2" xfId="9351"/>
    <cellStyle name="標準 27 2 4 2 4 2 2 2" xfId="19862"/>
    <cellStyle name="標準 27 2 4 2 4 2 2 3" xfId="30416"/>
    <cellStyle name="標準 27 2 4 2 4 2 2 4" xfId="40976"/>
    <cellStyle name="標準 27 2 4 2 4 2 2 5" xfId="51531"/>
    <cellStyle name="標準 27 2 4 2 4 2 3" xfId="14596"/>
    <cellStyle name="標準 27 2 4 2 4 2 4" xfId="25151"/>
    <cellStyle name="標準 27 2 4 2 4 2 5" xfId="35711"/>
    <cellStyle name="標準 27 2 4 2 4 2 6" xfId="46265"/>
    <cellStyle name="標準 27 2 4 2 4 3" xfId="6943"/>
    <cellStyle name="標準 27 2 4 2 4 3 2" xfId="17115"/>
    <cellStyle name="標準 27 2 4 2 4 3 3" xfId="27669"/>
    <cellStyle name="標準 27 2 4 2 4 3 4" xfId="38229"/>
    <cellStyle name="標準 27 2 4 2 4 3 5" xfId="48784"/>
    <cellStyle name="標準 27 2 4 2 4 4" xfId="11849"/>
    <cellStyle name="標準 27 2 4 2 4 5" xfId="22403"/>
    <cellStyle name="標準 27 2 4 2 4 6" xfId="32963"/>
    <cellStyle name="標準 27 2 4 2 4 7" xfId="43517"/>
    <cellStyle name="標準 27 2 4 2 5" xfId="3061"/>
    <cellStyle name="標準 27 2 4 2 5 2" xfId="8303"/>
    <cellStyle name="標準 27 2 4 2 5 2 2" xfId="19863"/>
    <cellStyle name="標準 27 2 4 2 5 2 3" xfId="30417"/>
    <cellStyle name="標準 27 2 4 2 5 2 4" xfId="40977"/>
    <cellStyle name="標準 27 2 4 2 5 2 5" xfId="51532"/>
    <cellStyle name="標準 27 2 4 2 5 3" xfId="14597"/>
    <cellStyle name="標準 27 2 4 2 5 4" xfId="25152"/>
    <cellStyle name="標準 27 2 4 2 5 5" xfId="35712"/>
    <cellStyle name="標準 27 2 4 2 5 6" xfId="46266"/>
    <cellStyle name="標準 27 2 4 2 6" xfId="5516"/>
    <cellStyle name="標準 27 2 4 2 6 2" xfId="16067"/>
    <cellStyle name="標準 27 2 4 2 6 3" xfId="26621"/>
    <cellStyle name="標準 27 2 4 2 6 4" xfId="37181"/>
    <cellStyle name="標準 27 2 4 2 6 5" xfId="47736"/>
    <cellStyle name="標準 27 2 4 2 7" xfId="10801"/>
    <cellStyle name="標準 27 2 4 2 8" xfId="21355"/>
    <cellStyle name="標準 27 2 4 2 9" xfId="31915"/>
    <cellStyle name="標準 27 2 4 3" xfId="464"/>
    <cellStyle name="標準 27 2 4 3 2" xfId="1038"/>
    <cellStyle name="標準 27 2 4 3 2 2" xfId="2575"/>
    <cellStyle name="標準 27 2 4 3 2 2 2" xfId="7818"/>
    <cellStyle name="標準 27 2 4 3 2 2 2 2" xfId="19864"/>
    <cellStyle name="標準 27 2 4 3 2 2 2 3" xfId="30418"/>
    <cellStyle name="標準 27 2 4 3 2 2 2 4" xfId="40978"/>
    <cellStyle name="標準 27 2 4 3 2 2 2 5" xfId="51533"/>
    <cellStyle name="標準 27 2 4 3 2 2 3" xfId="14598"/>
    <cellStyle name="標準 27 2 4 3 2 2 4" xfId="25153"/>
    <cellStyle name="標準 27 2 4 3 2 2 5" xfId="35713"/>
    <cellStyle name="標準 27 2 4 3 2 2 6" xfId="46267"/>
    <cellStyle name="標準 27 2 4 3 2 3" xfId="4984"/>
    <cellStyle name="標準 27 2 4 3 2 3 2" xfId="10226"/>
    <cellStyle name="標準 27 2 4 3 2 3 2 2" xfId="19865"/>
    <cellStyle name="標準 27 2 4 3 2 3 2 3" xfId="30419"/>
    <cellStyle name="標準 27 2 4 3 2 3 2 4" xfId="40979"/>
    <cellStyle name="標準 27 2 4 3 2 3 2 5" xfId="51534"/>
    <cellStyle name="標準 27 2 4 3 2 3 3" xfId="14599"/>
    <cellStyle name="標準 27 2 4 3 2 3 4" xfId="25154"/>
    <cellStyle name="標準 27 2 4 3 2 3 5" xfId="35714"/>
    <cellStyle name="標準 27 2 4 3 2 3 6" xfId="46268"/>
    <cellStyle name="標準 27 2 4 3 2 4" xfId="6281"/>
    <cellStyle name="標準 27 2 4 3 2 4 2" xfId="17990"/>
    <cellStyle name="標準 27 2 4 3 2 4 3" xfId="28544"/>
    <cellStyle name="標準 27 2 4 3 2 4 4" xfId="39104"/>
    <cellStyle name="標準 27 2 4 3 2 4 5" xfId="49659"/>
    <cellStyle name="標準 27 2 4 3 2 5" xfId="12724"/>
    <cellStyle name="標準 27 2 4 3 2 6" xfId="23278"/>
    <cellStyle name="標準 27 2 4 3 2 7" xfId="33838"/>
    <cellStyle name="標準 27 2 4 3 2 8" xfId="44392"/>
    <cellStyle name="標準 27 2 4 3 3" xfId="1573"/>
    <cellStyle name="標準 27 2 4 3 3 2" xfId="3982"/>
    <cellStyle name="標準 27 2 4 3 3 2 2" xfId="9224"/>
    <cellStyle name="標準 27 2 4 3 3 2 2 2" xfId="19866"/>
    <cellStyle name="標準 27 2 4 3 3 2 2 3" xfId="30420"/>
    <cellStyle name="標準 27 2 4 3 3 2 2 4" xfId="40980"/>
    <cellStyle name="標準 27 2 4 3 3 2 2 5" xfId="51535"/>
    <cellStyle name="標準 27 2 4 3 3 2 3" xfId="14600"/>
    <cellStyle name="標準 27 2 4 3 3 2 4" xfId="25155"/>
    <cellStyle name="標準 27 2 4 3 3 2 5" xfId="35715"/>
    <cellStyle name="標準 27 2 4 3 3 2 6" xfId="46269"/>
    <cellStyle name="標準 27 2 4 3 3 3" xfId="6816"/>
    <cellStyle name="標準 27 2 4 3 3 3 2" xfId="16988"/>
    <cellStyle name="標準 27 2 4 3 3 3 3" xfId="27542"/>
    <cellStyle name="標準 27 2 4 3 3 3 4" xfId="38102"/>
    <cellStyle name="標準 27 2 4 3 3 3 5" xfId="48657"/>
    <cellStyle name="標準 27 2 4 3 3 4" xfId="11722"/>
    <cellStyle name="標準 27 2 4 3 3 5" xfId="22276"/>
    <cellStyle name="標準 27 2 4 3 3 6" xfId="32836"/>
    <cellStyle name="標準 27 2 4 3 3 7" xfId="43390"/>
    <cellStyle name="標準 27 2 4 3 4" xfId="3447"/>
    <cellStyle name="標準 27 2 4 3 4 2" xfId="8689"/>
    <cellStyle name="標準 27 2 4 3 4 2 2" xfId="19867"/>
    <cellStyle name="標準 27 2 4 3 4 2 3" xfId="30421"/>
    <cellStyle name="標準 27 2 4 3 4 2 4" xfId="40981"/>
    <cellStyle name="標準 27 2 4 3 4 2 5" xfId="51536"/>
    <cellStyle name="標準 27 2 4 3 4 3" xfId="14601"/>
    <cellStyle name="標準 27 2 4 3 4 4" xfId="25156"/>
    <cellStyle name="標準 27 2 4 3 4 5" xfId="35716"/>
    <cellStyle name="標準 27 2 4 3 4 6" xfId="46270"/>
    <cellStyle name="標準 27 2 4 3 5" xfId="5707"/>
    <cellStyle name="標準 27 2 4 3 5 2" xfId="16453"/>
    <cellStyle name="標準 27 2 4 3 5 3" xfId="27007"/>
    <cellStyle name="標準 27 2 4 3 5 4" xfId="37567"/>
    <cellStyle name="標準 27 2 4 3 5 5" xfId="48122"/>
    <cellStyle name="標準 27 2 4 3 6" xfId="11187"/>
    <cellStyle name="標準 27 2 4 3 7" xfId="21741"/>
    <cellStyle name="標準 27 2 4 3 8" xfId="32301"/>
    <cellStyle name="標準 27 2 4 3 9" xfId="42855"/>
    <cellStyle name="標準 27 2 4 4" xfId="867"/>
    <cellStyle name="標準 27 2 4 4 2" xfId="2404"/>
    <cellStyle name="標準 27 2 4 4 2 2" xfId="4813"/>
    <cellStyle name="標準 27 2 4 4 2 2 2" xfId="10055"/>
    <cellStyle name="標準 27 2 4 4 2 2 2 2" xfId="19868"/>
    <cellStyle name="標準 27 2 4 4 2 2 2 3" xfId="30422"/>
    <cellStyle name="標準 27 2 4 4 2 2 2 4" xfId="40982"/>
    <cellStyle name="標準 27 2 4 4 2 2 2 5" xfId="51537"/>
    <cellStyle name="標準 27 2 4 4 2 2 3" xfId="14602"/>
    <cellStyle name="標準 27 2 4 4 2 2 4" xfId="25157"/>
    <cellStyle name="標準 27 2 4 4 2 2 5" xfId="35717"/>
    <cellStyle name="標準 27 2 4 4 2 2 6" xfId="46271"/>
    <cellStyle name="標準 27 2 4 4 2 3" xfId="7647"/>
    <cellStyle name="標準 27 2 4 4 2 3 2" xfId="17819"/>
    <cellStyle name="標準 27 2 4 4 2 3 3" xfId="28373"/>
    <cellStyle name="標準 27 2 4 4 2 3 4" xfId="38933"/>
    <cellStyle name="標準 27 2 4 4 2 3 5" xfId="49488"/>
    <cellStyle name="標準 27 2 4 4 2 4" xfId="12553"/>
    <cellStyle name="標準 27 2 4 4 2 5" xfId="23107"/>
    <cellStyle name="標準 27 2 4 4 2 6" xfId="33667"/>
    <cellStyle name="標準 27 2 4 4 2 7" xfId="44221"/>
    <cellStyle name="標準 27 2 4 4 3" xfId="3276"/>
    <cellStyle name="標準 27 2 4 4 3 2" xfId="8518"/>
    <cellStyle name="標準 27 2 4 4 3 2 2" xfId="19869"/>
    <cellStyle name="標準 27 2 4 4 3 2 3" xfId="30423"/>
    <cellStyle name="標準 27 2 4 4 3 2 4" xfId="40983"/>
    <cellStyle name="標準 27 2 4 4 3 2 5" xfId="51538"/>
    <cellStyle name="標準 27 2 4 4 3 3" xfId="14603"/>
    <cellStyle name="標準 27 2 4 4 3 4" xfId="25158"/>
    <cellStyle name="標準 27 2 4 4 3 5" xfId="35718"/>
    <cellStyle name="標準 27 2 4 4 3 6" xfId="46272"/>
    <cellStyle name="標準 27 2 4 4 4" xfId="6110"/>
    <cellStyle name="標準 27 2 4 4 4 2" xfId="16282"/>
    <cellStyle name="標準 27 2 4 4 4 3" xfId="26836"/>
    <cellStyle name="標準 27 2 4 4 4 4" xfId="37396"/>
    <cellStyle name="標準 27 2 4 4 4 5" xfId="47951"/>
    <cellStyle name="標準 27 2 4 4 5" xfId="11016"/>
    <cellStyle name="標準 27 2 4 4 6" xfId="21570"/>
    <cellStyle name="標準 27 2 4 4 7" xfId="32130"/>
    <cellStyle name="標準 27 2 4 4 8" xfId="42684"/>
    <cellStyle name="標準 27 2 4 5" xfId="2001"/>
    <cellStyle name="標準 27 2 4 5 2" xfId="4410"/>
    <cellStyle name="標準 27 2 4 5 2 2" xfId="9652"/>
    <cellStyle name="標準 27 2 4 5 2 2 2" xfId="19870"/>
    <cellStyle name="標準 27 2 4 5 2 2 3" xfId="30424"/>
    <cellStyle name="標準 27 2 4 5 2 2 4" xfId="40984"/>
    <cellStyle name="標準 27 2 4 5 2 2 5" xfId="51539"/>
    <cellStyle name="標準 27 2 4 5 2 3" xfId="14604"/>
    <cellStyle name="標準 27 2 4 5 2 4" xfId="25159"/>
    <cellStyle name="標準 27 2 4 5 2 5" xfId="35719"/>
    <cellStyle name="標準 27 2 4 5 2 6" xfId="46273"/>
    <cellStyle name="標準 27 2 4 5 3" xfId="7244"/>
    <cellStyle name="標準 27 2 4 5 3 2" xfId="17416"/>
    <cellStyle name="標準 27 2 4 5 3 3" xfId="27970"/>
    <cellStyle name="標準 27 2 4 5 3 4" xfId="38530"/>
    <cellStyle name="標準 27 2 4 5 3 5" xfId="49085"/>
    <cellStyle name="標準 27 2 4 5 4" xfId="12150"/>
    <cellStyle name="標準 27 2 4 5 5" xfId="22704"/>
    <cellStyle name="標準 27 2 4 5 6" xfId="33264"/>
    <cellStyle name="標準 27 2 4 5 7" xfId="43818"/>
    <cellStyle name="標準 27 2 4 6" xfId="1402"/>
    <cellStyle name="標準 27 2 4 6 2" xfId="3811"/>
    <cellStyle name="標準 27 2 4 6 2 2" xfId="9053"/>
    <cellStyle name="標準 27 2 4 6 2 2 2" xfId="19871"/>
    <cellStyle name="標準 27 2 4 6 2 2 3" xfId="30425"/>
    <cellStyle name="標準 27 2 4 6 2 2 4" xfId="40985"/>
    <cellStyle name="標準 27 2 4 6 2 2 5" xfId="51540"/>
    <cellStyle name="標準 27 2 4 6 2 3" xfId="14605"/>
    <cellStyle name="標準 27 2 4 6 2 4" xfId="25160"/>
    <cellStyle name="標準 27 2 4 6 2 5" xfId="35720"/>
    <cellStyle name="標準 27 2 4 6 2 6" xfId="46274"/>
    <cellStyle name="標準 27 2 4 6 3" xfId="6645"/>
    <cellStyle name="標準 27 2 4 6 3 2" xfId="16817"/>
    <cellStyle name="標準 27 2 4 6 3 3" xfId="27371"/>
    <cellStyle name="標準 27 2 4 6 3 4" xfId="37931"/>
    <cellStyle name="標準 27 2 4 6 3 5" xfId="48486"/>
    <cellStyle name="標準 27 2 4 6 4" xfId="11551"/>
    <cellStyle name="標準 27 2 4 6 5" xfId="22105"/>
    <cellStyle name="標準 27 2 4 6 6" xfId="32665"/>
    <cellStyle name="標準 27 2 4 6 7" xfId="43219"/>
    <cellStyle name="標準 27 2 4 7" xfId="2934"/>
    <cellStyle name="標準 27 2 4 7 2" xfId="8176"/>
    <cellStyle name="標準 27 2 4 7 2 2" xfId="19872"/>
    <cellStyle name="標準 27 2 4 7 2 3" xfId="30426"/>
    <cellStyle name="標準 27 2 4 7 2 4" xfId="40986"/>
    <cellStyle name="標準 27 2 4 7 2 5" xfId="51541"/>
    <cellStyle name="標準 27 2 4 7 3" xfId="14606"/>
    <cellStyle name="標準 27 2 4 7 4" xfId="25161"/>
    <cellStyle name="標準 27 2 4 7 5" xfId="35721"/>
    <cellStyle name="標準 27 2 4 7 6" xfId="46275"/>
    <cellStyle name="標準 27 2 4 8" xfId="5411"/>
    <cellStyle name="標準 27 2 4 8 2" xfId="15940"/>
    <cellStyle name="標準 27 2 4 8 3" xfId="26494"/>
    <cellStyle name="標準 27 2 4 8 4" xfId="37054"/>
    <cellStyle name="標準 27 2 4 8 5" xfId="47609"/>
    <cellStyle name="標準 27 2 4 9" xfId="10674"/>
    <cellStyle name="標準 27 2 5" xfId="295"/>
    <cellStyle name="標準 27 2 5 10" xfId="21250"/>
    <cellStyle name="標準 27 2 5 11" xfId="31810"/>
    <cellStyle name="標準 27 2 5 12" xfId="42364"/>
    <cellStyle name="標準 27 2 5 2" xfId="674"/>
    <cellStyle name="標準 27 2 5 2 10" xfId="42491"/>
    <cellStyle name="標準 27 2 5 2 2" xfId="1187"/>
    <cellStyle name="標準 27 2 5 2 2 2" xfId="2724"/>
    <cellStyle name="標準 27 2 5 2 2 2 2" xfId="5133"/>
    <cellStyle name="標準 27 2 5 2 2 2 2 2" xfId="10375"/>
    <cellStyle name="標準 27 2 5 2 2 2 2 2 2" xfId="19873"/>
    <cellStyle name="標準 27 2 5 2 2 2 2 2 3" xfId="30427"/>
    <cellStyle name="標準 27 2 5 2 2 2 2 2 4" xfId="40987"/>
    <cellStyle name="標準 27 2 5 2 2 2 2 2 5" xfId="51542"/>
    <cellStyle name="標準 27 2 5 2 2 2 2 3" xfId="14607"/>
    <cellStyle name="標準 27 2 5 2 2 2 2 4" xfId="25162"/>
    <cellStyle name="標準 27 2 5 2 2 2 2 5" xfId="35722"/>
    <cellStyle name="標準 27 2 5 2 2 2 2 6" xfId="46276"/>
    <cellStyle name="標準 27 2 5 2 2 2 3" xfId="7967"/>
    <cellStyle name="標準 27 2 5 2 2 2 3 2" xfId="18139"/>
    <cellStyle name="標準 27 2 5 2 2 2 3 3" xfId="28693"/>
    <cellStyle name="標準 27 2 5 2 2 2 3 4" xfId="39253"/>
    <cellStyle name="標準 27 2 5 2 2 2 3 5" xfId="49808"/>
    <cellStyle name="標準 27 2 5 2 2 2 4" xfId="12873"/>
    <cellStyle name="標準 27 2 5 2 2 2 5" xfId="23427"/>
    <cellStyle name="標準 27 2 5 2 2 2 6" xfId="33987"/>
    <cellStyle name="標準 27 2 5 2 2 2 7" xfId="44541"/>
    <cellStyle name="標準 27 2 5 2 2 3" xfId="3596"/>
    <cellStyle name="標準 27 2 5 2 2 3 2" xfId="8838"/>
    <cellStyle name="標準 27 2 5 2 2 3 2 2" xfId="19874"/>
    <cellStyle name="標準 27 2 5 2 2 3 2 3" xfId="30428"/>
    <cellStyle name="標準 27 2 5 2 2 3 2 4" xfId="40988"/>
    <cellStyle name="標準 27 2 5 2 2 3 2 5" xfId="51543"/>
    <cellStyle name="標準 27 2 5 2 2 3 3" xfId="14608"/>
    <cellStyle name="標準 27 2 5 2 2 3 4" xfId="25163"/>
    <cellStyle name="標準 27 2 5 2 2 3 5" xfId="35723"/>
    <cellStyle name="標準 27 2 5 2 2 3 6" xfId="46277"/>
    <cellStyle name="標準 27 2 5 2 2 4" xfId="6430"/>
    <cellStyle name="標準 27 2 5 2 2 4 2" xfId="16602"/>
    <cellStyle name="標準 27 2 5 2 2 4 3" xfId="27156"/>
    <cellStyle name="標準 27 2 5 2 2 4 4" xfId="37716"/>
    <cellStyle name="標準 27 2 5 2 2 4 5" xfId="48271"/>
    <cellStyle name="標準 27 2 5 2 2 5" xfId="11336"/>
    <cellStyle name="標準 27 2 5 2 2 6" xfId="21890"/>
    <cellStyle name="標準 27 2 5 2 2 7" xfId="32450"/>
    <cellStyle name="標準 27 2 5 2 2 8" xfId="43004"/>
    <cellStyle name="標準 27 2 5 2 3" xfId="2211"/>
    <cellStyle name="標準 27 2 5 2 3 2" xfId="4620"/>
    <cellStyle name="標準 27 2 5 2 3 2 2" xfId="9862"/>
    <cellStyle name="標準 27 2 5 2 3 2 2 2" xfId="19875"/>
    <cellStyle name="標準 27 2 5 2 3 2 2 3" xfId="30429"/>
    <cellStyle name="標準 27 2 5 2 3 2 2 4" xfId="40989"/>
    <cellStyle name="標準 27 2 5 2 3 2 2 5" xfId="51544"/>
    <cellStyle name="標準 27 2 5 2 3 2 3" xfId="14609"/>
    <cellStyle name="標準 27 2 5 2 3 2 4" xfId="25164"/>
    <cellStyle name="標準 27 2 5 2 3 2 5" xfId="35724"/>
    <cellStyle name="標準 27 2 5 2 3 2 6" xfId="46278"/>
    <cellStyle name="標準 27 2 5 2 3 3" xfId="7454"/>
    <cellStyle name="標準 27 2 5 2 3 3 2" xfId="17626"/>
    <cellStyle name="標準 27 2 5 2 3 3 3" xfId="28180"/>
    <cellStyle name="標準 27 2 5 2 3 3 4" xfId="38740"/>
    <cellStyle name="標準 27 2 5 2 3 3 5" xfId="49295"/>
    <cellStyle name="標準 27 2 5 2 3 4" xfId="12360"/>
    <cellStyle name="標準 27 2 5 2 3 5" xfId="22914"/>
    <cellStyle name="標準 27 2 5 2 3 6" xfId="33474"/>
    <cellStyle name="標準 27 2 5 2 3 7" xfId="44028"/>
    <cellStyle name="標準 27 2 5 2 4" xfId="1722"/>
    <cellStyle name="標準 27 2 5 2 4 2" xfId="4131"/>
    <cellStyle name="標準 27 2 5 2 4 2 2" xfId="9373"/>
    <cellStyle name="標準 27 2 5 2 4 2 2 2" xfId="19876"/>
    <cellStyle name="標準 27 2 5 2 4 2 2 3" xfId="30430"/>
    <cellStyle name="標準 27 2 5 2 4 2 2 4" xfId="40990"/>
    <cellStyle name="標準 27 2 5 2 4 2 2 5" xfId="51545"/>
    <cellStyle name="標準 27 2 5 2 4 2 3" xfId="14610"/>
    <cellStyle name="標準 27 2 5 2 4 2 4" xfId="25165"/>
    <cellStyle name="標準 27 2 5 2 4 2 5" xfId="35725"/>
    <cellStyle name="標準 27 2 5 2 4 2 6" xfId="46279"/>
    <cellStyle name="標準 27 2 5 2 4 3" xfId="6965"/>
    <cellStyle name="標準 27 2 5 2 4 3 2" xfId="17137"/>
    <cellStyle name="標準 27 2 5 2 4 3 3" xfId="27691"/>
    <cellStyle name="標準 27 2 5 2 4 3 4" xfId="38251"/>
    <cellStyle name="標準 27 2 5 2 4 3 5" xfId="48806"/>
    <cellStyle name="標準 27 2 5 2 4 4" xfId="11871"/>
    <cellStyle name="標準 27 2 5 2 4 5" xfId="22425"/>
    <cellStyle name="標準 27 2 5 2 4 6" xfId="32985"/>
    <cellStyle name="標準 27 2 5 2 4 7" xfId="43539"/>
    <cellStyle name="標準 27 2 5 2 5" xfId="3083"/>
    <cellStyle name="標準 27 2 5 2 5 2" xfId="8325"/>
    <cellStyle name="標準 27 2 5 2 5 2 2" xfId="19877"/>
    <cellStyle name="標準 27 2 5 2 5 2 3" xfId="30431"/>
    <cellStyle name="標準 27 2 5 2 5 2 4" xfId="40991"/>
    <cellStyle name="標準 27 2 5 2 5 2 5" xfId="51546"/>
    <cellStyle name="標準 27 2 5 2 5 3" xfId="14611"/>
    <cellStyle name="標準 27 2 5 2 5 4" xfId="25166"/>
    <cellStyle name="標準 27 2 5 2 5 5" xfId="35726"/>
    <cellStyle name="標準 27 2 5 2 5 6" xfId="46280"/>
    <cellStyle name="標準 27 2 5 2 6" xfId="5917"/>
    <cellStyle name="標準 27 2 5 2 6 2" xfId="16089"/>
    <cellStyle name="標準 27 2 5 2 6 3" xfId="26643"/>
    <cellStyle name="標準 27 2 5 2 6 4" xfId="37203"/>
    <cellStyle name="標準 27 2 5 2 6 5" xfId="47758"/>
    <cellStyle name="標準 27 2 5 2 7" xfId="10823"/>
    <cellStyle name="標準 27 2 5 2 8" xfId="21377"/>
    <cellStyle name="標準 27 2 5 2 9" xfId="31937"/>
    <cellStyle name="標準 27 2 5 3" xfId="481"/>
    <cellStyle name="標準 27 2 5 3 2" xfId="1060"/>
    <cellStyle name="標準 27 2 5 3 2 2" xfId="2597"/>
    <cellStyle name="標準 27 2 5 3 2 2 2" xfId="7840"/>
    <cellStyle name="標準 27 2 5 3 2 2 2 2" xfId="19878"/>
    <cellStyle name="標準 27 2 5 3 2 2 2 3" xfId="30432"/>
    <cellStyle name="標準 27 2 5 3 2 2 2 4" xfId="40992"/>
    <cellStyle name="標準 27 2 5 3 2 2 2 5" xfId="51547"/>
    <cellStyle name="標準 27 2 5 3 2 2 3" xfId="14612"/>
    <cellStyle name="標準 27 2 5 3 2 2 4" xfId="25167"/>
    <cellStyle name="標準 27 2 5 3 2 2 5" xfId="35727"/>
    <cellStyle name="標準 27 2 5 3 2 2 6" xfId="46281"/>
    <cellStyle name="標準 27 2 5 3 2 3" xfId="5006"/>
    <cellStyle name="標準 27 2 5 3 2 3 2" xfId="10248"/>
    <cellStyle name="標準 27 2 5 3 2 3 2 2" xfId="19879"/>
    <cellStyle name="標準 27 2 5 3 2 3 2 3" xfId="30433"/>
    <cellStyle name="標準 27 2 5 3 2 3 2 4" xfId="40993"/>
    <cellStyle name="標準 27 2 5 3 2 3 2 5" xfId="51548"/>
    <cellStyle name="標準 27 2 5 3 2 3 3" xfId="14613"/>
    <cellStyle name="標準 27 2 5 3 2 3 4" xfId="25168"/>
    <cellStyle name="標準 27 2 5 3 2 3 5" xfId="35728"/>
    <cellStyle name="標準 27 2 5 3 2 3 6" xfId="46282"/>
    <cellStyle name="標準 27 2 5 3 2 4" xfId="6303"/>
    <cellStyle name="標準 27 2 5 3 2 4 2" xfId="18012"/>
    <cellStyle name="標準 27 2 5 3 2 4 3" xfId="28566"/>
    <cellStyle name="標準 27 2 5 3 2 4 4" xfId="39126"/>
    <cellStyle name="標準 27 2 5 3 2 4 5" xfId="49681"/>
    <cellStyle name="標準 27 2 5 3 2 5" xfId="12746"/>
    <cellStyle name="標準 27 2 5 3 2 6" xfId="23300"/>
    <cellStyle name="標準 27 2 5 3 2 7" xfId="33860"/>
    <cellStyle name="標準 27 2 5 3 2 8" xfId="44414"/>
    <cellStyle name="標準 27 2 5 3 3" xfId="1595"/>
    <cellStyle name="標準 27 2 5 3 3 2" xfId="4004"/>
    <cellStyle name="標準 27 2 5 3 3 2 2" xfId="9246"/>
    <cellStyle name="標準 27 2 5 3 3 2 2 2" xfId="19880"/>
    <cellStyle name="標準 27 2 5 3 3 2 2 3" xfId="30434"/>
    <cellStyle name="標準 27 2 5 3 3 2 2 4" xfId="40994"/>
    <cellStyle name="標準 27 2 5 3 3 2 2 5" xfId="51549"/>
    <cellStyle name="標準 27 2 5 3 3 2 3" xfId="14614"/>
    <cellStyle name="標準 27 2 5 3 3 2 4" xfId="25169"/>
    <cellStyle name="標準 27 2 5 3 3 2 5" xfId="35729"/>
    <cellStyle name="標準 27 2 5 3 3 2 6" xfId="46283"/>
    <cellStyle name="標準 27 2 5 3 3 3" xfId="6838"/>
    <cellStyle name="標準 27 2 5 3 3 3 2" xfId="17010"/>
    <cellStyle name="標準 27 2 5 3 3 3 3" xfId="27564"/>
    <cellStyle name="標準 27 2 5 3 3 3 4" xfId="38124"/>
    <cellStyle name="標準 27 2 5 3 3 3 5" xfId="48679"/>
    <cellStyle name="標準 27 2 5 3 3 4" xfId="11744"/>
    <cellStyle name="標準 27 2 5 3 3 5" xfId="22298"/>
    <cellStyle name="標準 27 2 5 3 3 6" xfId="32858"/>
    <cellStyle name="標準 27 2 5 3 3 7" xfId="43412"/>
    <cellStyle name="標準 27 2 5 3 4" xfId="3469"/>
    <cellStyle name="標準 27 2 5 3 4 2" xfId="8711"/>
    <cellStyle name="標準 27 2 5 3 4 2 2" xfId="19881"/>
    <cellStyle name="標準 27 2 5 3 4 2 3" xfId="30435"/>
    <cellStyle name="標準 27 2 5 3 4 2 4" xfId="40995"/>
    <cellStyle name="標準 27 2 5 3 4 2 5" xfId="51550"/>
    <cellStyle name="標準 27 2 5 3 4 3" xfId="14615"/>
    <cellStyle name="標準 27 2 5 3 4 4" xfId="25170"/>
    <cellStyle name="標準 27 2 5 3 4 5" xfId="35730"/>
    <cellStyle name="標準 27 2 5 3 4 6" xfId="46284"/>
    <cellStyle name="標準 27 2 5 3 5" xfId="5724"/>
    <cellStyle name="標準 27 2 5 3 5 2" xfId="16475"/>
    <cellStyle name="標準 27 2 5 3 5 3" xfId="27029"/>
    <cellStyle name="標準 27 2 5 3 5 4" xfId="37589"/>
    <cellStyle name="標準 27 2 5 3 5 5" xfId="48144"/>
    <cellStyle name="標準 27 2 5 3 6" xfId="11209"/>
    <cellStyle name="標準 27 2 5 3 7" xfId="21763"/>
    <cellStyle name="標準 27 2 5 3 8" xfId="32323"/>
    <cellStyle name="標準 27 2 5 3 9" xfId="42877"/>
    <cellStyle name="標準 27 2 5 4" xfId="889"/>
    <cellStyle name="標準 27 2 5 4 2" xfId="2426"/>
    <cellStyle name="標準 27 2 5 4 2 2" xfId="4835"/>
    <cellStyle name="標準 27 2 5 4 2 2 2" xfId="10077"/>
    <cellStyle name="標準 27 2 5 4 2 2 2 2" xfId="19882"/>
    <cellStyle name="標準 27 2 5 4 2 2 2 3" xfId="30436"/>
    <cellStyle name="標準 27 2 5 4 2 2 2 4" xfId="40996"/>
    <cellStyle name="標準 27 2 5 4 2 2 2 5" xfId="51551"/>
    <cellStyle name="標準 27 2 5 4 2 2 3" xfId="14616"/>
    <cellStyle name="標準 27 2 5 4 2 2 4" xfId="25171"/>
    <cellStyle name="標準 27 2 5 4 2 2 5" xfId="35731"/>
    <cellStyle name="標準 27 2 5 4 2 2 6" xfId="46285"/>
    <cellStyle name="標準 27 2 5 4 2 3" xfId="7669"/>
    <cellStyle name="標準 27 2 5 4 2 3 2" xfId="17841"/>
    <cellStyle name="標準 27 2 5 4 2 3 3" xfId="28395"/>
    <cellStyle name="標準 27 2 5 4 2 3 4" xfId="38955"/>
    <cellStyle name="標準 27 2 5 4 2 3 5" xfId="49510"/>
    <cellStyle name="標準 27 2 5 4 2 4" xfId="12575"/>
    <cellStyle name="標準 27 2 5 4 2 5" xfId="23129"/>
    <cellStyle name="標準 27 2 5 4 2 6" xfId="33689"/>
    <cellStyle name="標準 27 2 5 4 2 7" xfId="44243"/>
    <cellStyle name="標準 27 2 5 4 3" xfId="3298"/>
    <cellStyle name="標準 27 2 5 4 3 2" xfId="8540"/>
    <cellStyle name="標準 27 2 5 4 3 2 2" xfId="19883"/>
    <cellStyle name="標準 27 2 5 4 3 2 3" xfId="30437"/>
    <cellStyle name="標準 27 2 5 4 3 2 4" xfId="40997"/>
    <cellStyle name="標準 27 2 5 4 3 2 5" xfId="51552"/>
    <cellStyle name="標準 27 2 5 4 3 3" xfId="14617"/>
    <cellStyle name="標準 27 2 5 4 3 4" xfId="25172"/>
    <cellStyle name="標準 27 2 5 4 3 5" xfId="35732"/>
    <cellStyle name="標準 27 2 5 4 3 6" xfId="46286"/>
    <cellStyle name="標準 27 2 5 4 4" xfId="6132"/>
    <cellStyle name="標準 27 2 5 4 4 2" xfId="16304"/>
    <cellStyle name="標準 27 2 5 4 4 3" xfId="26858"/>
    <cellStyle name="標準 27 2 5 4 4 4" xfId="37418"/>
    <cellStyle name="標準 27 2 5 4 4 5" xfId="47973"/>
    <cellStyle name="標準 27 2 5 4 5" xfId="11038"/>
    <cellStyle name="標準 27 2 5 4 6" xfId="21592"/>
    <cellStyle name="標準 27 2 5 4 7" xfId="32152"/>
    <cellStyle name="標準 27 2 5 4 8" xfId="42706"/>
    <cellStyle name="標準 27 2 5 5" xfId="2018"/>
    <cellStyle name="標準 27 2 5 5 2" xfId="4427"/>
    <cellStyle name="標準 27 2 5 5 2 2" xfId="9669"/>
    <cellStyle name="標準 27 2 5 5 2 2 2" xfId="19884"/>
    <cellStyle name="標準 27 2 5 5 2 2 3" xfId="30438"/>
    <cellStyle name="標準 27 2 5 5 2 2 4" xfId="40998"/>
    <cellStyle name="標準 27 2 5 5 2 2 5" xfId="51553"/>
    <cellStyle name="標準 27 2 5 5 2 3" xfId="14618"/>
    <cellStyle name="標準 27 2 5 5 2 4" xfId="25173"/>
    <cellStyle name="標準 27 2 5 5 2 5" xfId="35733"/>
    <cellStyle name="標準 27 2 5 5 2 6" xfId="46287"/>
    <cellStyle name="標準 27 2 5 5 3" xfId="7261"/>
    <cellStyle name="標準 27 2 5 5 3 2" xfId="17433"/>
    <cellStyle name="標準 27 2 5 5 3 3" xfId="27987"/>
    <cellStyle name="標準 27 2 5 5 3 4" xfId="38547"/>
    <cellStyle name="標準 27 2 5 5 3 5" xfId="49102"/>
    <cellStyle name="標準 27 2 5 5 4" xfId="12167"/>
    <cellStyle name="標準 27 2 5 5 5" xfId="22721"/>
    <cellStyle name="標準 27 2 5 5 6" xfId="33281"/>
    <cellStyle name="標準 27 2 5 5 7" xfId="43835"/>
    <cellStyle name="標準 27 2 5 6" xfId="1424"/>
    <cellStyle name="標準 27 2 5 6 2" xfId="3833"/>
    <cellStyle name="標準 27 2 5 6 2 2" xfId="9075"/>
    <cellStyle name="標準 27 2 5 6 2 2 2" xfId="19885"/>
    <cellStyle name="標準 27 2 5 6 2 2 3" xfId="30439"/>
    <cellStyle name="標準 27 2 5 6 2 2 4" xfId="40999"/>
    <cellStyle name="標準 27 2 5 6 2 2 5" xfId="51554"/>
    <cellStyle name="標準 27 2 5 6 2 3" xfId="14619"/>
    <cellStyle name="標準 27 2 5 6 2 4" xfId="25174"/>
    <cellStyle name="標準 27 2 5 6 2 5" xfId="35734"/>
    <cellStyle name="標準 27 2 5 6 2 6" xfId="46288"/>
    <cellStyle name="標準 27 2 5 6 3" xfId="6667"/>
    <cellStyle name="標準 27 2 5 6 3 2" xfId="16839"/>
    <cellStyle name="標準 27 2 5 6 3 3" xfId="27393"/>
    <cellStyle name="標準 27 2 5 6 3 4" xfId="37953"/>
    <cellStyle name="標準 27 2 5 6 3 5" xfId="48508"/>
    <cellStyle name="標準 27 2 5 6 4" xfId="11573"/>
    <cellStyle name="標準 27 2 5 6 5" xfId="22127"/>
    <cellStyle name="標準 27 2 5 6 6" xfId="32687"/>
    <cellStyle name="標準 27 2 5 6 7" xfId="43241"/>
    <cellStyle name="標準 27 2 5 7" xfId="2956"/>
    <cellStyle name="標準 27 2 5 7 2" xfId="8198"/>
    <cellStyle name="標準 27 2 5 7 2 2" xfId="19886"/>
    <cellStyle name="標準 27 2 5 7 2 3" xfId="30440"/>
    <cellStyle name="標準 27 2 5 7 2 4" xfId="41000"/>
    <cellStyle name="標準 27 2 5 7 2 5" xfId="51555"/>
    <cellStyle name="標準 27 2 5 7 3" xfId="14620"/>
    <cellStyle name="標準 27 2 5 7 4" xfId="25175"/>
    <cellStyle name="標準 27 2 5 7 5" xfId="35735"/>
    <cellStyle name="標準 27 2 5 7 6" xfId="46289"/>
    <cellStyle name="標準 27 2 5 8" xfId="5538"/>
    <cellStyle name="標準 27 2 5 8 2" xfId="15962"/>
    <cellStyle name="標準 27 2 5 8 3" xfId="26516"/>
    <cellStyle name="標準 27 2 5 8 4" xfId="37076"/>
    <cellStyle name="標準 27 2 5 8 5" xfId="47631"/>
    <cellStyle name="標準 27 2 5 9" xfId="10696"/>
    <cellStyle name="標準 27 2 6" xfId="187"/>
    <cellStyle name="標準 27 2 6 10" xfId="31959"/>
    <cellStyle name="標準 27 2 6 11" xfId="42513"/>
    <cellStyle name="標準 27 2 6 2" xfId="503"/>
    <cellStyle name="標準 27 2 6 2 2" xfId="1209"/>
    <cellStyle name="標準 27 2 6 2 2 2" xfId="2746"/>
    <cellStyle name="標準 27 2 6 2 2 2 2" xfId="7989"/>
    <cellStyle name="標準 27 2 6 2 2 2 2 2" xfId="19887"/>
    <cellStyle name="標準 27 2 6 2 2 2 2 3" xfId="30441"/>
    <cellStyle name="標準 27 2 6 2 2 2 2 4" xfId="41001"/>
    <cellStyle name="標準 27 2 6 2 2 2 2 5" xfId="51556"/>
    <cellStyle name="標準 27 2 6 2 2 2 3" xfId="14621"/>
    <cellStyle name="標準 27 2 6 2 2 2 4" xfId="25176"/>
    <cellStyle name="標準 27 2 6 2 2 2 5" xfId="35736"/>
    <cellStyle name="標準 27 2 6 2 2 2 6" xfId="46290"/>
    <cellStyle name="標準 27 2 6 2 2 3" xfId="5155"/>
    <cellStyle name="標準 27 2 6 2 2 3 2" xfId="10397"/>
    <cellStyle name="標準 27 2 6 2 2 3 2 2" xfId="19888"/>
    <cellStyle name="標準 27 2 6 2 2 3 2 3" xfId="30442"/>
    <cellStyle name="標準 27 2 6 2 2 3 2 4" xfId="41002"/>
    <cellStyle name="標準 27 2 6 2 2 3 2 5" xfId="51557"/>
    <cellStyle name="標準 27 2 6 2 2 3 3" xfId="14622"/>
    <cellStyle name="標準 27 2 6 2 2 3 4" xfId="25177"/>
    <cellStyle name="標準 27 2 6 2 2 3 5" xfId="35737"/>
    <cellStyle name="標準 27 2 6 2 2 3 6" xfId="46291"/>
    <cellStyle name="標準 27 2 6 2 2 4" xfId="6452"/>
    <cellStyle name="標準 27 2 6 2 2 4 2" xfId="18161"/>
    <cellStyle name="標準 27 2 6 2 2 4 3" xfId="28715"/>
    <cellStyle name="標準 27 2 6 2 2 4 4" xfId="39275"/>
    <cellStyle name="標準 27 2 6 2 2 4 5" xfId="49830"/>
    <cellStyle name="標準 27 2 6 2 2 5" xfId="12895"/>
    <cellStyle name="標準 27 2 6 2 2 6" xfId="23449"/>
    <cellStyle name="標準 27 2 6 2 2 7" xfId="34009"/>
    <cellStyle name="標準 27 2 6 2 2 8" xfId="44563"/>
    <cellStyle name="標準 27 2 6 2 3" xfId="1744"/>
    <cellStyle name="標準 27 2 6 2 3 2" xfId="4153"/>
    <cellStyle name="標準 27 2 6 2 3 2 2" xfId="9395"/>
    <cellStyle name="標準 27 2 6 2 3 2 2 2" xfId="19889"/>
    <cellStyle name="標準 27 2 6 2 3 2 2 3" xfId="30443"/>
    <cellStyle name="標準 27 2 6 2 3 2 2 4" xfId="41003"/>
    <cellStyle name="標準 27 2 6 2 3 2 2 5" xfId="51558"/>
    <cellStyle name="標準 27 2 6 2 3 2 3" xfId="14623"/>
    <cellStyle name="標準 27 2 6 2 3 2 4" xfId="25178"/>
    <cellStyle name="標準 27 2 6 2 3 2 5" xfId="35738"/>
    <cellStyle name="標準 27 2 6 2 3 2 6" xfId="46292"/>
    <cellStyle name="標準 27 2 6 2 3 3" xfId="6987"/>
    <cellStyle name="標準 27 2 6 2 3 3 2" xfId="17159"/>
    <cellStyle name="標準 27 2 6 2 3 3 3" xfId="27713"/>
    <cellStyle name="標準 27 2 6 2 3 3 4" xfId="38273"/>
    <cellStyle name="標準 27 2 6 2 3 3 5" xfId="48828"/>
    <cellStyle name="標準 27 2 6 2 3 4" xfId="11893"/>
    <cellStyle name="標準 27 2 6 2 3 5" xfId="22447"/>
    <cellStyle name="標準 27 2 6 2 3 6" xfId="33007"/>
    <cellStyle name="標準 27 2 6 2 3 7" xfId="43561"/>
    <cellStyle name="標準 27 2 6 2 4" xfId="3618"/>
    <cellStyle name="標準 27 2 6 2 4 2" xfId="8860"/>
    <cellStyle name="標準 27 2 6 2 4 2 2" xfId="19890"/>
    <cellStyle name="標準 27 2 6 2 4 2 3" xfId="30444"/>
    <cellStyle name="標準 27 2 6 2 4 2 4" xfId="41004"/>
    <cellStyle name="標準 27 2 6 2 4 2 5" xfId="51559"/>
    <cellStyle name="標準 27 2 6 2 4 3" xfId="14624"/>
    <cellStyle name="標準 27 2 6 2 4 4" xfId="25179"/>
    <cellStyle name="標準 27 2 6 2 4 5" xfId="35739"/>
    <cellStyle name="標準 27 2 6 2 4 6" xfId="46293"/>
    <cellStyle name="標準 27 2 6 2 5" xfId="5746"/>
    <cellStyle name="標準 27 2 6 2 5 2" xfId="16624"/>
    <cellStyle name="標準 27 2 6 2 5 3" xfId="27178"/>
    <cellStyle name="標準 27 2 6 2 5 4" xfId="37738"/>
    <cellStyle name="標準 27 2 6 2 5 5" xfId="48293"/>
    <cellStyle name="標準 27 2 6 2 6" xfId="11358"/>
    <cellStyle name="標準 27 2 6 2 7" xfId="21912"/>
    <cellStyle name="標準 27 2 6 2 8" xfId="32472"/>
    <cellStyle name="標準 27 2 6 2 9" xfId="43026"/>
    <cellStyle name="標準 27 2 6 3" xfId="911"/>
    <cellStyle name="標準 27 2 6 3 2" xfId="2448"/>
    <cellStyle name="標準 27 2 6 3 2 2" xfId="4857"/>
    <cellStyle name="標準 27 2 6 3 2 2 2" xfId="10099"/>
    <cellStyle name="標準 27 2 6 3 2 2 2 2" xfId="19891"/>
    <cellStyle name="標準 27 2 6 3 2 2 2 3" xfId="30445"/>
    <cellStyle name="標準 27 2 6 3 2 2 2 4" xfId="41005"/>
    <cellStyle name="標準 27 2 6 3 2 2 2 5" xfId="51560"/>
    <cellStyle name="標準 27 2 6 3 2 2 3" xfId="14625"/>
    <cellStyle name="標準 27 2 6 3 2 2 4" xfId="25180"/>
    <cellStyle name="標準 27 2 6 3 2 2 5" xfId="35740"/>
    <cellStyle name="標準 27 2 6 3 2 2 6" xfId="46294"/>
    <cellStyle name="標準 27 2 6 3 2 3" xfId="7691"/>
    <cellStyle name="標準 27 2 6 3 2 3 2" xfId="17863"/>
    <cellStyle name="標準 27 2 6 3 2 3 3" xfId="28417"/>
    <cellStyle name="標準 27 2 6 3 2 3 4" xfId="38977"/>
    <cellStyle name="標準 27 2 6 3 2 3 5" xfId="49532"/>
    <cellStyle name="標準 27 2 6 3 2 4" xfId="12597"/>
    <cellStyle name="標準 27 2 6 3 2 5" xfId="23151"/>
    <cellStyle name="標準 27 2 6 3 2 6" xfId="33711"/>
    <cellStyle name="標準 27 2 6 3 2 7" xfId="44265"/>
    <cellStyle name="標準 27 2 6 3 3" xfId="3320"/>
    <cellStyle name="標準 27 2 6 3 3 2" xfId="8562"/>
    <cellStyle name="標準 27 2 6 3 3 2 2" xfId="19892"/>
    <cellStyle name="標準 27 2 6 3 3 2 3" xfId="30446"/>
    <cellStyle name="標準 27 2 6 3 3 2 4" xfId="41006"/>
    <cellStyle name="標準 27 2 6 3 3 2 5" xfId="51561"/>
    <cellStyle name="標準 27 2 6 3 3 3" xfId="14626"/>
    <cellStyle name="標準 27 2 6 3 3 4" xfId="25181"/>
    <cellStyle name="標準 27 2 6 3 3 5" xfId="35741"/>
    <cellStyle name="標準 27 2 6 3 3 6" xfId="46295"/>
    <cellStyle name="標準 27 2 6 3 4" xfId="6154"/>
    <cellStyle name="標準 27 2 6 3 4 2" xfId="16326"/>
    <cellStyle name="標準 27 2 6 3 4 3" xfId="26880"/>
    <cellStyle name="標準 27 2 6 3 4 4" xfId="37440"/>
    <cellStyle name="標準 27 2 6 3 4 5" xfId="47995"/>
    <cellStyle name="標準 27 2 6 3 5" xfId="11060"/>
    <cellStyle name="標準 27 2 6 3 6" xfId="21614"/>
    <cellStyle name="標準 27 2 6 3 7" xfId="32174"/>
    <cellStyle name="標準 27 2 6 3 8" xfId="42728"/>
    <cellStyle name="標準 27 2 6 4" xfId="2040"/>
    <cellStyle name="標準 27 2 6 4 2" xfId="4449"/>
    <cellStyle name="標準 27 2 6 4 2 2" xfId="9691"/>
    <cellStyle name="標準 27 2 6 4 2 2 2" xfId="19893"/>
    <cellStyle name="標準 27 2 6 4 2 2 3" xfId="30447"/>
    <cellStyle name="標準 27 2 6 4 2 2 4" xfId="41007"/>
    <cellStyle name="標準 27 2 6 4 2 2 5" xfId="51562"/>
    <cellStyle name="標準 27 2 6 4 2 3" xfId="14627"/>
    <cellStyle name="標準 27 2 6 4 2 4" xfId="25182"/>
    <cellStyle name="標準 27 2 6 4 2 5" xfId="35742"/>
    <cellStyle name="標準 27 2 6 4 2 6" xfId="46296"/>
    <cellStyle name="標準 27 2 6 4 3" xfId="7283"/>
    <cellStyle name="標準 27 2 6 4 3 2" xfId="17455"/>
    <cellStyle name="標準 27 2 6 4 3 3" xfId="28009"/>
    <cellStyle name="標準 27 2 6 4 3 4" xfId="38569"/>
    <cellStyle name="標準 27 2 6 4 3 5" xfId="49124"/>
    <cellStyle name="標準 27 2 6 4 4" xfId="12189"/>
    <cellStyle name="標準 27 2 6 4 5" xfId="22743"/>
    <cellStyle name="標準 27 2 6 4 6" xfId="33303"/>
    <cellStyle name="標準 27 2 6 4 7" xfId="43857"/>
    <cellStyle name="標準 27 2 6 5" xfId="1446"/>
    <cellStyle name="標準 27 2 6 5 2" xfId="3855"/>
    <cellStyle name="標準 27 2 6 5 2 2" xfId="9097"/>
    <cellStyle name="標準 27 2 6 5 2 2 2" xfId="19894"/>
    <cellStyle name="標準 27 2 6 5 2 2 3" xfId="30448"/>
    <cellStyle name="標準 27 2 6 5 2 2 4" xfId="41008"/>
    <cellStyle name="標準 27 2 6 5 2 2 5" xfId="51563"/>
    <cellStyle name="標準 27 2 6 5 2 3" xfId="14628"/>
    <cellStyle name="標準 27 2 6 5 2 4" xfId="25183"/>
    <cellStyle name="標準 27 2 6 5 2 5" xfId="35743"/>
    <cellStyle name="標準 27 2 6 5 2 6" xfId="46297"/>
    <cellStyle name="標準 27 2 6 5 3" xfId="6689"/>
    <cellStyle name="標準 27 2 6 5 3 2" xfId="16861"/>
    <cellStyle name="標準 27 2 6 5 3 3" xfId="27415"/>
    <cellStyle name="標準 27 2 6 5 3 4" xfId="37975"/>
    <cellStyle name="標準 27 2 6 5 3 5" xfId="48530"/>
    <cellStyle name="標準 27 2 6 5 4" xfId="11595"/>
    <cellStyle name="標準 27 2 6 5 5" xfId="22149"/>
    <cellStyle name="標準 27 2 6 5 6" xfId="32709"/>
    <cellStyle name="標準 27 2 6 5 7" xfId="43263"/>
    <cellStyle name="標準 27 2 6 6" xfId="3105"/>
    <cellStyle name="標準 27 2 6 6 2" xfId="8347"/>
    <cellStyle name="標準 27 2 6 6 2 2" xfId="19895"/>
    <cellStyle name="標準 27 2 6 6 2 3" xfId="30449"/>
    <cellStyle name="標準 27 2 6 6 2 4" xfId="41009"/>
    <cellStyle name="標準 27 2 6 6 2 5" xfId="51564"/>
    <cellStyle name="標準 27 2 6 6 3" xfId="14629"/>
    <cellStyle name="標準 27 2 6 6 4" xfId="25184"/>
    <cellStyle name="標準 27 2 6 6 5" xfId="35744"/>
    <cellStyle name="標準 27 2 6 6 6" xfId="46298"/>
    <cellStyle name="標準 27 2 6 7" xfId="5435"/>
    <cellStyle name="標準 27 2 6 7 2" xfId="16111"/>
    <cellStyle name="標準 27 2 6 7 3" xfId="26665"/>
    <cellStyle name="標準 27 2 6 7 4" xfId="37225"/>
    <cellStyle name="標準 27 2 6 7 5" xfId="47780"/>
    <cellStyle name="標準 27 2 6 8" xfId="10845"/>
    <cellStyle name="標準 27 2 6 9" xfId="21399"/>
    <cellStyle name="標準 27 2 7" xfId="525"/>
    <cellStyle name="標準 27 2 7 10" xfId="31849"/>
    <cellStyle name="標準 27 2 7 11" xfId="42403"/>
    <cellStyle name="標準 27 2 7 2" xfId="1099"/>
    <cellStyle name="標準 27 2 7 2 2" xfId="2636"/>
    <cellStyle name="標準 27 2 7 2 2 2" xfId="5045"/>
    <cellStyle name="標準 27 2 7 2 2 2 2" xfId="10287"/>
    <cellStyle name="標準 27 2 7 2 2 2 2 2" xfId="19896"/>
    <cellStyle name="標準 27 2 7 2 2 2 2 3" xfId="30450"/>
    <cellStyle name="標準 27 2 7 2 2 2 2 4" xfId="41010"/>
    <cellStyle name="標準 27 2 7 2 2 2 2 5" xfId="51565"/>
    <cellStyle name="標準 27 2 7 2 2 2 3" xfId="14630"/>
    <cellStyle name="標準 27 2 7 2 2 2 4" xfId="25185"/>
    <cellStyle name="標準 27 2 7 2 2 2 5" xfId="35745"/>
    <cellStyle name="標準 27 2 7 2 2 2 6" xfId="46299"/>
    <cellStyle name="標準 27 2 7 2 2 3" xfId="7879"/>
    <cellStyle name="標準 27 2 7 2 2 3 2" xfId="18051"/>
    <cellStyle name="標準 27 2 7 2 2 3 3" xfId="28605"/>
    <cellStyle name="標準 27 2 7 2 2 3 4" xfId="39165"/>
    <cellStyle name="標準 27 2 7 2 2 3 5" xfId="49720"/>
    <cellStyle name="標準 27 2 7 2 2 4" xfId="12785"/>
    <cellStyle name="標準 27 2 7 2 2 5" xfId="23339"/>
    <cellStyle name="標準 27 2 7 2 2 6" xfId="33899"/>
    <cellStyle name="標準 27 2 7 2 2 7" xfId="44453"/>
    <cellStyle name="標準 27 2 7 2 3" xfId="1634"/>
    <cellStyle name="標準 27 2 7 2 3 2" xfId="4043"/>
    <cellStyle name="標準 27 2 7 2 3 2 2" xfId="9285"/>
    <cellStyle name="標準 27 2 7 2 3 2 2 2" xfId="19897"/>
    <cellStyle name="標準 27 2 7 2 3 2 2 3" xfId="30451"/>
    <cellStyle name="標準 27 2 7 2 3 2 2 4" xfId="41011"/>
    <cellStyle name="標準 27 2 7 2 3 2 2 5" xfId="51566"/>
    <cellStyle name="標準 27 2 7 2 3 2 3" xfId="14631"/>
    <cellStyle name="標準 27 2 7 2 3 2 4" xfId="25186"/>
    <cellStyle name="標準 27 2 7 2 3 2 5" xfId="35746"/>
    <cellStyle name="標準 27 2 7 2 3 2 6" xfId="46300"/>
    <cellStyle name="標準 27 2 7 2 3 3" xfId="6877"/>
    <cellStyle name="標準 27 2 7 2 3 3 2" xfId="17049"/>
    <cellStyle name="標準 27 2 7 2 3 3 3" xfId="27603"/>
    <cellStyle name="標準 27 2 7 2 3 3 4" xfId="38163"/>
    <cellStyle name="標準 27 2 7 2 3 3 5" xfId="48718"/>
    <cellStyle name="標準 27 2 7 2 3 4" xfId="11783"/>
    <cellStyle name="標準 27 2 7 2 3 5" xfId="22337"/>
    <cellStyle name="標準 27 2 7 2 3 6" xfId="32897"/>
    <cellStyle name="標準 27 2 7 2 3 7" xfId="43451"/>
    <cellStyle name="標準 27 2 7 2 4" xfId="3508"/>
    <cellStyle name="標準 27 2 7 2 4 2" xfId="8750"/>
    <cellStyle name="標準 27 2 7 2 4 2 2" xfId="19898"/>
    <cellStyle name="標準 27 2 7 2 4 2 3" xfId="30452"/>
    <cellStyle name="標準 27 2 7 2 4 2 4" xfId="41012"/>
    <cellStyle name="標準 27 2 7 2 4 2 5" xfId="51567"/>
    <cellStyle name="標準 27 2 7 2 4 3" xfId="14632"/>
    <cellStyle name="標準 27 2 7 2 4 4" xfId="25187"/>
    <cellStyle name="標準 27 2 7 2 4 5" xfId="35747"/>
    <cellStyle name="標準 27 2 7 2 4 6" xfId="46301"/>
    <cellStyle name="標準 27 2 7 2 5" xfId="6342"/>
    <cellStyle name="標準 27 2 7 2 5 2" xfId="16514"/>
    <cellStyle name="標準 27 2 7 2 5 3" xfId="27068"/>
    <cellStyle name="標準 27 2 7 2 5 4" xfId="37628"/>
    <cellStyle name="標準 27 2 7 2 5 5" xfId="48183"/>
    <cellStyle name="標準 27 2 7 2 6" xfId="11248"/>
    <cellStyle name="標準 27 2 7 2 7" xfId="21802"/>
    <cellStyle name="標準 27 2 7 2 8" xfId="32362"/>
    <cellStyle name="標準 27 2 7 2 9" xfId="42916"/>
    <cellStyle name="標準 27 2 7 3" xfId="933"/>
    <cellStyle name="標準 27 2 7 3 2" xfId="2470"/>
    <cellStyle name="標準 27 2 7 3 2 2" xfId="4879"/>
    <cellStyle name="標準 27 2 7 3 2 2 2" xfId="10121"/>
    <cellStyle name="標準 27 2 7 3 2 2 2 2" xfId="19899"/>
    <cellStyle name="標準 27 2 7 3 2 2 2 3" xfId="30453"/>
    <cellStyle name="標準 27 2 7 3 2 2 2 4" xfId="41013"/>
    <cellStyle name="標準 27 2 7 3 2 2 2 5" xfId="51568"/>
    <cellStyle name="標準 27 2 7 3 2 2 3" xfId="14633"/>
    <cellStyle name="標準 27 2 7 3 2 2 4" xfId="25188"/>
    <cellStyle name="標準 27 2 7 3 2 2 5" xfId="35748"/>
    <cellStyle name="標準 27 2 7 3 2 2 6" xfId="46302"/>
    <cellStyle name="標準 27 2 7 3 2 3" xfId="7713"/>
    <cellStyle name="標準 27 2 7 3 2 3 2" xfId="17885"/>
    <cellStyle name="標準 27 2 7 3 2 3 3" xfId="28439"/>
    <cellStyle name="標準 27 2 7 3 2 3 4" xfId="38999"/>
    <cellStyle name="標準 27 2 7 3 2 3 5" xfId="49554"/>
    <cellStyle name="標準 27 2 7 3 2 4" xfId="12619"/>
    <cellStyle name="標準 27 2 7 3 2 5" xfId="23173"/>
    <cellStyle name="標準 27 2 7 3 2 6" xfId="33733"/>
    <cellStyle name="標準 27 2 7 3 2 7" xfId="44287"/>
    <cellStyle name="標準 27 2 7 3 3" xfId="3342"/>
    <cellStyle name="標準 27 2 7 3 3 2" xfId="8584"/>
    <cellStyle name="標準 27 2 7 3 3 2 2" xfId="19900"/>
    <cellStyle name="標準 27 2 7 3 3 2 3" xfId="30454"/>
    <cellStyle name="標準 27 2 7 3 3 2 4" xfId="41014"/>
    <cellStyle name="標準 27 2 7 3 3 2 5" xfId="51569"/>
    <cellStyle name="標準 27 2 7 3 3 3" xfId="14634"/>
    <cellStyle name="標準 27 2 7 3 3 4" xfId="25189"/>
    <cellStyle name="標準 27 2 7 3 3 5" xfId="35749"/>
    <cellStyle name="標準 27 2 7 3 3 6" xfId="46303"/>
    <cellStyle name="標準 27 2 7 3 4" xfId="6176"/>
    <cellStyle name="標準 27 2 7 3 4 2" xfId="16348"/>
    <cellStyle name="標準 27 2 7 3 4 3" xfId="26902"/>
    <cellStyle name="標準 27 2 7 3 4 4" xfId="37462"/>
    <cellStyle name="標準 27 2 7 3 4 5" xfId="48017"/>
    <cellStyle name="標準 27 2 7 3 5" xfId="11082"/>
    <cellStyle name="標準 27 2 7 3 6" xfId="21636"/>
    <cellStyle name="標準 27 2 7 3 7" xfId="32196"/>
    <cellStyle name="標準 27 2 7 3 8" xfId="42750"/>
    <cellStyle name="標準 27 2 7 4" xfId="2062"/>
    <cellStyle name="標準 27 2 7 4 2" xfId="4471"/>
    <cellStyle name="標準 27 2 7 4 2 2" xfId="9713"/>
    <cellStyle name="標準 27 2 7 4 2 2 2" xfId="19901"/>
    <cellStyle name="標準 27 2 7 4 2 2 3" xfId="30455"/>
    <cellStyle name="標準 27 2 7 4 2 2 4" xfId="41015"/>
    <cellStyle name="標準 27 2 7 4 2 2 5" xfId="51570"/>
    <cellStyle name="標準 27 2 7 4 2 3" xfId="14635"/>
    <cellStyle name="標準 27 2 7 4 2 4" xfId="25190"/>
    <cellStyle name="標準 27 2 7 4 2 5" xfId="35750"/>
    <cellStyle name="標準 27 2 7 4 2 6" xfId="46304"/>
    <cellStyle name="標準 27 2 7 4 3" xfId="7305"/>
    <cellStyle name="標準 27 2 7 4 3 2" xfId="17477"/>
    <cellStyle name="標準 27 2 7 4 3 3" xfId="28031"/>
    <cellStyle name="標準 27 2 7 4 3 4" xfId="38591"/>
    <cellStyle name="標準 27 2 7 4 3 5" xfId="49146"/>
    <cellStyle name="標準 27 2 7 4 4" xfId="12211"/>
    <cellStyle name="標準 27 2 7 4 5" xfId="22765"/>
    <cellStyle name="標準 27 2 7 4 6" xfId="33325"/>
    <cellStyle name="標準 27 2 7 4 7" xfId="43879"/>
    <cellStyle name="標準 27 2 7 5" xfId="1468"/>
    <cellStyle name="標準 27 2 7 5 2" xfId="3877"/>
    <cellStyle name="標準 27 2 7 5 2 2" xfId="9119"/>
    <cellStyle name="標準 27 2 7 5 2 2 2" xfId="19902"/>
    <cellStyle name="標準 27 2 7 5 2 2 3" xfId="30456"/>
    <cellStyle name="標準 27 2 7 5 2 2 4" xfId="41016"/>
    <cellStyle name="標準 27 2 7 5 2 2 5" xfId="51571"/>
    <cellStyle name="標準 27 2 7 5 2 3" xfId="14636"/>
    <cellStyle name="標準 27 2 7 5 2 4" xfId="25191"/>
    <cellStyle name="標準 27 2 7 5 2 5" xfId="35751"/>
    <cellStyle name="標準 27 2 7 5 2 6" xfId="46305"/>
    <cellStyle name="標準 27 2 7 5 3" xfId="6711"/>
    <cellStyle name="標準 27 2 7 5 3 2" xfId="16883"/>
    <cellStyle name="標準 27 2 7 5 3 3" xfId="27437"/>
    <cellStyle name="標準 27 2 7 5 3 4" xfId="37997"/>
    <cellStyle name="標準 27 2 7 5 3 5" xfId="48552"/>
    <cellStyle name="標準 27 2 7 5 4" xfId="11617"/>
    <cellStyle name="標準 27 2 7 5 5" xfId="22171"/>
    <cellStyle name="標準 27 2 7 5 6" xfId="32731"/>
    <cellStyle name="標準 27 2 7 5 7" xfId="43285"/>
    <cellStyle name="標準 27 2 7 6" xfId="2995"/>
    <cellStyle name="標準 27 2 7 6 2" xfId="8237"/>
    <cellStyle name="標準 27 2 7 6 2 2" xfId="19903"/>
    <cellStyle name="標準 27 2 7 6 2 3" xfId="30457"/>
    <cellStyle name="標準 27 2 7 6 2 4" xfId="41017"/>
    <cellStyle name="標準 27 2 7 6 2 5" xfId="51572"/>
    <cellStyle name="標準 27 2 7 6 3" xfId="14637"/>
    <cellStyle name="標準 27 2 7 6 4" xfId="25192"/>
    <cellStyle name="標準 27 2 7 6 5" xfId="35752"/>
    <cellStyle name="標準 27 2 7 6 6" xfId="46306"/>
    <cellStyle name="標準 27 2 7 7" xfId="5768"/>
    <cellStyle name="標準 27 2 7 7 2" xfId="16001"/>
    <cellStyle name="標準 27 2 7 7 3" xfId="26555"/>
    <cellStyle name="標準 27 2 7 7 4" xfId="37115"/>
    <cellStyle name="標準 27 2 7 7 5" xfId="47670"/>
    <cellStyle name="標準 27 2 7 8" xfId="10735"/>
    <cellStyle name="標準 27 2 7 9" xfId="21289"/>
    <cellStyle name="標準 27 2 8" xfId="547"/>
    <cellStyle name="標準 27 2 8 10" xfId="42535"/>
    <cellStyle name="標準 27 2 8 2" xfId="1231"/>
    <cellStyle name="標準 27 2 8 2 2" xfId="2768"/>
    <cellStyle name="標準 27 2 8 2 2 2" xfId="5177"/>
    <cellStyle name="標準 27 2 8 2 2 2 2" xfId="10419"/>
    <cellStyle name="標準 27 2 8 2 2 2 2 2" xfId="19904"/>
    <cellStyle name="標準 27 2 8 2 2 2 2 3" xfId="30458"/>
    <cellStyle name="標準 27 2 8 2 2 2 2 4" xfId="41018"/>
    <cellStyle name="標準 27 2 8 2 2 2 2 5" xfId="51573"/>
    <cellStyle name="標準 27 2 8 2 2 2 3" xfId="14638"/>
    <cellStyle name="標準 27 2 8 2 2 2 4" xfId="25193"/>
    <cellStyle name="標準 27 2 8 2 2 2 5" xfId="35753"/>
    <cellStyle name="標準 27 2 8 2 2 2 6" xfId="46307"/>
    <cellStyle name="標準 27 2 8 2 2 3" xfId="8011"/>
    <cellStyle name="標準 27 2 8 2 2 3 2" xfId="18183"/>
    <cellStyle name="標準 27 2 8 2 2 3 3" xfId="28737"/>
    <cellStyle name="標準 27 2 8 2 2 3 4" xfId="39297"/>
    <cellStyle name="標準 27 2 8 2 2 3 5" xfId="49852"/>
    <cellStyle name="標準 27 2 8 2 2 4" xfId="12917"/>
    <cellStyle name="標準 27 2 8 2 2 5" xfId="23471"/>
    <cellStyle name="標準 27 2 8 2 2 6" xfId="34031"/>
    <cellStyle name="標準 27 2 8 2 2 7" xfId="44585"/>
    <cellStyle name="標準 27 2 8 2 3" xfId="3640"/>
    <cellStyle name="標準 27 2 8 2 3 2" xfId="8882"/>
    <cellStyle name="標準 27 2 8 2 3 2 2" xfId="19905"/>
    <cellStyle name="標準 27 2 8 2 3 2 3" xfId="30459"/>
    <cellStyle name="標準 27 2 8 2 3 2 4" xfId="41019"/>
    <cellStyle name="標準 27 2 8 2 3 2 5" xfId="51574"/>
    <cellStyle name="標準 27 2 8 2 3 3" xfId="14639"/>
    <cellStyle name="標準 27 2 8 2 3 4" xfId="25194"/>
    <cellStyle name="標準 27 2 8 2 3 5" xfId="35754"/>
    <cellStyle name="標準 27 2 8 2 3 6" xfId="46308"/>
    <cellStyle name="標準 27 2 8 2 4" xfId="6474"/>
    <cellStyle name="標準 27 2 8 2 4 2" xfId="16646"/>
    <cellStyle name="標準 27 2 8 2 4 3" xfId="27200"/>
    <cellStyle name="標準 27 2 8 2 4 4" xfId="37760"/>
    <cellStyle name="標準 27 2 8 2 4 5" xfId="48315"/>
    <cellStyle name="標準 27 2 8 2 5" xfId="11380"/>
    <cellStyle name="標準 27 2 8 2 6" xfId="21934"/>
    <cellStyle name="標準 27 2 8 2 7" xfId="32494"/>
    <cellStyle name="標準 27 2 8 2 8" xfId="43048"/>
    <cellStyle name="標準 27 2 8 3" xfId="2084"/>
    <cellStyle name="標準 27 2 8 3 2" xfId="4493"/>
    <cellStyle name="標準 27 2 8 3 2 2" xfId="9735"/>
    <cellStyle name="標準 27 2 8 3 2 2 2" xfId="19906"/>
    <cellStyle name="標準 27 2 8 3 2 2 3" xfId="30460"/>
    <cellStyle name="標準 27 2 8 3 2 2 4" xfId="41020"/>
    <cellStyle name="標準 27 2 8 3 2 2 5" xfId="51575"/>
    <cellStyle name="標準 27 2 8 3 2 3" xfId="14640"/>
    <cellStyle name="標準 27 2 8 3 2 4" xfId="25195"/>
    <cellStyle name="標準 27 2 8 3 2 5" xfId="35755"/>
    <cellStyle name="標準 27 2 8 3 2 6" xfId="46309"/>
    <cellStyle name="標準 27 2 8 3 3" xfId="7327"/>
    <cellStyle name="標準 27 2 8 3 3 2" xfId="17499"/>
    <cellStyle name="標準 27 2 8 3 3 3" xfId="28053"/>
    <cellStyle name="標準 27 2 8 3 3 4" xfId="38613"/>
    <cellStyle name="標準 27 2 8 3 3 5" xfId="49168"/>
    <cellStyle name="標準 27 2 8 3 4" xfId="12233"/>
    <cellStyle name="標準 27 2 8 3 5" xfId="22787"/>
    <cellStyle name="標準 27 2 8 3 6" xfId="33347"/>
    <cellStyle name="標準 27 2 8 3 7" xfId="43901"/>
    <cellStyle name="標準 27 2 8 4" xfId="1766"/>
    <cellStyle name="標準 27 2 8 4 2" xfId="4175"/>
    <cellStyle name="標準 27 2 8 4 2 2" xfId="9417"/>
    <cellStyle name="標準 27 2 8 4 2 2 2" xfId="19907"/>
    <cellStyle name="標準 27 2 8 4 2 2 3" xfId="30461"/>
    <cellStyle name="標準 27 2 8 4 2 2 4" xfId="41021"/>
    <cellStyle name="標準 27 2 8 4 2 2 5" xfId="51576"/>
    <cellStyle name="標準 27 2 8 4 2 3" xfId="14641"/>
    <cellStyle name="標準 27 2 8 4 2 4" xfId="25196"/>
    <cellStyle name="標準 27 2 8 4 2 5" xfId="35756"/>
    <cellStyle name="標準 27 2 8 4 2 6" xfId="46310"/>
    <cellStyle name="標準 27 2 8 4 3" xfId="7009"/>
    <cellStyle name="標準 27 2 8 4 3 2" xfId="17181"/>
    <cellStyle name="標準 27 2 8 4 3 3" xfId="27735"/>
    <cellStyle name="標準 27 2 8 4 3 4" xfId="38295"/>
    <cellStyle name="標準 27 2 8 4 3 5" xfId="48850"/>
    <cellStyle name="標準 27 2 8 4 4" xfId="11915"/>
    <cellStyle name="標準 27 2 8 4 5" xfId="22469"/>
    <cellStyle name="標準 27 2 8 4 6" xfId="33029"/>
    <cellStyle name="標準 27 2 8 4 7" xfId="43583"/>
    <cellStyle name="標準 27 2 8 5" xfId="3127"/>
    <cellStyle name="標準 27 2 8 5 2" xfId="8369"/>
    <cellStyle name="標準 27 2 8 5 2 2" xfId="19908"/>
    <cellStyle name="標準 27 2 8 5 2 3" xfId="30462"/>
    <cellStyle name="標準 27 2 8 5 2 4" xfId="41022"/>
    <cellStyle name="標準 27 2 8 5 2 5" xfId="51577"/>
    <cellStyle name="標準 27 2 8 5 3" xfId="14642"/>
    <cellStyle name="標準 27 2 8 5 4" xfId="25197"/>
    <cellStyle name="標準 27 2 8 5 5" xfId="35757"/>
    <cellStyle name="標準 27 2 8 5 6" xfId="46311"/>
    <cellStyle name="標準 27 2 8 6" xfId="5790"/>
    <cellStyle name="標準 27 2 8 6 2" xfId="16133"/>
    <cellStyle name="標準 27 2 8 6 3" xfId="26687"/>
    <cellStyle name="標準 27 2 8 6 4" xfId="37247"/>
    <cellStyle name="標準 27 2 8 6 5" xfId="47802"/>
    <cellStyle name="標準 27 2 8 7" xfId="10867"/>
    <cellStyle name="標準 27 2 8 8" xfId="21421"/>
    <cellStyle name="標準 27 2 8 9" xfId="31981"/>
    <cellStyle name="標準 27 2 9" xfId="586"/>
    <cellStyle name="標準 27 2 9 10" xfId="42557"/>
    <cellStyle name="標準 27 2 9 2" xfId="957"/>
    <cellStyle name="標準 27 2 9 2 2" xfId="2494"/>
    <cellStyle name="標準 27 2 9 2 2 2" xfId="4903"/>
    <cellStyle name="標準 27 2 9 2 2 2 2" xfId="10145"/>
    <cellStyle name="標準 27 2 9 2 2 2 2 2" xfId="19909"/>
    <cellStyle name="標準 27 2 9 2 2 2 2 3" xfId="30463"/>
    <cellStyle name="標準 27 2 9 2 2 2 2 4" xfId="41023"/>
    <cellStyle name="標準 27 2 9 2 2 2 2 5" xfId="51578"/>
    <cellStyle name="標準 27 2 9 2 2 2 3" xfId="14643"/>
    <cellStyle name="標準 27 2 9 2 2 2 4" xfId="25198"/>
    <cellStyle name="標準 27 2 9 2 2 2 5" xfId="35758"/>
    <cellStyle name="標準 27 2 9 2 2 2 6" xfId="46312"/>
    <cellStyle name="標準 27 2 9 2 2 3" xfId="7737"/>
    <cellStyle name="標準 27 2 9 2 2 3 2" xfId="17909"/>
    <cellStyle name="標準 27 2 9 2 2 3 3" xfId="28463"/>
    <cellStyle name="標準 27 2 9 2 2 3 4" xfId="39023"/>
    <cellStyle name="標準 27 2 9 2 2 3 5" xfId="49578"/>
    <cellStyle name="標準 27 2 9 2 2 4" xfId="12643"/>
    <cellStyle name="標準 27 2 9 2 2 5" xfId="23197"/>
    <cellStyle name="標準 27 2 9 2 2 6" xfId="33757"/>
    <cellStyle name="標準 27 2 9 2 2 7" xfId="44311"/>
    <cellStyle name="標準 27 2 9 2 3" xfId="3366"/>
    <cellStyle name="標準 27 2 9 2 3 2" xfId="8608"/>
    <cellStyle name="標準 27 2 9 2 3 2 2" xfId="19910"/>
    <cellStyle name="標準 27 2 9 2 3 2 3" xfId="30464"/>
    <cellStyle name="標準 27 2 9 2 3 2 4" xfId="41024"/>
    <cellStyle name="標準 27 2 9 2 3 2 5" xfId="51579"/>
    <cellStyle name="標準 27 2 9 2 3 3" xfId="14644"/>
    <cellStyle name="標準 27 2 9 2 3 4" xfId="25199"/>
    <cellStyle name="標準 27 2 9 2 3 5" xfId="35759"/>
    <cellStyle name="標準 27 2 9 2 3 6" xfId="46313"/>
    <cellStyle name="標準 27 2 9 2 4" xfId="6200"/>
    <cellStyle name="標準 27 2 9 2 4 2" xfId="16372"/>
    <cellStyle name="標準 27 2 9 2 4 3" xfId="26926"/>
    <cellStyle name="標準 27 2 9 2 4 4" xfId="37486"/>
    <cellStyle name="標準 27 2 9 2 4 5" xfId="48041"/>
    <cellStyle name="標準 27 2 9 2 5" xfId="11106"/>
    <cellStyle name="標準 27 2 9 2 6" xfId="21660"/>
    <cellStyle name="標準 27 2 9 2 7" xfId="32220"/>
    <cellStyle name="標準 27 2 9 2 8" xfId="42774"/>
    <cellStyle name="標準 27 2 9 3" xfId="2123"/>
    <cellStyle name="標準 27 2 9 3 2" xfId="4532"/>
    <cellStyle name="標準 27 2 9 3 2 2" xfId="9774"/>
    <cellStyle name="標準 27 2 9 3 2 2 2" xfId="19911"/>
    <cellStyle name="標準 27 2 9 3 2 2 3" xfId="30465"/>
    <cellStyle name="標準 27 2 9 3 2 2 4" xfId="41025"/>
    <cellStyle name="標準 27 2 9 3 2 2 5" xfId="51580"/>
    <cellStyle name="標準 27 2 9 3 2 3" xfId="14645"/>
    <cellStyle name="標準 27 2 9 3 2 4" xfId="25200"/>
    <cellStyle name="標準 27 2 9 3 2 5" xfId="35760"/>
    <cellStyle name="標準 27 2 9 3 2 6" xfId="46314"/>
    <cellStyle name="標準 27 2 9 3 3" xfId="7366"/>
    <cellStyle name="標準 27 2 9 3 3 2" xfId="17538"/>
    <cellStyle name="標準 27 2 9 3 3 3" xfId="28092"/>
    <cellStyle name="標準 27 2 9 3 3 4" xfId="38652"/>
    <cellStyle name="標準 27 2 9 3 3 5" xfId="49207"/>
    <cellStyle name="標準 27 2 9 3 4" xfId="12272"/>
    <cellStyle name="標準 27 2 9 3 5" xfId="22826"/>
    <cellStyle name="標準 27 2 9 3 6" xfId="33386"/>
    <cellStyle name="標準 27 2 9 3 7" xfId="43940"/>
    <cellStyle name="標準 27 2 9 4" xfId="1492"/>
    <cellStyle name="標準 27 2 9 4 2" xfId="3901"/>
    <cellStyle name="標準 27 2 9 4 2 2" xfId="9143"/>
    <cellStyle name="標準 27 2 9 4 2 2 2" xfId="19912"/>
    <cellStyle name="標準 27 2 9 4 2 2 3" xfId="30466"/>
    <cellStyle name="標準 27 2 9 4 2 2 4" xfId="41026"/>
    <cellStyle name="標準 27 2 9 4 2 2 5" xfId="51581"/>
    <cellStyle name="標準 27 2 9 4 2 3" xfId="14646"/>
    <cellStyle name="標準 27 2 9 4 2 4" xfId="25201"/>
    <cellStyle name="標準 27 2 9 4 2 5" xfId="35761"/>
    <cellStyle name="標準 27 2 9 4 2 6" xfId="46315"/>
    <cellStyle name="標準 27 2 9 4 3" xfId="6735"/>
    <cellStyle name="標準 27 2 9 4 3 2" xfId="16907"/>
    <cellStyle name="標準 27 2 9 4 3 3" xfId="27461"/>
    <cellStyle name="標準 27 2 9 4 3 4" xfId="38021"/>
    <cellStyle name="標準 27 2 9 4 3 5" xfId="48576"/>
    <cellStyle name="標準 27 2 9 4 4" xfId="11641"/>
    <cellStyle name="標準 27 2 9 4 5" xfId="22195"/>
    <cellStyle name="標準 27 2 9 4 6" xfId="32755"/>
    <cellStyle name="標準 27 2 9 4 7" xfId="43309"/>
    <cellStyle name="標準 27 2 9 5" xfId="3149"/>
    <cellStyle name="標準 27 2 9 5 2" xfId="8391"/>
    <cellStyle name="標準 27 2 9 5 2 2" xfId="19913"/>
    <cellStyle name="標準 27 2 9 5 2 3" xfId="30467"/>
    <cellStyle name="標準 27 2 9 5 2 4" xfId="41027"/>
    <cellStyle name="標準 27 2 9 5 2 5" xfId="51582"/>
    <cellStyle name="標準 27 2 9 5 3" xfId="14647"/>
    <cellStyle name="標準 27 2 9 5 4" xfId="25202"/>
    <cellStyle name="標準 27 2 9 5 5" xfId="35762"/>
    <cellStyle name="標準 27 2 9 5 6" xfId="46316"/>
    <cellStyle name="標準 27 2 9 6" xfId="5829"/>
    <cellStyle name="標準 27 2 9 6 2" xfId="16155"/>
    <cellStyle name="標準 27 2 9 6 3" xfId="26709"/>
    <cellStyle name="標準 27 2 9 6 4" xfId="37269"/>
    <cellStyle name="標準 27 2 9 6 5" xfId="47824"/>
    <cellStyle name="標準 27 2 9 7" xfId="10889"/>
    <cellStyle name="標準 27 2 9 8" xfId="21443"/>
    <cellStyle name="標準 27 2 9 9" xfId="32003"/>
    <cellStyle name="標準 27 20" xfId="780"/>
    <cellStyle name="標準 27 20 2" xfId="1853"/>
    <cellStyle name="標準 27 20 2 2" xfId="7096"/>
    <cellStyle name="標準 27 20 2 2 2" xfId="19914"/>
    <cellStyle name="標準 27 20 2 2 3" xfId="30468"/>
    <cellStyle name="標準 27 20 2 2 4" xfId="41028"/>
    <cellStyle name="標準 27 20 2 2 5" xfId="51583"/>
    <cellStyle name="標準 27 20 2 3" xfId="14648"/>
    <cellStyle name="標準 27 20 2 4" xfId="25203"/>
    <cellStyle name="標準 27 20 2 5" xfId="35763"/>
    <cellStyle name="標準 27 20 2 6" xfId="46317"/>
    <cellStyle name="標準 27 20 3" xfId="4262"/>
    <cellStyle name="標準 27 20 3 2" xfId="9504"/>
    <cellStyle name="標準 27 20 3 2 2" xfId="19915"/>
    <cellStyle name="標準 27 20 3 2 3" xfId="30469"/>
    <cellStyle name="標準 27 20 3 2 4" xfId="41029"/>
    <cellStyle name="標準 27 20 3 2 5" xfId="51584"/>
    <cellStyle name="標準 27 20 3 3" xfId="14649"/>
    <cellStyle name="標準 27 20 3 4" xfId="25204"/>
    <cellStyle name="標準 27 20 3 5" xfId="35764"/>
    <cellStyle name="標準 27 20 3 6" xfId="46318"/>
    <cellStyle name="標準 27 20 4" xfId="6023"/>
    <cellStyle name="標準 27 20 4 2" xfId="17268"/>
    <cellStyle name="標準 27 20 4 3" xfId="27822"/>
    <cellStyle name="標準 27 20 4 4" xfId="38382"/>
    <cellStyle name="標準 27 20 4 5" xfId="48937"/>
    <cellStyle name="標準 27 20 5" xfId="12002"/>
    <cellStyle name="標準 27 20 6" xfId="22556"/>
    <cellStyle name="標準 27 20 7" xfId="33116"/>
    <cellStyle name="標準 27 20 8" xfId="43670"/>
    <cellStyle name="標準 27 21" xfId="1315"/>
    <cellStyle name="標準 27 21 2" xfId="3724"/>
    <cellStyle name="標準 27 21 2 2" xfId="8966"/>
    <cellStyle name="標準 27 21 2 2 2" xfId="19916"/>
    <cellStyle name="標準 27 21 2 2 3" xfId="30470"/>
    <cellStyle name="標準 27 21 2 2 4" xfId="41030"/>
    <cellStyle name="標準 27 21 2 2 5" xfId="51585"/>
    <cellStyle name="標準 27 21 2 3" xfId="14650"/>
    <cellStyle name="標準 27 21 2 4" xfId="25205"/>
    <cellStyle name="標準 27 21 2 5" xfId="35765"/>
    <cellStyle name="標準 27 21 2 6" xfId="46319"/>
    <cellStyle name="標準 27 21 3" xfId="6558"/>
    <cellStyle name="標準 27 21 3 2" xfId="16730"/>
    <cellStyle name="標準 27 21 3 3" xfId="27284"/>
    <cellStyle name="標準 27 21 3 4" xfId="37844"/>
    <cellStyle name="標準 27 21 3 5" xfId="48399"/>
    <cellStyle name="標準 27 21 4" xfId="11464"/>
    <cellStyle name="標準 27 21 5" xfId="22018"/>
    <cellStyle name="標準 27 21 6" xfId="32578"/>
    <cellStyle name="標準 27 21 7" xfId="43132"/>
    <cellStyle name="標準 27 22" xfId="2843"/>
    <cellStyle name="標準 27 22 2" xfId="8086"/>
    <cellStyle name="標準 27 22 2 2" xfId="18262"/>
    <cellStyle name="標準 27 22 2 3" xfId="28816"/>
    <cellStyle name="標準 27 22 2 4" xfId="39376"/>
    <cellStyle name="標準 27 22 2 5" xfId="49931"/>
    <cellStyle name="標準 27 22 3" xfId="12996"/>
    <cellStyle name="標準 27 22 4" xfId="23550"/>
    <cellStyle name="標準 27 22 5" xfId="34110"/>
    <cellStyle name="標準 27 22 6" xfId="44664"/>
    <cellStyle name="標準 27 23" xfId="5255"/>
    <cellStyle name="標準 27 23 2" xfId="10497"/>
    <cellStyle name="標準 27 23 2 2" xfId="18284"/>
    <cellStyle name="標準 27 23 2 3" xfId="28838"/>
    <cellStyle name="標準 27 23 2 4" xfId="39398"/>
    <cellStyle name="標準 27 23 2 5" xfId="49953"/>
    <cellStyle name="標準 27 23 3" xfId="13018"/>
    <cellStyle name="標準 27 23 4" xfId="23572"/>
    <cellStyle name="標準 27 23 5" xfId="34132"/>
    <cellStyle name="標準 27 23 6" xfId="44686"/>
    <cellStyle name="標準 27 24" xfId="5277"/>
    <cellStyle name="標準 27 24 2" xfId="10519"/>
    <cellStyle name="標準 27 24 2 2" xfId="18306"/>
    <cellStyle name="標準 27 24 2 3" xfId="28860"/>
    <cellStyle name="標準 27 24 2 4" xfId="39420"/>
    <cellStyle name="標準 27 24 2 5" xfId="49975"/>
    <cellStyle name="標準 27 24 3" xfId="13040"/>
    <cellStyle name="標準 27 24 4" xfId="23594"/>
    <cellStyle name="標準 27 24 5" xfId="34154"/>
    <cellStyle name="標準 27 24 6" xfId="44708"/>
    <cellStyle name="標準 27 25" xfId="5299"/>
    <cellStyle name="標準 27 25 2" xfId="10541"/>
    <cellStyle name="標準 27 25 2 2" xfId="19917"/>
    <cellStyle name="標準 27 25 2 3" xfId="30471"/>
    <cellStyle name="標準 27 25 2 4" xfId="41031"/>
    <cellStyle name="標準 27 25 2 5" xfId="51586"/>
    <cellStyle name="標準 27 25 3" xfId="14651"/>
    <cellStyle name="標準 27 25 4" xfId="25206"/>
    <cellStyle name="標準 27 25 5" xfId="35766"/>
    <cellStyle name="標準 27 25 6" xfId="46320"/>
    <cellStyle name="標準 27 26" xfId="5321"/>
    <cellStyle name="標準 27 26 2" xfId="21073"/>
    <cellStyle name="標準 27 26 2 2" xfId="31627"/>
    <cellStyle name="標準 27 26 2 3" xfId="42187"/>
    <cellStyle name="標準 27 26 2 4" xfId="52742"/>
    <cellStyle name="標準 27 26 3" xfId="15807"/>
    <cellStyle name="標準 27 26 4" xfId="26362"/>
    <cellStyle name="標準 27 26 5" xfId="36922"/>
    <cellStyle name="標準 27 26 6" xfId="47476"/>
    <cellStyle name="標準 27 27" xfId="5341"/>
    <cellStyle name="標準 27 27 2" xfId="21095"/>
    <cellStyle name="標準 27 27 2 2" xfId="31649"/>
    <cellStyle name="標準 27 27 2 3" xfId="42209"/>
    <cellStyle name="標準 27 27 2 4" xfId="52764"/>
    <cellStyle name="標準 27 27 3" xfId="15829"/>
    <cellStyle name="標準 27 27 4" xfId="26384"/>
    <cellStyle name="標準 27 27 5" xfId="36944"/>
    <cellStyle name="標準 27 27 6" xfId="47498"/>
    <cellStyle name="標準 27 28" xfId="10563"/>
    <cellStyle name="標準 27 28 2" xfId="21117"/>
    <cellStyle name="標準 27 28 3" xfId="31671"/>
    <cellStyle name="標準 27 28 4" xfId="42231"/>
    <cellStyle name="標準 27 28 5" xfId="52786"/>
    <cellStyle name="標準 27 29" xfId="15849"/>
    <cellStyle name="標準 27 29 2" xfId="26404"/>
    <cellStyle name="標準 27 29 3" xfId="36964"/>
    <cellStyle name="標準 27 29 4" xfId="47518"/>
    <cellStyle name="標準 27 3" xfId="99"/>
    <cellStyle name="標準 27 3 10" xfId="701"/>
    <cellStyle name="標準 27 3 10 10" xfId="42584"/>
    <cellStyle name="標準 27 3 10 2" xfId="1258"/>
    <cellStyle name="標準 27 3 10 2 2" xfId="2795"/>
    <cellStyle name="標準 27 3 10 2 2 2" xfId="5204"/>
    <cellStyle name="標準 27 3 10 2 2 2 2" xfId="10446"/>
    <cellStyle name="標準 27 3 10 2 2 2 2 2" xfId="19918"/>
    <cellStyle name="標準 27 3 10 2 2 2 2 3" xfId="30472"/>
    <cellStyle name="標準 27 3 10 2 2 2 2 4" xfId="41032"/>
    <cellStyle name="標準 27 3 10 2 2 2 2 5" xfId="51587"/>
    <cellStyle name="標準 27 3 10 2 2 2 3" xfId="14652"/>
    <cellStyle name="標準 27 3 10 2 2 2 4" xfId="25207"/>
    <cellStyle name="標準 27 3 10 2 2 2 5" xfId="35767"/>
    <cellStyle name="標準 27 3 10 2 2 2 6" xfId="46321"/>
    <cellStyle name="標準 27 3 10 2 2 3" xfId="8038"/>
    <cellStyle name="標準 27 3 10 2 2 3 2" xfId="18210"/>
    <cellStyle name="標準 27 3 10 2 2 3 3" xfId="28764"/>
    <cellStyle name="標準 27 3 10 2 2 3 4" xfId="39324"/>
    <cellStyle name="標準 27 3 10 2 2 3 5" xfId="49879"/>
    <cellStyle name="標準 27 3 10 2 2 4" xfId="12944"/>
    <cellStyle name="標準 27 3 10 2 2 5" xfId="23498"/>
    <cellStyle name="標準 27 3 10 2 2 6" xfId="34058"/>
    <cellStyle name="標準 27 3 10 2 2 7" xfId="44612"/>
    <cellStyle name="標準 27 3 10 2 3" xfId="3667"/>
    <cellStyle name="標準 27 3 10 2 3 2" xfId="8909"/>
    <cellStyle name="標準 27 3 10 2 3 2 2" xfId="19919"/>
    <cellStyle name="標準 27 3 10 2 3 2 3" xfId="30473"/>
    <cellStyle name="標準 27 3 10 2 3 2 4" xfId="41033"/>
    <cellStyle name="標準 27 3 10 2 3 2 5" xfId="51588"/>
    <cellStyle name="標準 27 3 10 2 3 3" xfId="14653"/>
    <cellStyle name="標準 27 3 10 2 3 4" xfId="25208"/>
    <cellStyle name="標準 27 3 10 2 3 5" xfId="35768"/>
    <cellStyle name="標準 27 3 10 2 3 6" xfId="46322"/>
    <cellStyle name="標準 27 3 10 2 4" xfId="6501"/>
    <cellStyle name="標準 27 3 10 2 4 2" xfId="16673"/>
    <cellStyle name="標準 27 3 10 2 4 3" xfId="27227"/>
    <cellStyle name="標準 27 3 10 2 4 4" xfId="37787"/>
    <cellStyle name="標準 27 3 10 2 4 5" xfId="48342"/>
    <cellStyle name="標準 27 3 10 2 5" xfId="11407"/>
    <cellStyle name="標準 27 3 10 2 6" xfId="21961"/>
    <cellStyle name="標準 27 3 10 2 7" xfId="32521"/>
    <cellStyle name="標準 27 3 10 2 8" xfId="43075"/>
    <cellStyle name="標準 27 3 10 3" xfId="2238"/>
    <cellStyle name="標準 27 3 10 3 2" xfId="4647"/>
    <cellStyle name="標準 27 3 10 3 2 2" xfId="9889"/>
    <cellStyle name="標準 27 3 10 3 2 2 2" xfId="19920"/>
    <cellStyle name="標準 27 3 10 3 2 2 3" xfId="30474"/>
    <cellStyle name="標準 27 3 10 3 2 2 4" xfId="41034"/>
    <cellStyle name="標準 27 3 10 3 2 2 5" xfId="51589"/>
    <cellStyle name="標準 27 3 10 3 2 3" xfId="14654"/>
    <cellStyle name="標準 27 3 10 3 2 4" xfId="25209"/>
    <cellStyle name="標準 27 3 10 3 2 5" xfId="35769"/>
    <cellStyle name="標準 27 3 10 3 2 6" xfId="46323"/>
    <cellStyle name="標準 27 3 10 3 3" xfId="7481"/>
    <cellStyle name="標準 27 3 10 3 3 2" xfId="17653"/>
    <cellStyle name="標準 27 3 10 3 3 3" xfId="28207"/>
    <cellStyle name="標準 27 3 10 3 3 4" xfId="38767"/>
    <cellStyle name="標準 27 3 10 3 3 5" xfId="49322"/>
    <cellStyle name="標準 27 3 10 3 4" xfId="12387"/>
    <cellStyle name="標準 27 3 10 3 5" xfId="22941"/>
    <cellStyle name="標準 27 3 10 3 6" xfId="33501"/>
    <cellStyle name="標準 27 3 10 3 7" xfId="44055"/>
    <cellStyle name="標準 27 3 10 4" xfId="1793"/>
    <cellStyle name="標準 27 3 10 4 2" xfId="4202"/>
    <cellStyle name="標準 27 3 10 4 2 2" xfId="9444"/>
    <cellStyle name="標準 27 3 10 4 2 2 2" xfId="19921"/>
    <cellStyle name="標準 27 3 10 4 2 2 3" xfId="30475"/>
    <cellStyle name="標準 27 3 10 4 2 2 4" xfId="41035"/>
    <cellStyle name="標準 27 3 10 4 2 2 5" xfId="51590"/>
    <cellStyle name="標準 27 3 10 4 2 3" xfId="14655"/>
    <cellStyle name="標準 27 3 10 4 2 4" xfId="25210"/>
    <cellStyle name="標準 27 3 10 4 2 5" xfId="35770"/>
    <cellStyle name="標準 27 3 10 4 2 6" xfId="46324"/>
    <cellStyle name="標準 27 3 10 4 3" xfId="7036"/>
    <cellStyle name="標準 27 3 10 4 3 2" xfId="17208"/>
    <cellStyle name="標準 27 3 10 4 3 3" xfId="27762"/>
    <cellStyle name="標準 27 3 10 4 3 4" xfId="38322"/>
    <cellStyle name="標準 27 3 10 4 3 5" xfId="48877"/>
    <cellStyle name="標準 27 3 10 4 4" xfId="11942"/>
    <cellStyle name="標準 27 3 10 4 5" xfId="22496"/>
    <cellStyle name="標準 27 3 10 4 6" xfId="33056"/>
    <cellStyle name="標準 27 3 10 4 7" xfId="43610"/>
    <cellStyle name="標準 27 3 10 5" xfId="3176"/>
    <cellStyle name="標準 27 3 10 5 2" xfId="8418"/>
    <cellStyle name="標準 27 3 10 5 2 2" xfId="19922"/>
    <cellStyle name="標準 27 3 10 5 2 3" xfId="30476"/>
    <cellStyle name="標準 27 3 10 5 2 4" xfId="41036"/>
    <cellStyle name="標準 27 3 10 5 2 5" xfId="51591"/>
    <cellStyle name="標準 27 3 10 5 3" xfId="14656"/>
    <cellStyle name="標準 27 3 10 5 4" xfId="25211"/>
    <cellStyle name="標準 27 3 10 5 5" xfId="35771"/>
    <cellStyle name="標準 27 3 10 5 6" xfId="46325"/>
    <cellStyle name="標準 27 3 10 6" xfId="5944"/>
    <cellStyle name="標準 27 3 10 6 2" xfId="16182"/>
    <cellStyle name="標準 27 3 10 6 3" xfId="26736"/>
    <cellStyle name="標準 27 3 10 6 4" xfId="37296"/>
    <cellStyle name="標準 27 3 10 6 5" xfId="47851"/>
    <cellStyle name="標準 27 3 10 7" xfId="10916"/>
    <cellStyle name="標準 27 3 10 8" xfId="21470"/>
    <cellStyle name="標準 27 3 10 9" xfId="32030"/>
    <cellStyle name="標準 27 3 11" xfId="353"/>
    <cellStyle name="標準 27 3 11 10" xfId="43097"/>
    <cellStyle name="標準 27 3 11 2" xfId="1280"/>
    <cellStyle name="標準 27 3 11 2 2" xfId="2815"/>
    <cellStyle name="標準 27 3 11 2 2 2" xfId="8058"/>
    <cellStyle name="標準 27 3 11 2 2 2 2" xfId="19923"/>
    <cellStyle name="標準 27 3 11 2 2 2 3" xfId="30477"/>
    <cellStyle name="標準 27 3 11 2 2 2 4" xfId="41037"/>
    <cellStyle name="標準 27 3 11 2 2 2 5" xfId="51592"/>
    <cellStyle name="標準 27 3 11 2 2 3" xfId="14657"/>
    <cellStyle name="標準 27 3 11 2 2 4" xfId="25212"/>
    <cellStyle name="標準 27 3 11 2 2 5" xfId="35772"/>
    <cellStyle name="標準 27 3 11 2 2 6" xfId="46326"/>
    <cellStyle name="標準 27 3 11 2 3" xfId="5224"/>
    <cellStyle name="標準 27 3 11 2 3 2" xfId="10466"/>
    <cellStyle name="標準 27 3 11 2 3 2 2" xfId="19924"/>
    <cellStyle name="標準 27 3 11 2 3 2 3" xfId="30478"/>
    <cellStyle name="標準 27 3 11 2 3 2 4" xfId="41038"/>
    <cellStyle name="標準 27 3 11 2 3 2 5" xfId="51593"/>
    <cellStyle name="標準 27 3 11 2 3 3" xfId="14658"/>
    <cellStyle name="標準 27 3 11 2 3 4" xfId="25213"/>
    <cellStyle name="標準 27 3 11 2 3 5" xfId="35773"/>
    <cellStyle name="標準 27 3 11 2 3 6" xfId="46327"/>
    <cellStyle name="標準 27 3 11 2 4" xfId="6523"/>
    <cellStyle name="標準 27 3 11 2 4 2" xfId="18230"/>
    <cellStyle name="標準 27 3 11 2 4 3" xfId="28784"/>
    <cellStyle name="標準 27 3 11 2 4 4" xfId="39344"/>
    <cellStyle name="標準 27 3 11 2 4 5" xfId="49899"/>
    <cellStyle name="標準 27 3 11 2 5" xfId="12964"/>
    <cellStyle name="標準 27 3 11 2 6" xfId="23518"/>
    <cellStyle name="標準 27 3 11 2 7" xfId="34078"/>
    <cellStyle name="標準 27 3 11 2 8" xfId="44632"/>
    <cellStyle name="標準 27 3 11 3" xfId="2260"/>
    <cellStyle name="標準 27 3 11 3 2" xfId="4669"/>
    <cellStyle name="標準 27 3 11 3 2 2" xfId="9911"/>
    <cellStyle name="標準 27 3 11 3 2 2 2" xfId="19925"/>
    <cellStyle name="標準 27 3 11 3 2 2 3" xfId="30479"/>
    <cellStyle name="標準 27 3 11 3 2 2 4" xfId="41039"/>
    <cellStyle name="標準 27 3 11 3 2 2 5" xfId="51594"/>
    <cellStyle name="標準 27 3 11 3 2 3" xfId="14659"/>
    <cellStyle name="標準 27 3 11 3 2 4" xfId="25214"/>
    <cellStyle name="標準 27 3 11 3 2 5" xfId="35774"/>
    <cellStyle name="標準 27 3 11 3 2 6" xfId="46328"/>
    <cellStyle name="標準 27 3 11 3 3" xfId="7503"/>
    <cellStyle name="標準 27 3 11 3 3 2" xfId="17675"/>
    <cellStyle name="標準 27 3 11 3 3 3" xfId="28229"/>
    <cellStyle name="標準 27 3 11 3 3 4" xfId="38789"/>
    <cellStyle name="標準 27 3 11 3 3 5" xfId="49344"/>
    <cellStyle name="標準 27 3 11 3 4" xfId="12409"/>
    <cellStyle name="標準 27 3 11 3 5" xfId="22963"/>
    <cellStyle name="標準 27 3 11 3 6" xfId="33523"/>
    <cellStyle name="標準 27 3 11 3 7" xfId="44077"/>
    <cellStyle name="標準 27 3 11 4" xfId="1815"/>
    <cellStyle name="標準 27 3 11 4 2" xfId="4224"/>
    <cellStyle name="標準 27 3 11 4 2 2" xfId="9466"/>
    <cellStyle name="標準 27 3 11 4 2 2 2" xfId="19926"/>
    <cellStyle name="標準 27 3 11 4 2 2 3" xfId="30480"/>
    <cellStyle name="標準 27 3 11 4 2 2 4" xfId="41040"/>
    <cellStyle name="標準 27 3 11 4 2 2 5" xfId="51595"/>
    <cellStyle name="標準 27 3 11 4 2 3" xfId="14660"/>
    <cellStyle name="標準 27 3 11 4 2 4" xfId="25215"/>
    <cellStyle name="標準 27 3 11 4 2 5" xfId="35775"/>
    <cellStyle name="標準 27 3 11 4 2 6" xfId="46329"/>
    <cellStyle name="標準 27 3 11 4 3" xfId="7058"/>
    <cellStyle name="標準 27 3 11 4 3 2" xfId="17230"/>
    <cellStyle name="標準 27 3 11 4 3 3" xfId="27784"/>
    <cellStyle name="標準 27 3 11 4 3 4" xfId="38344"/>
    <cellStyle name="標準 27 3 11 4 3 5" xfId="48899"/>
    <cellStyle name="標準 27 3 11 4 4" xfId="11964"/>
    <cellStyle name="標準 27 3 11 4 5" xfId="22518"/>
    <cellStyle name="標準 27 3 11 4 6" xfId="33078"/>
    <cellStyle name="標準 27 3 11 4 7" xfId="43632"/>
    <cellStyle name="標準 27 3 11 5" xfId="3689"/>
    <cellStyle name="標準 27 3 11 5 2" xfId="8931"/>
    <cellStyle name="標準 27 3 11 5 2 2" xfId="19927"/>
    <cellStyle name="標準 27 3 11 5 2 3" xfId="30481"/>
    <cellStyle name="標準 27 3 11 5 2 4" xfId="41041"/>
    <cellStyle name="標準 27 3 11 5 2 5" xfId="51596"/>
    <cellStyle name="標準 27 3 11 5 3" xfId="14661"/>
    <cellStyle name="標準 27 3 11 5 4" xfId="25216"/>
    <cellStyle name="標準 27 3 11 5 5" xfId="35776"/>
    <cellStyle name="標準 27 3 11 5 6" xfId="46330"/>
    <cellStyle name="標準 27 3 11 6" xfId="5596"/>
    <cellStyle name="標準 27 3 11 6 2" xfId="16695"/>
    <cellStyle name="標準 27 3 11 6 3" xfId="27249"/>
    <cellStyle name="標準 27 3 11 6 4" xfId="37809"/>
    <cellStyle name="標準 27 3 11 6 5" xfId="48364"/>
    <cellStyle name="標準 27 3 11 7" xfId="11429"/>
    <cellStyle name="標準 27 3 11 8" xfId="21983"/>
    <cellStyle name="標準 27 3 11 9" xfId="32543"/>
    <cellStyle name="標準 27 3 12" xfId="723"/>
    <cellStyle name="標準 27 3 12 10" xfId="43119"/>
    <cellStyle name="標準 27 3 12 2" xfId="1302"/>
    <cellStyle name="標準 27 3 12 2 2" xfId="2834"/>
    <cellStyle name="標準 27 3 12 2 2 2" xfId="8077"/>
    <cellStyle name="標準 27 3 12 2 2 2 2" xfId="19928"/>
    <cellStyle name="標準 27 3 12 2 2 2 3" xfId="30482"/>
    <cellStyle name="標準 27 3 12 2 2 2 4" xfId="41042"/>
    <cellStyle name="標準 27 3 12 2 2 2 5" xfId="51597"/>
    <cellStyle name="標準 27 3 12 2 2 3" xfId="14662"/>
    <cellStyle name="標準 27 3 12 2 2 4" xfId="25217"/>
    <cellStyle name="標準 27 3 12 2 2 5" xfId="35777"/>
    <cellStyle name="標準 27 3 12 2 2 6" xfId="46331"/>
    <cellStyle name="標準 27 3 12 2 3" xfId="5243"/>
    <cellStyle name="標準 27 3 12 2 3 2" xfId="10485"/>
    <cellStyle name="標準 27 3 12 2 3 2 2" xfId="19929"/>
    <cellStyle name="標準 27 3 12 2 3 2 3" xfId="30483"/>
    <cellStyle name="標準 27 3 12 2 3 2 4" xfId="41043"/>
    <cellStyle name="標準 27 3 12 2 3 2 5" xfId="51598"/>
    <cellStyle name="標準 27 3 12 2 3 3" xfId="14663"/>
    <cellStyle name="標準 27 3 12 2 3 4" xfId="25218"/>
    <cellStyle name="標準 27 3 12 2 3 5" xfId="35778"/>
    <cellStyle name="標準 27 3 12 2 3 6" xfId="46332"/>
    <cellStyle name="標準 27 3 12 2 4" xfId="6545"/>
    <cellStyle name="標準 27 3 12 2 4 2" xfId="18249"/>
    <cellStyle name="標準 27 3 12 2 4 3" xfId="28803"/>
    <cellStyle name="標準 27 3 12 2 4 4" xfId="39363"/>
    <cellStyle name="標準 27 3 12 2 4 5" xfId="49918"/>
    <cellStyle name="標準 27 3 12 2 5" xfId="12983"/>
    <cellStyle name="標準 27 3 12 2 6" xfId="23537"/>
    <cellStyle name="標準 27 3 12 2 7" xfId="34097"/>
    <cellStyle name="標準 27 3 12 2 8" xfId="44651"/>
    <cellStyle name="標準 27 3 12 3" xfId="2282"/>
    <cellStyle name="標準 27 3 12 3 2" xfId="4691"/>
    <cellStyle name="標準 27 3 12 3 2 2" xfId="9933"/>
    <cellStyle name="標準 27 3 12 3 2 2 2" xfId="19930"/>
    <cellStyle name="標準 27 3 12 3 2 2 3" xfId="30484"/>
    <cellStyle name="標準 27 3 12 3 2 2 4" xfId="41044"/>
    <cellStyle name="標準 27 3 12 3 2 2 5" xfId="51599"/>
    <cellStyle name="標準 27 3 12 3 2 3" xfId="14664"/>
    <cellStyle name="標準 27 3 12 3 2 4" xfId="25219"/>
    <cellStyle name="標準 27 3 12 3 2 5" xfId="35779"/>
    <cellStyle name="標準 27 3 12 3 2 6" xfId="46333"/>
    <cellStyle name="標準 27 3 12 3 3" xfId="7525"/>
    <cellStyle name="標準 27 3 12 3 3 2" xfId="17697"/>
    <cellStyle name="標準 27 3 12 3 3 3" xfId="28251"/>
    <cellStyle name="標準 27 3 12 3 3 4" xfId="38811"/>
    <cellStyle name="標準 27 3 12 3 3 5" xfId="49366"/>
    <cellStyle name="標準 27 3 12 3 4" xfId="12431"/>
    <cellStyle name="標準 27 3 12 3 5" xfId="22985"/>
    <cellStyle name="標準 27 3 12 3 6" xfId="33545"/>
    <cellStyle name="標準 27 3 12 3 7" xfId="44099"/>
    <cellStyle name="標準 27 3 12 4" xfId="1837"/>
    <cellStyle name="標準 27 3 12 4 2" xfId="4246"/>
    <cellStyle name="標準 27 3 12 4 2 2" xfId="9488"/>
    <cellStyle name="標準 27 3 12 4 2 2 2" xfId="19931"/>
    <cellStyle name="標準 27 3 12 4 2 2 3" xfId="30485"/>
    <cellStyle name="標準 27 3 12 4 2 2 4" xfId="41045"/>
    <cellStyle name="標準 27 3 12 4 2 2 5" xfId="51600"/>
    <cellStyle name="標準 27 3 12 4 2 3" xfId="14665"/>
    <cellStyle name="標準 27 3 12 4 2 4" xfId="25220"/>
    <cellStyle name="標準 27 3 12 4 2 5" xfId="35780"/>
    <cellStyle name="標準 27 3 12 4 2 6" xfId="46334"/>
    <cellStyle name="標準 27 3 12 4 3" xfId="7080"/>
    <cellStyle name="標準 27 3 12 4 3 2" xfId="17252"/>
    <cellStyle name="標準 27 3 12 4 3 3" xfId="27806"/>
    <cellStyle name="標準 27 3 12 4 3 4" xfId="38366"/>
    <cellStyle name="標準 27 3 12 4 3 5" xfId="48921"/>
    <cellStyle name="標準 27 3 12 4 4" xfId="11986"/>
    <cellStyle name="標準 27 3 12 4 5" xfId="22540"/>
    <cellStyle name="標準 27 3 12 4 6" xfId="33100"/>
    <cellStyle name="標準 27 3 12 4 7" xfId="43654"/>
    <cellStyle name="標準 27 3 12 5" xfId="3711"/>
    <cellStyle name="標準 27 3 12 5 2" xfId="8953"/>
    <cellStyle name="標準 27 3 12 5 2 2" xfId="19932"/>
    <cellStyle name="標準 27 3 12 5 2 3" xfId="30486"/>
    <cellStyle name="標準 27 3 12 5 2 4" xfId="41046"/>
    <cellStyle name="標準 27 3 12 5 2 5" xfId="51601"/>
    <cellStyle name="標準 27 3 12 5 3" xfId="14666"/>
    <cellStyle name="標準 27 3 12 5 4" xfId="25221"/>
    <cellStyle name="標準 27 3 12 5 5" xfId="35781"/>
    <cellStyle name="標準 27 3 12 5 6" xfId="46335"/>
    <cellStyle name="標準 27 3 12 6" xfId="5966"/>
    <cellStyle name="標準 27 3 12 6 2" xfId="16717"/>
    <cellStyle name="標準 27 3 12 6 3" xfId="27271"/>
    <cellStyle name="標準 27 3 12 6 4" xfId="37831"/>
    <cellStyle name="標準 27 3 12 6 5" xfId="48386"/>
    <cellStyle name="標準 27 3 12 7" xfId="11451"/>
    <cellStyle name="標準 27 3 12 8" xfId="22005"/>
    <cellStyle name="標準 27 3 12 9" xfId="32565"/>
    <cellStyle name="標準 27 3 13" xfId="745"/>
    <cellStyle name="標準 27 3 13 2" xfId="2304"/>
    <cellStyle name="標準 27 3 13 2 2" xfId="4713"/>
    <cellStyle name="標準 27 3 13 2 2 2" xfId="9955"/>
    <cellStyle name="標準 27 3 13 2 2 2 2" xfId="19933"/>
    <cellStyle name="標準 27 3 13 2 2 2 3" xfId="30487"/>
    <cellStyle name="標準 27 3 13 2 2 2 4" xfId="41047"/>
    <cellStyle name="標準 27 3 13 2 2 2 5" xfId="51602"/>
    <cellStyle name="標準 27 3 13 2 2 3" xfId="14667"/>
    <cellStyle name="標準 27 3 13 2 2 4" xfId="25222"/>
    <cellStyle name="標準 27 3 13 2 2 5" xfId="35782"/>
    <cellStyle name="標準 27 3 13 2 2 6" xfId="46336"/>
    <cellStyle name="標準 27 3 13 2 3" xfId="7547"/>
    <cellStyle name="標準 27 3 13 2 3 2" xfId="17719"/>
    <cellStyle name="標準 27 3 13 2 3 3" xfId="28273"/>
    <cellStyle name="標準 27 3 13 2 3 4" xfId="38833"/>
    <cellStyle name="標準 27 3 13 2 3 5" xfId="49388"/>
    <cellStyle name="標準 27 3 13 2 4" xfId="12453"/>
    <cellStyle name="標準 27 3 13 2 5" xfId="23007"/>
    <cellStyle name="標準 27 3 13 2 6" xfId="33567"/>
    <cellStyle name="標準 27 3 13 2 7" xfId="44121"/>
    <cellStyle name="標準 27 3 13 3" xfId="3215"/>
    <cellStyle name="標準 27 3 13 3 2" xfId="8457"/>
    <cellStyle name="標準 27 3 13 3 2 2" xfId="19934"/>
    <cellStyle name="標準 27 3 13 3 2 3" xfId="30488"/>
    <cellStyle name="標準 27 3 13 3 2 4" xfId="41048"/>
    <cellStyle name="標準 27 3 13 3 2 5" xfId="51603"/>
    <cellStyle name="標準 27 3 13 3 3" xfId="14668"/>
    <cellStyle name="標準 27 3 13 3 4" xfId="25223"/>
    <cellStyle name="標準 27 3 13 3 5" xfId="35783"/>
    <cellStyle name="標準 27 3 13 3 6" xfId="46337"/>
    <cellStyle name="標準 27 3 13 4" xfId="5988"/>
    <cellStyle name="標準 27 3 13 4 2" xfId="16221"/>
    <cellStyle name="標準 27 3 13 4 3" xfId="26775"/>
    <cellStyle name="標準 27 3 13 4 4" xfId="37335"/>
    <cellStyle name="標準 27 3 13 4 5" xfId="47890"/>
    <cellStyle name="標準 27 3 13 5" xfId="10955"/>
    <cellStyle name="標準 27 3 13 6" xfId="21509"/>
    <cellStyle name="標準 27 3 13 7" xfId="32069"/>
    <cellStyle name="標準 27 3 13 8" xfId="42623"/>
    <cellStyle name="標準 27 3 14" xfId="767"/>
    <cellStyle name="標準 27 3 14 2" xfId="2331"/>
    <cellStyle name="標準 27 3 14 2 2" xfId="7574"/>
    <cellStyle name="標準 27 3 14 2 2 2" xfId="19935"/>
    <cellStyle name="標準 27 3 14 2 2 3" xfId="30489"/>
    <cellStyle name="標準 27 3 14 2 2 4" xfId="41049"/>
    <cellStyle name="標準 27 3 14 2 2 5" xfId="51604"/>
    <cellStyle name="標準 27 3 14 2 3" xfId="14669"/>
    <cellStyle name="標準 27 3 14 2 4" xfId="25224"/>
    <cellStyle name="標準 27 3 14 2 5" xfId="35784"/>
    <cellStyle name="標準 27 3 14 2 6" xfId="46338"/>
    <cellStyle name="標準 27 3 14 3" xfId="4740"/>
    <cellStyle name="標準 27 3 14 3 2" xfId="9982"/>
    <cellStyle name="標準 27 3 14 3 2 2" xfId="19936"/>
    <cellStyle name="標準 27 3 14 3 2 3" xfId="30490"/>
    <cellStyle name="標準 27 3 14 3 2 4" xfId="41050"/>
    <cellStyle name="標準 27 3 14 3 2 5" xfId="51605"/>
    <cellStyle name="標準 27 3 14 3 3" xfId="14670"/>
    <cellStyle name="標準 27 3 14 3 4" xfId="25225"/>
    <cellStyle name="標準 27 3 14 3 5" xfId="35785"/>
    <cellStyle name="標準 27 3 14 3 6" xfId="46339"/>
    <cellStyle name="標準 27 3 14 4" xfId="6010"/>
    <cellStyle name="標準 27 3 14 4 2" xfId="17746"/>
    <cellStyle name="標準 27 3 14 4 3" xfId="28300"/>
    <cellStyle name="標準 27 3 14 4 4" xfId="38860"/>
    <cellStyle name="標準 27 3 14 4 5" xfId="49415"/>
    <cellStyle name="標準 27 3 14 5" xfId="12480"/>
    <cellStyle name="標準 27 3 14 6" xfId="23034"/>
    <cellStyle name="標準 27 3 14 7" xfId="33594"/>
    <cellStyle name="標準 27 3 14 8" xfId="44148"/>
    <cellStyle name="標準 27 3 15" xfId="806"/>
    <cellStyle name="標準 27 3 15 2" xfId="1890"/>
    <cellStyle name="標準 27 3 15 2 2" xfId="7133"/>
    <cellStyle name="標準 27 3 15 2 2 2" xfId="19937"/>
    <cellStyle name="標準 27 3 15 2 2 3" xfId="30491"/>
    <cellStyle name="標準 27 3 15 2 2 4" xfId="41051"/>
    <cellStyle name="標準 27 3 15 2 2 5" xfId="51606"/>
    <cellStyle name="標準 27 3 15 2 3" xfId="14671"/>
    <cellStyle name="標準 27 3 15 2 4" xfId="25226"/>
    <cellStyle name="標準 27 3 15 2 5" xfId="35786"/>
    <cellStyle name="標準 27 3 15 2 6" xfId="46340"/>
    <cellStyle name="標準 27 3 15 3" xfId="4299"/>
    <cellStyle name="標準 27 3 15 3 2" xfId="9541"/>
    <cellStyle name="標準 27 3 15 3 2 2" xfId="19938"/>
    <cellStyle name="標準 27 3 15 3 2 3" xfId="30492"/>
    <cellStyle name="標準 27 3 15 3 2 4" xfId="41052"/>
    <cellStyle name="標準 27 3 15 3 2 5" xfId="51607"/>
    <cellStyle name="標準 27 3 15 3 3" xfId="14672"/>
    <cellStyle name="標準 27 3 15 3 4" xfId="25227"/>
    <cellStyle name="標準 27 3 15 3 5" xfId="35787"/>
    <cellStyle name="標準 27 3 15 3 6" xfId="46341"/>
    <cellStyle name="標準 27 3 15 4" xfId="6049"/>
    <cellStyle name="標準 27 3 15 4 2" xfId="17305"/>
    <cellStyle name="標準 27 3 15 4 3" xfId="27859"/>
    <cellStyle name="標準 27 3 15 4 4" xfId="38419"/>
    <cellStyle name="標準 27 3 15 4 5" xfId="48974"/>
    <cellStyle name="標準 27 3 15 5" xfId="12039"/>
    <cellStyle name="標準 27 3 15 6" xfId="22593"/>
    <cellStyle name="標準 27 3 15 7" xfId="33153"/>
    <cellStyle name="標準 27 3 15 8" xfId="43707"/>
    <cellStyle name="標準 27 3 16" xfId="1341"/>
    <cellStyle name="標準 27 3 16 2" xfId="3750"/>
    <cellStyle name="標準 27 3 16 2 2" xfId="8992"/>
    <cellStyle name="標準 27 3 16 2 2 2" xfId="19939"/>
    <cellStyle name="標準 27 3 16 2 2 3" xfId="30493"/>
    <cellStyle name="標準 27 3 16 2 2 4" xfId="41053"/>
    <cellStyle name="標準 27 3 16 2 2 5" xfId="51608"/>
    <cellStyle name="標準 27 3 16 2 3" xfId="14673"/>
    <cellStyle name="標準 27 3 16 2 4" xfId="25228"/>
    <cellStyle name="標準 27 3 16 2 5" xfId="35788"/>
    <cellStyle name="標準 27 3 16 2 6" xfId="46342"/>
    <cellStyle name="標準 27 3 16 3" xfId="6584"/>
    <cellStyle name="標準 27 3 16 3 2" xfId="16756"/>
    <cellStyle name="標準 27 3 16 3 3" xfId="27310"/>
    <cellStyle name="標準 27 3 16 3 4" xfId="37870"/>
    <cellStyle name="標準 27 3 16 3 5" xfId="48425"/>
    <cellStyle name="標準 27 3 16 4" xfId="11490"/>
    <cellStyle name="標準 27 3 16 5" xfId="22044"/>
    <cellStyle name="標準 27 3 16 6" xfId="32604"/>
    <cellStyle name="標準 27 3 16 7" xfId="43158"/>
    <cellStyle name="標準 27 3 17" xfId="2857"/>
    <cellStyle name="標準 27 3 17 2" xfId="8100"/>
    <cellStyle name="標準 27 3 17 2 2" xfId="18272"/>
    <cellStyle name="標準 27 3 17 2 3" xfId="28826"/>
    <cellStyle name="標準 27 3 17 2 4" xfId="39386"/>
    <cellStyle name="標準 27 3 17 2 5" xfId="49941"/>
    <cellStyle name="標準 27 3 17 3" xfId="13006"/>
    <cellStyle name="標準 27 3 17 4" xfId="23560"/>
    <cellStyle name="標準 27 3 17 5" xfId="34120"/>
    <cellStyle name="標準 27 3 17 6" xfId="44674"/>
    <cellStyle name="標準 27 3 18" xfId="5265"/>
    <cellStyle name="標準 27 3 18 2" xfId="10507"/>
    <cellStyle name="標準 27 3 18 2 2" xfId="18294"/>
    <cellStyle name="標準 27 3 18 2 3" xfId="28848"/>
    <cellStyle name="標準 27 3 18 2 4" xfId="39408"/>
    <cellStyle name="標準 27 3 18 2 5" xfId="49963"/>
    <cellStyle name="標準 27 3 18 3" xfId="13028"/>
    <cellStyle name="標準 27 3 18 4" xfId="23582"/>
    <cellStyle name="標準 27 3 18 5" xfId="34142"/>
    <cellStyle name="標準 27 3 18 6" xfId="44696"/>
    <cellStyle name="標準 27 3 19" xfId="5287"/>
    <cellStyle name="標準 27 3 19 2" xfId="10529"/>
    <cellStyle name="標準 27 3 19 2 2" xfId="18316"/>
    <cellStyle name="標準 27 3 19 2 3" xfId="28870"/>
    <cellStyle name="標準 27 3 19 2 4" xfId="39430"/>
    <cellStyle name="標準 27 3 19 2 5" xfId="49985"/>
    <cellStyle name="標準 27 3 19 3" xfId="13050"/>
    <cellStyle name="標準 27 3 19 4" xfId="23604"/>
    <cellStyle name="標準 27 3 19 5" xfId="34164"/>
    <cellStyle name="標準 27 3 19 6" xfId="44718"/>
    <cellStyle name="標準 27 3 2" xfId="124"/>
    <cellStyle name="標準 27 3 2 10" xfId="21189"/>
    <cellStyle name="標準 27 3 2 11" xfId="31749"/>
    <cellStyle name="標準 27 3 2 12" xfId="42303"/>
    <cellStyle name="標準 27 3 2 2" xfId="233"/>
    <cellStyle name="標準 27 3 2 2 10" xfId="42430"/>
    <cellStyle name="標準 27 3 2 2 2" xfId="613"/>
    <cellStyle name="標準 27 3 2 2 2 2" xfId="2663"/>
    <cellStyle name="標準 27 3 2 2 2 2 2" xfId="5072"/>
    <cellStyle name="標準 27 3 2 2 2 2 2 2" xfId="10314"/>
    <cellStyle name="標準 27 3 2 2 2 2 2 2 2" xfId="19940"/>
    <cellStyle name="標準 27 3 2 2 2 2 2 2 3" xfId="30494"/>
    <cellStyle name="標準 27 3 2 2 2 2 2 2 4" xfId="41054"/>
    <cellStyle name="標準 27 3 2 2 2 2 2 2 5" xfId="51609"/>
    <cellStyle name="標準 27 3 2 2 2 2 2 3" xfId="14674"/>
    <cellStyle name="標準 27 3 2 2 2 2 2 4" xfId="25229"/>
    <cellStyle name="標準 27 3 2 2 2 2 2 5" xfId="35789"/>
    <cellStyle name="標準 27 3 2 2 2 2 2 6" xfId="46343"/>
    <cellStyle name="標準 27 3 2 2 2 2 3" xfId="7906"/>
    <cellStyle name="標準 27 3 2 2 2 2 3 2" xfId="18078"/>
    <cellStyle name="標準 27 3 2 2 2 2 3 3" xfId="28632"/>
    <cellStyle name="標準 27 3 2 2 2 2 3 4" xfId="39192"/>
    <cellStyle name="標準 27 3 2 2 2 2 3 5" xfId="49747"/>
    <cellStyle name="標準 27 3 2 2 2 2 4" xfId="12812"/>
    <cellStyle name="標準 27 3 2 2 2 2 5" xfId="23366"/>
    <cellStyle name="標準 27 3 2 2 2 2 6" xfId="33926"/>
    <cellStyle name="標準 27 3 2 2 2 2 7" xfId="44480"/>
    <cellStyle name="標準 27 3 2 2 2 3" xfId="3535"/>
    <cellStyle name="標準 27 3 2 2 2 3 2" xfId="8777"/>
    <cellStyle name="標準 27 3 2 2 2 3 2 2" xfId="19941"/>
    <cellStyle name="標準 27 3 2 2 2 3 2 3" xfId="30495"/>
    <cellStyle name="標準 27 3 2 2 2 3 2 4" xfId="41055"/>
    <cellStyle name="標準 27 3 2 2 2 3 2 5" xfId="51610"/>
    <cellStyle name="標準 27 3 2 2 2 3 3" xfId="14675"/>
    <cellStyle name="標準 27 3 2 2 2 3 4" xfId="25230"/>
    <cellStyle name="標準 27 3 2 2 2 3 5" xfId="35790"/>
    <cellStyle name="標準 27 3 2 2 2 3 6" xfId="46344"/>
    <cellStyle name="標準 27 3 2 2 2 4" xfId="5856"/>
    <cellStyle name="標準 27 3 2 2 2 4 2" xfId="16541"/>
    <cellStyle name="標準 27 3 2 2 2 4 3" xfId="27095"/>
    <cellStyle name="標準 27 3 2 2 2 4 4" xfId="37655"/>
    <cellStyle name="標準 27 3 2 2 2 4 5" xfId="48210"/>
    <cellStyle name="標準 27 3 2 2 2 5" xfId="11275"/>
    <cellStyle name="標準 27 3 2 2 2 6" xfId="21829"/>
    <cellStyle name="標準 27 3 2 2 2 7" xfId="32389"/>
    <cellStyle name="標準 27 3 2 2 2 8" xfId="42943"/>
    <cellStyle name="標準 27 3 2 2 3" xfId="1126"/>
    <cellStyle name="標準 27 3 2 2 3 2" xfId="2150"/>
    <cellStyle name="標準 27 3 2 2 3 2 2" xfId="7393"/>
    <cellStyle name="標準 27 3 2 2 3 2 2 2" xfId="19942"/>
    <cellStyle name="標準 27 3 2 2 3 2 2 3" xfId="30496"/>
    <cellStyle name="標準 27 3 2 2 3 2 2 4" xfId="41056"/>
    <cellStyle name="標準 27 3 2 2 3 2 2 5" xfId="51611"/>
    <cellStyle name="標準 27 3 2 2 3 2 3" xfId="14676"/>
    <cellStyle name="標準 27 3 2 2 3 2 4" xfId="25231"/>
    <cellStyle name="標準 27 3 2 2 3 2 5" xfId="35791"/>
    <cellStyle name="標準 27 3 2 2 3 2 6" xfId="46345"/>
    <cellStyle name="標準 27 3 2 2 3 3" xfId="4559"/>
    <cellStyle name="標準 27 3 2 2 3 3 2" xfId="9801"/>
    <cellStyle name="標準 27 3 2 2 3 3 2 2" xfId="19943"/>
    <cellStyle name="標準 27 3 2 2 3 3 2 3" xfId="30497"/>
    <cellStyle name="標準 27 3 2 2 3 3 2 4" xfId="41057"/>
    <cellStyle name="標準 27 3 2 2 3 3 2 5" xfId="51612"/>
    <cellStyle name="標準 27 3 2 2 3 3 3" xfId="14677"/>
    <cellStyle name="標準 27 3 2 2 3 3 4" xfId="25232"/>
    <cellStyle name="標準 27 3 2 2 3 3 5" xfId="35792"/>
    <cellStyle name="標準 27 3 2 2 3 3 6" xfId="46346"/>
    <cellStyle name="標準 27 3 2 2 3 4" xfId="6369"/>
    <cellStyle name="標準 27 3 2 2 3 4 2" xfId="17565"/>
    <cellStyle name="標準 27 3 2 2 3 4 3" xfId="28119"/>
    <cellStyle name="標準 27 3 2 2 3 4 4" xfId="38679"/>
    <cellStyle name="標準 27 3 2 2 3 4 5" xfId="49234"/>
    <cellStyle name="標準 27 3 2 2 3 5" xfId="12299"/>
    <cellStyle name="標準 27 3 2 2 3 6" xfId="22853"/>
    <cellStyle name="標準 27 3 2 2 3 7" xfId="33413"/>
    <cellStyle name="標準 27 3 2 2 3 8" xfId="43967"/>
    <cellStyle name="標準 27 3 2 2 4" xfId="1661"/>
    <cellStyle name="標準 27 3 2 2 4 2" xfId="4070"/>
    <cellStyle name="標準 27 3 2 2 4 2 2" xfId="9312"/>
    <cellStyle name="標準 27 3 2 2 4 2 2 2" xfId="19944"/>
    <cellStyle name="標準 27 3 2 2 4 2 2 3" xfId="30498"/>
    <cellStyle name="標準 27 3 2 2 4 2 2 4" xfId="41058"/>
    <cellStyle name="標準 27 3 2 2 4 2 2 5" xfId="51613"/>
    <cellStyle name="標準 27 3 2 2 4 2 3" xfId="14678"/>
    <cellStyle name="標準 27 3 2 2 4 2 4" xfId="25233"/>
    <cellStyle name="標準 27 3 2 2 4 2 5" xfId="35793"/>
    <cellStyle name="標準 27 3 2 2 4 2 6" xfId="46347"/>
    <cellStyle name="標準 27 3 2 2 4 3" xfId="6904"/>
    <cellStyle name="標準 27 3 2 2 4 3 2" xfId="17076"/>
    <cellStyle name="標準 27 3 2 2 4 3 3" xfId="27630"/>
    <cellStyle name="標準 27 3 2 2 4 3 4" xfId="38190"/>
    <cellStyle name="標準 27 3 2 2 4 3 5" xfId="48745"/>
    <cellStyle name="標準 27 3 2 2 4 4" xfId="11810"/>
    <cellStyle name="標準 27 3 2 2 4 5" xfId="22364"/>
    <cellStyle name="標準 27 3 2 2 4 6" xfId="32924"/>
    <cellStyle name="標準 27 3 2 2 4 7" xfId="43478"/>
    <cellStyle name="標準 27 3 2 2 5" xfId="3022"/>
    <cellStyle name="標準 27 3 2 2 5 2" xfId="8264"/>
    <cellStyle name="標準 27 3 2 2 5 2 2" xfId="19945"/>
    <cellStyle name="標準 27 3 2 2 5 2 3" xfId="30499"/>
    <cellStyle name="標準 27 3 2 2 5 2 4" xfId="41059"/>
    <cellStyle name="標準 27 3 2 2 5 2 5" xfId="51614"/>
    <cellStyle name="標準 27 3 2 2 5 3" xfId="14679"/>
    <cellStyle name="標準 27 3 2 2 5 4" xfId="25234"/>
    <cellStyle name="標準 27 3 2 2 5 5" xfId="35794"/>
    <cellStyle name="標準 27 3 2 2 5 6" xfId="46348"/>
    <cellStyle name="標準 27 3 2 2 6" xfId="5477"/>
    <cellStyle name="標準 27 3 2 2 6 2" xfId="16028"/>
    <cellStyle name="標準 27 3 2 2 6 3" xfId="26582"/>
    <cellStyle name="標準 27 3 2 2 6 4" xfId="37142"/>
    <cellStyle name="標準 27 3 2 2 6 5" xfId="47697"/>
    <cellStyle name="標準 27 3 2 2 7" xfId="10762"/>
    <cellStyle name="標準 27 3 2 2 8" xfId="21316"/>
    <cellStyle name="標準 27 3 2 2 9" xfId="31876"/>
    <cellStyle name="標準 27 3 2 3" xfId="417"/>
    <cellStyle name="標準 27 3 2 3 2" xfId="999"/>
    <cellStyle name="標準 27 3 2 3 2 2" xfId="2536"/>
    <cellStyle name="標準 27 3 2 3 2 2 2" xfId="7779"/>
    <cellStyle name="標準 27 3 2 3 2 2 2 2" xfId="19946"/>
    <cellStyle name="標準 27 3 2 3 2 2 2 3" xfId="30500"/>
    <cellStyle name="標準 27 3 2 3 2 2 2 4" xfId="41060"/>
    <cellStyle name="標準 27 3 2 3 2 2 2 5" xfId="51615"/>
    <cellStyle name="標準 27 3 2 3 2 2 3" xfId="14680"/>
    <cellStyle name="標準 27 3 2 3 2 2 4" xfId="25235"/>
    <cellStyle name="標準 27 3 2 3 2 2 5" xfId="35795"/>
    <cellStyle name="標準 27 3 2 3 2 2 6" xfId="46349"/>
    <cellStyle name="標準 27 3 2 3 2 3" xfId="4945"/>
    <cellStyle name="標準 27 3 2 3 2 3 2" xfId="10187"/>
    <cellStyle name="標準 27 3 2 3 2 3 2 2" xfId="19947"/>
    <cellStyle name="標準 27 3 2 3 2 3 2 3" xfId="30501"/>
    <cellStyle name="標準 27 3 2 3 2 3 2 4" xfId="41061"/>
    <cellStyle name="標準 27 3 2 3 2 3 2 5" xfId="51616"/>
    <cellStyle name="標準 27 3 2 3 2 3 3" xfId="14681"/>
    <cellStyle name="標準 27 3 2 3 2 3 4" xfId="25236"/>
    <cellStyle name="標準 27 3 2 3 2 3 5" xfId="35796"/>
    <cellStyle name="標準 27 3 2 3 2 3 6" xfId="46350"/>
    <cellStyle name="標準 27 3 2 3 2 4" xfId="6242"/>
    <cellStyle name="標準 27 3 2 3 2 4 2" xfId="17951"/>
    <cellStyle name="標準 27 3 2 3 2 4 3" xfId="28505"/>
    <cellStyle name="標準 27 3 2 3 2 4 4" xfId="39065"/>
    <cellStyle name="標準 27 3 2 3 2 4 5" xfId="49620"/>
    <cellStyle name="標準 27 3 2 3 2 5" xfId="12685"/>
    <cellStyle name="標準 27 3 2 3 2 6" xfId="23239"/>
    <cellStyle name="標準 27 3 2 3 2 7" xfId="33799"/>
    <cellStyle name="標準 27 3 2 3 2 8" xfId="44353"/>
    <cellStyle name="標準 27 3 2 3 3" xfId="1534"/>
    <cellStyle name="標準 27 3 2 3 3 2" xfId="3943"/>
    <cellStyle name="標準 27 3 2 3 3 2 2" xfId="9185"/>
    <cellStyle name="標準 27 3 2 3 3 2 2 2" xfId="19948"/>
    <cellStyle name="標準 27 3 2 3 3 2 2 3" xfId="30502"/>
    <cellStyle name="標準 27 3 2 3 3 2 2 4" xfId="41062"/>
    <cellStyle name="標準 27 3 2 3 3 2 2 5" xfId="51617"/>
    <cellStyle name="標準 27 3 2 3 3 2 3" xfId="14682"/>
    <cellStyle name="標準 27 3 2 3 3 2 4" xfId="25237"/>
    <cellStyle name="標準 27 3 2 3 3 2 5" xfId="35797"/>
    <cellStyle name="標準 27 3 2 3 3 2 6" xfId="46351"/>
    <cellStyle name="標準 27 3 2 3 3 3" xfId="6777"/>
    <cellStyle name="標準 27 3 2 3 3 3 2" xfId="16949"/>
    <cellStyle name="標準 27 3 2 3 3 3 3" xfId="27503"/>
    <cellStyle name="標準 27 3 2 3 3 3 4" xfId="38063"/>
    <cellStyle name="標準 27 3 2 3 3 3 5" xfId="48618"/>
    <cellStyle name="標準 27 3 2 3 3 4" xfId="11683"/>
    <cellStyle name="標準 27 3 2 3 3 5" xfId="22237"/>
    <cellStyle name="標準 27 3 2 3 3 6" xfId="32797"/>
    <cellStyle name="標準 27 3 2 3 3 7" xfId="43351"/>
    <cellStyle name="標準 27 3 2 3 4" xfId="3408"/>
    <cellStyle name="標準 27 3 2 3 4 2" xfId="8650"/>
    <cellStyle name="標準 27 3 2 3 4 2 2" xfId="19949"/>
    <cellStyle name="標準 27 3 2 3 4 2 3" xfId="30503"/>
    <cellStyle name="標準 27 3 2 3 4 2 4" xfId="41063"/>
    <cellStyle name="標準 27 3 2 3 4 2 5" xfId="51618"/>
    <cellStyle name="標準 27 3 2 3 4 3" xfId="14683"/>
    <cellStyle name="標準 27 3 2 3 4 4" xfId="25238"/>
    <cellStyle name="標準 27 3 2 3 4 5" xfId="35798"/>
    <cellStyle name="標準 27 3 2 3 4 6" xfId="46352"/>
    <cellStyle name="標準 27 3 2 3 5" xfId="5660"/>
    <cellStyle name="標準 27 3 2 3 5 2" xfId="16414"/>
    <cellStyle name="標準 27 3 2 3 5 3" xfId="26968"/>
    <cellStyle name="標準 27 3 2 3 5 4" xfId="37528"/>
    <cellStyle name="標準 27 3 2 3 5 5" xfId="48083"/>
    <cellStyle name="標準 27 3 2 3 6" xfId="11148"/>
    <cellStyle name="標準 27 3 2 3 7" xfId="21702"/>
    <cellStyle name="標準 27 3 2 3 8" xfId="32262"/>
    <cellStyle name="標準 27 3 2 3 9" xfId="42816"/>
    <cellStyle name="標準 27 3 2 4" xfId="828"/>
    <cellStyle name="標準 27 3 2 4 2" xfId="2367"/>
    <cellStyle name="標準 27 3 2 4 2 2" xfId="4776"/>
    <cellStyle name="標準 27 3 2 4 2 2 2" xfId="10018"/>
    <cellStyle name="標準 27 3 2 4 2 2 2 2" xfId="19950"/>
    <cellStyle name="標準 27 3 2 4 2 2 2 3" xfId="30504"/>
    <cellStyle name="標準 27 3 2 4 2 2 2 4" xfId="41064"/>
    <cellStyle name="標準 27 3 2 4 2 2 2 5" xfId="51619"/>
    <cellStyle name="標準 27 3 2 4 2 2 3" xfId="14684"/>
    <cellStyle name="標準 27 3 2 4 2 2 4" xfId="25239"/>
    <cellStyle name="標準 27 3 2 4 2 2 5" xfId="35799"/>
    <cellStyle name="標準 27 3 2 4 2 2 6" xfId="46353"/>
    <cellStyle name="標準 27 3 2 4 2 3" xfId="7610"/>
    <cellStyle name="標準 27 3 2 4 2 3 2" xfId="17782"/>
    <cellStyle name="標準 27 3 2 4 2 3 3" xfId="28336"/>
    <cellStyle name="標準 27 3 2 4 2 3 4" xfId="38896"/>
    <cellStyle name="標準 27 3 2 4 2 3 5" xfId="49451"/>
    <cellStyle name="標準 27 3 2 4 2 4" xfId="12516"/>
    <cellStyle name="標準 27 3 2 4 2 5" xfId="23070"/>
    <cellStyle name="標準 27 3 2 4 2 6" xfId="33630"/>
    <cellStyle name="標準 27 3 2 4 2 7" xfId="44184"/>
    <cellStyle name="標準 27 3 2 4 3" xfId="3237"/>
    <cellStyle name="標準 27 3 2 4 3 2" xfId="8479"/>
    <cellStyle name="標準 27 3 2 4 3 2 2" xfId="19951"/>
    <cellStyle name="標準 27 3 2 4 3 2 3" xfId="30505"/>
    <cellStyle name="標準 27 3 2 4 3 2 4" xfId="41065"/>
    <cellStyle name="標準 27 3 2 4 3 2 5" xfId="51620"/>
    <cellStyle name="標準 27 3 2 4 3 3" xfId="14685"/>
    <cellStyle name="標準 27 3 2 4 3 4" xfId="25240"/>
    <cellStyle name="標準 27 3 2 4 3 5" xfId="35800"/>
    <cellStyle name="標準 27 3 2 4 3 6" xfId="46354"/>
    <cellStyle name="標準 27 3 2 4 4" xfId="6071"/>
    <cellStyle name="標準 27 3 2 4 4 2" xfId="16243"/>
    <cellStyle name="標準 27 3 2 4 4 3" xfId="26797"/>
    <cellStyle name="標準 27 3 2 4 4 4" xfId="37357"/>
    <cellStyle name="標準 27 3 2 4 4 5" xfId="47912"/>
    <cellStyle name="標準 27 3 2 4 5" xfId="10977"/>
    <cellStyle name="標準 27 3 2 4 6" xfId="21531"/>
    <cellStyle name="標準 27 3 2 4 7" xfId="32091"/>
    <cellStyle name="標準 27 3 2 4 8" xfId="42645"/>
    <cellStyle name="標準 27 3 2 5" xfId="1954"/>
    <cellStyle name="標準 27 3 2 5 2" xfId="4363"/>
    <cellStyle name="標準 27 3 2 5 2 2" xfId="9605"/>
    <cellStyle name="標準 27 3 2 5 2 2 2" xfId="19952"/>
    <cellStyle name="標準 27 3 2 5 2 2 3" xfId="30506"/>
    <cellStyle name="標準 27 3 2 5 2 2 4" xfId="41066"/>
    <cellStyle name="標準 27 3 2 5 2 2 5" xfId="51621"/>
    <cellStyle name="標準 27 3 2 5 2 3" xfId="14686"/>
    <cellStyle name="標準 27 3 2 5 2 4" xfId="25241"/>
    <cellStyle name="標準 27 3 2 5 2 5" xfId="35801"/>
    <cellStyle name="標準 27 3 2 5 2 6" xfId="46355"/>
    <cellStyle name="標準 27 3 2 5 3" xfId="7197"/>
    <cellStyle name="標準 27 3 2 5 3 2" xfId="17369"/>
    <cellStyle name="標準 27 3 2 5 3 3" xfId="27923"/>
    <cellStyle name="標準 27 3 2 5 3 4" xfId="38483"/>
    <cellStyle name="標準 27 3 2 5 3 5" xfId="49038"/>
    <cellStyle name="標準 27 3 2 5 4" xfId="12103"/>
    <cellStyle name="標準 27 3 2 5 5" xfId="22657"/>
    <cellStyle name="標準 27 3 2 5 6" xfId="33217"/>
    <cellStyle name="標準 27 3 2 5 7" xfId="43771"/>
    <cellStyle name="標準 27 3 2 6" xfId="1363"/>
    <cellStyle name="標準 27 3 2 6 2" xfId="3772"/>
    <cellStyle name="標準 27 3 2 6 2 2" xfId="9014"/>
    <cellStyle name="標準 27 3 2 6 2 2 2" xfId="19953"/>
    <cellStyle name="標準 27 3 2 6 2 2 3" xfId="30507"/>
    <cellStyle name="標準 27 3 2 6 2 2 4" xfId="41067"/>
    <cellStyle name="標準 27 3 2 6 2 2 5" xfId="51622"/>
    <cellStyle name="標準 27 3 2 6 2 3" xfId="14687"/>
    <cellStyle name="標準 27 3 2 6 2 4" xfId="25242"/>
    <cellStyle name="標準 27 3 2 6 2 5" xfId="35802"/>
    <cellStyle name="標準 27 3 2 6 2 6" xfId="46356"/>
    <cellStyle name="標準 27 3 2 6 3" xfId="6606"/>
    <cellStyle name="標準 27 3 2 6 3 2" xfId="16778"/>
    <cellStyle name="標準 27 3 2 6 3 3" xfId="27332"/>
    <cellStyle name="標準 27 3 2 6 3 4" xfId="37892"/>
    <cellStyle name="標準 27 3 2 6 3 5" xfId="48447"/>
    <cellStyle name="標準 27 3 2 6 4" xfId="11512"/>
    <cellStyle name="標準 27 3 2 6 5" xfId="22066"/>
    <cellStyle name="標準 27 3 2 6 6" xfId="32626"/>
    <cellStyle name="標準 27 3 2 6 7" xfId="43180"/>
    <cellStyle name="標準 27 3 2 7" xfId="2895"/>
    <cellStyle name="標準 27 3 2 7 2" xfId="8137"/>
    <cellStyle name="標準 27 3 2 7 2 2" xfId="19954"/>
    <cellStyle name="標準 27 3 2 7 2 3" xfId="30508"/>
    <cellStyle name="標準 27 3 2 7 2 4" xfId="41068"/>
    <cellStyle name="標準 27 3 2 7 2 5" xfId="51623"/>
    <cellStyle name="標準 27 3 2 7 3" xfId="14688"/>
    <cellStyle name="標準 27 3 2 7 4" xfId="25243"/>
    <cellStyle name="標準 27 3 2 7 5" xfId="35803"/>
    <cellStyle name="標準 27 3 2 7 6" xfId="46357"/>
    <cellStyle name="標準 27 3 2 8" xfId="5372"/>
    <cellStyle name="標準 27 3 2 8 2" xfId="15901"/>
    <cellStyle name="標準 27 3 2 8 3" xfId="26455"/>
    <cellStyle name="標準 27 3 2 8 4" xfId="37015"/>
    <cellStyle name="標準 27 3 2 8 5" xfId="47570"/>
    <cellStyle name="標準 27 3 2 9" xfId="10635"/>
    <cellStyle name="標準 27 3 20" xfId="5309"/>
    <cellStyle name="標準 27 3 20 2" xfId="10551"/>
    <cellStyle name="標準 27 3 20 2 2" xfId="19955"/>
    <cellStyle name="標準 27 3 20 2 3" xfId="30509"/>
    <cellStyle name="標準 27 3 20 2 4" xfId="41069"/>
    <cellStyle name="標準 27 3 20 2 5" xfId="51624"/>
    <cellStyle name="標準 27 3 20 3" xfId="14689"/>
    <cellStyle name="標準 27 3 20 4" xfId="25244"/>
    <cellStyle name="標準 27 3 20 5" xfId="35804"/>
    <cellStyle name="標準 27 3 20 6" xfId="46358"/>
    <cellStyle name="標準 27 3 21" xfId="5331"/>
    <cellStyle name="標準 27 3 21 2" xfId="21083"/>
    <cellStyle name="標準 27 3 21 2 2" xfId="31637"/>
    <cellStyle name="標準 27 3 21 2 3" xfId="42197"/>
    <cellStyle name="標準 27 3 21 2 4" xfId="52752"/>
    <cellStyle name="標準 27 3 21 3" xfId="15817"/>
    <cellStyle name="標準 27 3 21 4" xfId="26372"/>
    <cellStyle name="標準 27 3 21 5" xfId="36932"/>
    <cellStyle name="標準 27 3 21 6" xfId="47486"/>
    <cellStyle name="標準 27 3 22" xfId="5351"/>
    <cellStyle name="標準 27 3 22 2" xfId="21105"/>
    <cellStyle name="標準 27 3 22 2 2" xfId="31659"/>
    <cellStyle name="標準 27 3 22 2 3" xfId="42219"/>
    <cellStyle name="標準 27 3 22 2 4" xfId="52774"/>
    <cellStyle name="標準 27 3 22 3" xfId="15839"/>
    <cellStyle name="標準 27 3 22 4" xfId="26394"/>
    <cellStyle name="標準 27 3 22 5" xfId="36954"/>
    <cellStyle name="標準 27 3 22 6" xfId="47508"/>
    <cellStyle name="標準 27 3 23" xfId="10573"/>
    <cellStyle name="標準 27 3 23 2" xfId="21127"/>
    <cellStyle name="標準 27 3 23 3" xfId="31681"/>
    <cellStyle name="標準 27 3 23 4" xfId="42241"/>
    <cellStyle name="標準 27 3 23 5" xfId="52796"/>
    <cellStyle name="標準 27 3 24" xfId="15863"/>
    <cellStyle name="標準 27 3 24 2" xfId="26418"/>
    <cellStyle name="標準 27 3 24 3" xfId="36978"/>
    <cellStyle name="標準 27 3 24 4" xfId="47532"/>
    <cellStyle name="標準 27 3 25" xfId="10597"/>
    <cellStyle name="標準 27 3 26" xfId="21151"/>
    <cellStyle name="標準 27 3 27" xfId="31711"/>
    <cellStyle name="標準 27 3 28" xfId="42265"/>
    <cellStyle name="標準 27 3 3" xfId="146"/>
    <cellStyle name="標準 27 3 3 10" xfId="21211"/>
    <cellStyle name="標準 27 3 3 11" xfId="31771"/>
    <cellStyle name="標準 27 3 3 12" xfId="42325"/>
    <cellStyle name="標準 27 3 3 2" xfId="256"/>
    <cellStyle name="標準 27 3 3 2 10" xfId="42452"/>
    <cellStyle name="標準 27 3 3 2 2" xfId="635"/>
    <cellStyle name="標準 27 3 3 2 2 2" xfId="2685"/>
    <cellStyle name="標準 27 3 3 2 2 2 2" xfId="5094"/>
    <cellStyle name="標準 27 3 3 2 2 2 2 2" xfId="10336"/>
    <cellStyle name="標準 27 3 3 2 2 2 2 2 2" xfId="19956"/>
    <cellStyle name="標準 27 3 3 2 2 2 2 2 3" xfId="30510"/>
    <cellStyle name="標準 27 3 3 2 2 2 2 2 4" xfId="41070"/>
    <cellStyle name="標準 27 3 3 2 2 2 2 2 5" xfId="51625"/>
    <cellStyle name="標準 27 3 3 2 2 2 2 3" xfId="14690"/>
    <cellStyle name="標準 27 3 3 2 2 2 2 4" xfId="25245"/>
    <cellStyle name="標準 27 3 3 2 2 2 2 5" xfId="35805"/>
    <cellStyle name="標準 27 3 3 2 2 2 2 6" xfId="46359"/>
    <cellStyle name="標準 27 3 3 2 2 2 3" xfId="7928"/>
    <cellStyle name="標準 27 3 3 2 2 2 3 2" xfId="18100"/>
    <cellStyle name="標準 27 3 3 2 2 2 3 3" xfId="28654"/>
    <cellStyle name="標準 27 3 3 2 2 2 3 4" xfId="39214"/>
    <cellStyle name="標準 27 3 3 2 2 2 3 5" xfId="49769"/>
    <cellStyle name="標準 27 3 3 2 2 2 4" xfId="12834"/>
    <cellStyle name="標準 27 3 3 2 2 2 5" xfId="23388"/>
    <cellStyle name="標準 27 3 3 2 2 2 6" xfId="33948"/>
    <cellStyle name="標準 27 3 3 2 2 2 7" xfId="44502"/>
    <cellStyle name="標準 27 3 3 2 2 3" xfId="3557"/>
    <cellStyle name="標準 27 3 3 2 2 3 2" xfId="8799"/>
    <cellStyle name="標準 27 3 3 2 2 3 2 2" xfId="19957"/>
    <cellStyle name="標準 27 3 3 2 2 3 2 3" xfId="30511"/>
    <cellStyle name="標準 27 3 3 2 2 3 2 4" xfId="41071"/>
    <cellStyle name="標準 27 3 3 2 2 3 2 5" xfId="51626"/>
    <cellStyle name="標準 27 3 3 2 2 3 3" xfId="14691"/>
    <cellStyle name="標準 27 3 3 2 2 3 4" xfId="25246"/>
    <cellStyle name="標準 27 3 3 2 2 3 5" xfId="35806"/>
    <cellStyle name="標準 27 3 3 2 2 3 6" xfId="46360"/>
    <cellStyle name="標準 27 3 3 2 2 4" xfId="5878"/>
    <cellStyle name="標準 27 3 3 2 2 4 2" xfId="16563"/>
    <cellStyle name="標準 27 3 3 2 2 4 3" xfId="27117"/>
    <cellStyle name="標準 27 3 3 2 2 4 4" xfId="37677"/>
    <cellStyle name="標準 27 3 3 2 2 4 5" xfId="48232"/>
    <cellStyle name="標準 27 3 3 2 2 5" xfId="11297"/>
    <cellStyle name="標準 27 3 3 2 2 6" xfId="21851"/>
    <cellStyle name="標準 27 3 3 2 2 7" xfId="32411"/>
    <cellStyle name="標準 27 3 3 2 2 8" xfId="42965"/>
    <cellStyle name="標準 27 3 3 2 3" xfId="1148"/>
    <cellStyle name="標準 27 3 3 2 3 2" xfId="2172"/>
    <cellStyle name="標準 27 3 3 2 3 2 2" xfId="7415"/>
    <cellStyle name="標準 27 3 3 2 3 2 2 2" xfId="19958"/>
    <cellStyle name="標準 27 3 3 2 3 2 2 3" xfId="30512"/>
    <cellStyle name="標準 27 3 3 2 3 2 2 4" xfId="41072"/>
    <cellStyle name="標準 27 3 3 2 3 2 2 5" xfId="51627"/>
    <cellStyle name="標準 27 3 3 2 3 2 3" xfId="14692"/>
    <cellStyle name="標準 27 3 3 2 3 2 4" xfId="25247"/>
    <cellStyle name="標準 27 3 3 2 3 2 5" xfId="35807"/>
    <cellStyle name="標準 27 3 3 2 3 2 6" xfId="46361"/>
    <cellStyle name="標準 27 3 3 2 3 3" xfId="4581"/>
    <cellStyle name="標準 27 3 3 2 3 3 2" xfId="9823"/>
    <cellStyle name="標準 27 3 3 2 3 3 2 2" xfId="19959"/>
    <cellStyle name="標準 27 3 3 2 3 3 2 3" xfId="30513"/>
    <cellStyle name="標準 27 3 3 2 3 3 2 4" xfId="41073"/>
    <cellStyle name="標準 27 3 3 2 3 3 2 5" xfId="51628"/>
    <cellStyle name="標準 27 3 3 2 3 3 3" xfId="14693"/>
    <cellStyle name="標準 27 3 3 2 3 3 4" xfId="25248"/>
    <cellStyle name="標準 27 3 3 2 3 3 5" xfId="35808"/>
    <cellStyle name="標準 27 3 3 2 3 3 6" xfId="46362"/>
    <cellStyle name="標準 27 3 3 2 3 4" xfId="6391"/>
    <cellStyle name="標準 27 3 3 2 3 4 2" xfId="17587"/>
    <cellStyle name="標準 27 3 3 2 3 4 3" xfId="28141"/>
    <cellStyle name="標準 27 3 3 2 3 4 4" xfId="38701"/>
    <cellStyle name="標準 27 3 3 2 3 4 5" xfId="49256"/>
    <cellStyle name="標準 27 3 3 2 3 5" xfId="12321"/>
    <cellStyle name="標準 27 3 3 2 3 6" xfId="22875"/>
    <cellStyle name="標準 27 3 3 2 3 7" xfId="33435"/>
    <cellStyle name="標準 27 3 3 2 3 8" xfId="43989"/>
    <cellStyle name="標準 27 3 3 2 4" xfId="1683"/>
    <cellStyle name="標準 27 3 3 2 4 2" xfId="4092"/>
    <cellStyle name="標準 27 3 3 2 4 2 2" xfId="9334"/>
    <cellStyle name="標準 27 3 3 2 4 2 2 2" xfId="19960"/>
    <cellStyle name="標準 27 3 3 2 4 2 2 3" xfId="30514"/>
    <cellStyle name="標準 27 3 3 2 4 2 2 4" xfId="41074"/>
    <cellStyle name="標準 27 3 3 2 4 2 2 5" xfId="51629"/>
    <cellStyle name="標準 27 3 3 2 4 2 3" xfId="14694"/>
    <cellStyle name="標準 27 3 3 2 4 2 4" xfId="25249"/>
    <cellStyle name="標準 27 3 3 2 4 2 5" xfId="35809"/>
    <cellStyle name="標準 27 3 3 2 4 2 6" xfId="46363"/>
    <cellStyle name="標準 27 3 3 2 4 3" xfId="6926"/>
    <cellStyle name="標準 27 3 3 2 4 3 2" xfId="17098"/>
    <cellStyle name="標準 27 3 3 2 4 3 3" xfId="27652"/>
    <cellStyle name="標準 27 3 3 2 4 3 4" xfId="38212"/>
    <cellStyle name="標準 27 3 3 2 4 3 5" xfId="48767"/>
    <cellStyle name="標準 27 3 3 2 4 4" xfId="11832"/>
    <cellStyle name="標準 27 3 3 2 4 5" xfId="22386"/>
    <cellStyle name="標準 27 3 3 2 4 6" xfId="32946"/>
    <cellStyle name="標準 27 3 3 2 4 7" xfId="43500"/>
    <cellStyle name="標準 27 3 3 2 5" xfId="3044"/>
    <cellStyle name="標準 27 3 3 2 5 2" xfId="8286"/>
    <cellStyle name="標準 27 3 3 2 5 2 2" xfId="19961"/>
    <cellStyle name="標準 27 3 3 2 5 2 3" xfId="30515"/>
    <cellStyle name="標準 27 3 3 2 5 2 4" xfId="41075"/>
    <cellStyle name="標準 27 3 3 2 5 2 5" xfId="51630"/>
    <cellStyle name="標準 27 3 3 2 5 3" xfId="14695"/>
    <cellStyle name="標準 27 3 3 2 5 4" xfId="25250"/>
    <cellStyle name="標準 27 3 3 2 5 5" xfId="35810"/>
    <cellStyle name="標準 27 3 3 2 5 6" xfId="46364"/>
    <cellStyle name="標準 27 3 3 2 6" xfId="5499"/>
    <cellStyle name="標準 27 3 3 2 6 2" xfId="16050"/>
    <cellStyle name="標準 27 3 3 2 6 3" xfId="26604"/>
    <cellStyle name="標準 27 3 3 2 6 4" xfId="37164"/>
    <cellStyle name="標準 27 3 3 2 6 5" xfId="47719"/>
    <cellStyle name="標準 27 3 3 2 7" xfId="10784"/>
    <cellStyle name="標準 27 3 3 2 8" xfId="21338"/>
    <cellStyle name="標準 27 3 3 2 9" xfId="31898"/>
    <cellStyle name="標準 27 3 3 3" xfId="452"/>
    <cellStyle name="標準 27 3 3 3 2" xfId="1021"/>
    <cellStyle name="標準 27 3 3 3 2 2" xfId="2558"/>
    <cellStyle name="標準 27 3 3 3 2 2 2" xfId="7801"/>
    <cellStyle name="標準 27 3 3 3 2 2 2 2" xfId="19962"/>
    <cellStyle name="標準 27 3 3 3 2 2 2 3" xfId="30516"/>
    <cellStyle name="標準 27 3 3 3 2 2 2 4" xfId="41076"/>
    <cellStyle name="標準 27 3 3 3 2 2 2 5" xfId="51631"/>
    <cellStyle name="標準 27 3 3 3 2 2 3" xfId="14696"/>
    <cellStyle name="標準 27 3 3 3 2 2 4" xfId="25251"/>
    <cellStyle name="標準 27 3 3 3 2 2 5" xfId="35811"/>
    <cellStyle name="標準 27 3 3 3 2 2 6" xfId="46365"/>
    <cellStyle name="標準 27 3 3 3 2 3" xfId="4967"/>
    <cellStyle name="標準 27 3 3 3 2 3 2" xfId="10209"/>
    <cellStyle name="標準 27 3 3 3 2 3 2 2" xfId="19963"/>
    <cellStyle name="標準 27 3 3 3 2 3 2 3" xfId="30517"/>
    <cellStyle name="標準 27 3 3 3 2 3 2 4" xfId="41077"/>
    <cellStyle name="標準 27 3 3 3 2 3 2 5" xfId="51632"/>
    <cellStyle name="標準 27 3 3 3 2 3 3" xfId="14697"/>
    <cellStyle name="標準 27 3 3 3 2 3 4" xfId="25252"/>
    <cellStyle name="標準 27 3 3 3 2 3 5" xfId="35812"/>
    <cellStyle name="標準 27 3 3 3 2 3 6" xfId="46366"/>
    <cellStyle name="標準 27 3 3 3 2 4" xfId="6264"/>
    <cellStyle name="標準 27 3 3 3 2 4 2" xfId="17973"/>
    <cellStyle name="標準 27 3 3 3 2 4 3" xfId="28527"/>
    <cellStyle name="標準 27 3 3 3 2 4 4" xfId="39087"/>
    <cellStyle name="標準 27 3 3 3 2 4 5" xfId="49642"/>
    <cellStyle name="標準 27 3 3 3 2 5" xfId="12707"/>
    <cellStyle name="標準 27 3 3 3 2 6" xfId="23261"/>
    <cellStyle name="標準 27 3 3 3 2 7" xfId="33821"/>
    <cellStyle name="標準 27 3 3 3 2 8" xfId="44375"/>
    <cellStyle name="標準 27 3 3 3 3" xfId="1556"/>
    <cellStyle name="標準 27 3 3 3 3 2" xfId="3965"/>
    <cellStyle name="標準 27 3 3 3 3 2 2" xfId="9207"/>
    <cellStyle name="標準 27 3 3 3 3 2 2 2" xfId="19964"/>
    <cellStyle name="標準 27 3 3 3 3 2 2 3" xfId="30518"/>
    <cellStyle name="標準 27 3 3 3 3 2 2 4" xfId="41078"/>
    <cellStyle name="標準 27 3 3 3 3 2 2 5" xfId="51633"/>
    <cellStyle name="標準 27 3 3 3 3 2 3" xfId="14698"/>
    <cellStyle name="標準 27 3 3 3 3 2 4" xfId="25253"/>
    <cellStyle name="標準 27 3 3 3 3 2 5" xfId="35813"/>
    <cellStyle name="標準 27 3 3 3 3 2 6" xfId="46367"/>
    <cellStyle name="標準 27 3 3 3 3 3" xfId="6799"/>
    <cellStyle name="標準 27 3 3 3 3 3 2" xfId="16971"/>
    <cellStyle name="標準 27 3 3 3 3 3 3" xfId="27525"/>
    <cellStyle name="標準 27 3 3 3 3 3 4" xfId="38085"/>
    <cellStyle name="標準 27 3 3 3 3 3 5" xfId="48640"/>
    <cellStyle name="標準 27 3 3 3 3 4" xfId="11705"/>
    <cellStyle name="標準 27 3 3 3 3 5" xfId="22259"/>
    <cellStyle name="標準 27 3 3 3 3 6" xfId="32819"/>
    <cellStyle name="標準 27 3 3 3 3 7" xfId="43373"/>
    <cellStyle name="標準 27 3 3 3 4" xfId="3430"/>
    <cellStyle name="標準 27 3 3 3 4 2" xfId="8672"/>
    <cellStyle name="標準 27 3 3 3 4 2 2" xfId="19965"/>
    <cellStyle name="標準 27 3 3 3 4 2 3" xfId="30519"/>
    <cellStyle name="標準 27 3 3 3 4 2 4" xfId="41079"/>
    <cellStyle name="標準 27 3 3 3 4 2 5" xfId="51634"/>
    <cellStyle name="標準 27 3 3 3 4 3" xfId="14699"/>
    <cellStyle name="標準 27 3 3 3 4 4" xfId="25254"/>
    <cellStyle name="標準 27 3 3 3 4 5" xfId="35814"/>
    <cellStyle name="標準 27 3 3 3 4 6" xfId="46368"/>
    <cellStyle name="標準 27 3 3 3 5" xfId="5695"/>
    <cellStyle name="標準 27 3 3 3 5 2" xfId="16436"/>
    <cellStyle name="標準 27 3 3 3 5 3" xfId="26990"/>
    <cellStyle name="標準 27 3 3 3 5 4" xfId="37550"/>
    <cellStyle name="標準 27 3 3 3 5 5" xfId="48105"/>
    <cellStyle name="標準 27 3 3 3 6" xfId="11170"/>
    <cellStyle name="標準 27 3 3 3 7" xfId="21724"/>
    <cellStyle name="標準 27 3 3 3 8" xfId="32284"/>
    <cellStyle name="標準 27 3 3 3 9" xfId="42838"/>
    <cellStyle name="標準 27 3 3 4" xfId="850"/>
    <cellStyle name="標準 27 3 3 4 2" xfId="2387"/>
    <cellStyle name="標準 27 3 3 4 2 2" xfId="4796"/>
    <cellStyle name="標準 27 3 3 4 2 2 2" xfId="10038"/>
    <cellStyle name="標準 27 3 3 4 2 2 2 2" xfId="19966"/>
    <cellStyle name="標準 27 3 3 4 2 2 2 3" xfId="30520"/>
    <cellStyle name="標準 27 3 3 4 2 2 2 4" xfId="41080"/>
    <cellStyle name="標準 27 3 3 4 2 2 2 5" xfId="51635"/>
    <cellStyle name="標準 27 3 3 4 2 2 3" xfId="14700"/>
    <cellStyle name="標準 27 3 3 4 2 2 4" xfId="25255"/>
    <cellStyle name="標準 27 3 3 4 2 2 5" xfId="35815"/>
    <cellStyle name="標準 27 3 3 4 2 2 6" xfId="46369"/>
    <cellStyle name="標準 27 3 3 4 2 3" xfId="7630"/>
    <cellStyle name="標準 27 3 3 4 2 3 2" xfId="17802"/>
    <cellStyle name="標準 27 3 3 4 2 3 3" xfId="28356"/>
    <cellStyle name="標準 27 3 3 4 2 3 4" xfId="38916"/>
    <cellStyle name="標準 27 3 3 4 2 3 5" xfId="49471"/>
    <cellStyle name="標準 27 3 3 4 2 4" xfId="12536"/>
    <cellStyle name="標準 27 3 3 4 2 5" xfId="23090"/>
    <cellStyle name="標準 27 3 3 4 2 6" xfId="33650"/>
    <cellStyle name="標準 27 3 3 4 2 7" xfId="44204"/>
    <cellStyle name="標準 27 3 3 4 3" xfId="3259"/>
    <cellStyle name="標準 27 3 3 4 3 2" xfId="8501"/>
    <cellStyle name="標準 27 3 3 4 3 2 2" xfId="19967"/>
    <cellStyle name="標準 27 3 3 4 3 2 3" xfId="30521"/>
    <cellStyle name="標準 27 3 3 4 3 2 4" xfId="41081"/>
    <cellStyle name="標準 27 3 3 4 3 2 5" xfId="51636"/>
    <cellStyle name="標準 27 3 3 4 3 3" xfId="14701"/>
    <cellStyle name="標準 27 3 3 4 3 4" xfId="25256"/>
    <cellStyle name="標準 27 3 3 4 3 5" xfId="35816"/>
    <cellStyle name="標準 27 3 3 4 3 6" xfId="46370"/>
    <cellStyle name="標準 27 3 3 4 4" xfId="6093"/>
    <cellStyle name="標準 27 3 3 4 4 2" xfId="16265"/>
    <cellStyle name="標準 27 3 3 4 4 3" xfId="26819"/>
    <cellStyle name="標準 27 3 3 4 4 4" xfId="37379"/>
    <cellStyle name="標準 27 3 3 4 4 5" xfId="47934"/>
    <cellStyle name="標準 27 3 3 4 5" xfId="10999"/>
    <cellStyle name="標準 27 3 3 4 6" xfId="21553"/>
    <cellStyle name="標準 27 3 3 4 7" xfId="32113"/>
    <cellStyle name="標準 27 3 3 4 8" xfId="42667"/>
    <cellStyle name="標準 27 3 3 5" xfId="1989"/>
    <cellStyle name="標準 27 3 3 5 2" xfId="4398"/>
    <cellStyle name="標準 27 3 3 5 2 2" xfId="9640"/>
    <cellStyle name="標準 27 3 3 5 2 2 2" xfId="19968"/>
    <cellStyle name="標準 27 3 3 5 2 2 3" xfId="30522"/>
    <cellStyle name="標準 27 3 3 5 2 2 4" xfId="41082"/>
    <cellStyle name="標準 27 3 3 5 2 2 5" xfId="51637"/>
    <cellStyle name="標準 27 3 3 5 2 3" xfId="14702"/>
    <cellStyle name="標準 27 3 3 5 2 4" xfId="25257"/>
    <cellStyle name="標準 27 3 3 5 2 5" xfId="35817"/>
    <cellStyle name="標準 27 3 3 5 2 6" xfId="46371"/>
    <cellStyle name="標準 27 3 3 5 3" xfId="7232"/>
    <cellStyle name="標準 27 3 3 5 3 2" xfId="17404"/>
    <cellStyle name="標準 27 3 3 5 3 3" xfId="27958"/>
    <cellStyle name="標準 27 3 3 5 3 4" xfId="38518"/>
    <cellStyle name="標準 27 3 3 5 3 5" xfId="49073"/>
    <cellStyle name="標準 27 3 3 5 4" xfId="12138"/>
    <cellStyle name="標準 27 3 3 5 5" xfId="22692"/>
    <cellStyle name="標準 27 3 3 5 6" xfId="33252"/>
    <cellStyle name="標準 27 3 3 5 7" xfId="43806"/>
    <cellStyle name="標準 27 3 3 6" xfId="1385"/>
    <cellStyle name="標準 27 3 3 6 2" xfId="3794"/>
    <cellStyle name="標準 27 3 3 6 2 2" xfId="9036"/>
    <cellStyle name="標準 27 3 3 6 2 2 2" xfId="19969"/>
    <cellStyle name="標準 27 3 3 6 2 2 3" xfId="30523"/>
    <cellStyle name="標準 27 3 3 6 2 2 4" xfId="41083"/>
    <cellStyle name="標準 27 3 3 6 2 2 5" xfId="51638"/>
    <cellStyle name="標準 27 3 3 6 2 3" xfId="14703"/>
    <cellStyle name="標準 27 3 3 6 2 4" xfId="25258"/>
    <cellStyle name="標準 27 3 3 6 2 5" xfId="35818"/>
    <cellStyle name="標準 27 3 3 6 2 6" xfId="46372"/>
    <cellStyle name="標準 27 3 3 6 3" xfId="6628"/>
    <cellStyle name="標準 27 3 3 6 3 2" xfId="16800"/>
    <cellStyle name="標準 27 3 3 6 3 3" xfId="27354"/>
    <cellStyle name="標準 27 3 3 6 3 4" xfId="37914"/>
    <cellStyle name="標準 27 3 3 6 3 5" xfId="48469"/>
    <cellStyle name="標準 27 3 3 6 4" xfId="11534"/>
    <cellStyle name="標準 27 3 3 6 5" xfId="22088"/>
    <cellStyle name="標準 27 3 3 6 6" xfId="32648"/>
    <cellStyle name="標準 27 3 3 6 7" xfId="43202"/>
    <cellStyle name="標準 27 3 3 7" xfId="2917"/>
    <cellStyle name="標準 27 3 3 7 2" xfId="8159"/>
    <cellStyle name="標準 27 3 3 7 2 2" xfId="19970"/>
    <cellStyle name="標準 27 3 3 7 2 3" xfId="30524"/>
    <cellStyle name="標準 27 3 3 7 2 4" xfId="41084"/>
    <cellStyle name="標準 27 3 3 7 2 5" xfId="51639"/>
    <cellStyle name="標準 27 3 3 7 3" xfId="14704"/>
    <cellStyle name="標準 27 3 3 7 4" xfId="25259"/>
    <cellStyle name="標準 27 3 3 7 5" xfId="35819"/>
    <cellStyle name="標準 27 3 3 7 6" xfId="46373"/>
    <cellStyle name="標準 27 3 3 8" xfId="5394"/>
    <cellStyle name="標準 27 3 3 8 2" xfId="15923"/>
    <cellStyle name="標準 27 3 3 8 3" xfId="26477"/>
    <cellStyle name="標準 27 3 3 8 4" xfId="37037"/>
    <cellStyle name="標準 27 3 3 8 5" xfId="47592"/>
    <cellStyle name="標準 27 3 3 9" xfId="10657"/>
    <cellStyle name="標準 27 3 4" xfId="168"/>
    <cellStyle name="標準 27 3 4 10" xfId="21233"/>
    <cellStyle name="標準 27 3 4 11" xfId="31793"/>
    <cellStyle name="標準 27 3 4 12" xfId="42347"/>
    <cellStyle name="標準 27 3 4 2" xfId="278"/>
    <cellStyle name="標準 27 3 4 2 10" xfId="42474"/>
    <cellStyle name="標準 27 3 4 2 2" xfId="657"/>
    <cellStyle name="標準 27 3 4 2 2 2" xfId="2707"/>
    <cellStyle name="標準 27 3 4 2 2 2 2" xfId="5116"/>
    <cellStyle name="標準 27 3 4 2 2 2 2 2" xfId="10358"/>
    <cellStyle name="標準 27 3 4 2 2 2 2 2 2" xfId="19971"/>
    <cellStyle name="標準 27 3 4 2 2 2 2 2 3" xfId="30525"/>
    <cellStyle name="標準 27 3 4 2 2 2 2 2 4" xfId="41085"/>
    <cellStyle name="標準 27 3 4 2 2 2 2 2 5" xfId="51640"/>
    <cellStyle name="標準 27 3 4 2 2 2 2 3" xfId="14705"/>
    <cellStyle name="標準 27 3 4 2 2 2 2 4" xfId="25260"/>
    <cellStyle name="標準 27 3 4 2 2 2 2 5" xfId="35820"/>
    <cellStyle name="標準 27 3 4 2 2 2 2 6" xfId="46374"/>
    <cellStyle name="標準 27 3 4 2 2 2 3" xfId="7950"/>
    <cellStyle name="標準 27 3 4 2 2 2 3 2" xfId="18122"/>
    <cellStyle name="標準 27 3 4 2 2 2 3 3" xfId="28676"/>
    <cellStyle name="標準 27 3 4 2 2 2 3 4" xfId="39236"/>
    <cellStyle name="標準 27 3 4 2 2 2 3 5" xfId="49791"/>
    <cellStyle name="標準 27 3 4 2 2 2 4" xfId="12856"/>
    <cellStyle name="標準 27 3 4 2 2 2 5" xfId="23410"/>
    <cellStyle name="標準 27 3 4 2 2 2 6" xfId="33970"/>
    <cellStyle name="標準 27 3 4 2 2 2 7" xfId="44524"/>
    <cellStyle name="標準 27 3 4 2 2 3" xfId="3579"/>
    <cellStyle name="標準 27 3 4 2 2 3 2" xfId="8821"/>
    <cellStyle name="標準 27 3 4 2 2 3 2 2" xfId="19972"/>
    <cellStyle name="標準 27 3 4 2 2 3 2 3" xfId="30526"/>
    <cellStyle name="標準 27 3 4 2 2 3 2 4" xfId="41086"/>
    <cellStyle name="標準 27 3 4 2 2 3 2 5" xfId="51641"/>
    <cellStyle name="標準 27 3 4 2 2 3 3" xfId="14706"/>
    <cellStyle name="標準 27 3 4 2 2 3 4" xfId="25261"/>
    <cellStyle name="標準 27 3 4 2 2 3 5" xfId="35821"/>
    <cellStyle name="標準 27 3 4 2 2 3 6" xfId="46375"/>
    <cellStyle name="標準 27 3 4 2 2 4" xfId="5900"/>
    <cellStyle name="標準 27 3 4 2 2 4 2" xfId="16585"/>
    <cellStyle name="標準 27 3 4 2 2 4 3" xfId="27139"/>
    <cellStyle name="標準 27 3 4 2 2 4 4" xfId="37699"/>
    <cellStyle name="標準 27 3 4 2 2 4 5" xfId="48254"/>
    <cellStyle name="標準 27 3 4 2 2 5" xfId="11319"/>
    <cellStyle name="標準 27 3 4 2 2 6" xfId="21873"/>
    <cellStyle name="標準 27 3 4 2 2 7" xfId="32433"/>
    <cellStyle name="標準 27 3 4 2 2 8" xfId="42987"/>
    <cellStyle name="標準 27 3 4 2 3" xfId="1170"/>
    <cellStyle name="標準 27 3 4 2 3 2" xfId="2194"/>
    <cellStyle name="標準 27 3 4 2 3 2 2" xfId="7437"/>
    <cellStyle name="標準 27 3 4 2 3 2 2 2" xfId="19973"/>
    <cellStyle name="標準 27 3 4 2 3 2 2 3" xfId="30527"/>
    <cellStyle name="標準 27 3 4 2 3 2 2 4" xfId="41087"/>
    <cellStyle name="標準 27 3 4 2 3 2 2 5" xfId="51642"/>
    <cellStyle name="標準 27 3 4 2 3 2 3" xfId="14707"/>
    <cellStyle name="標準 27 3 4 2 3 2 4" xfId="25262"/>
    <cellStyle name="標準 27 3 4 2 3 2 5" xfId="35822"/>
    <cellStyle name="標準 27 3 4 2 3 2 6" xfId="46376"/>
    <cellStyle name="標準 27 3 4 2 3 3" xfId="4603"/>
    <cellStyle name="標準 27 3 4 2 3 3 2" xfId="9845"/>
    <cellStyle name="標準 27 3 4 2 3 3 2 2" xfId="19974"/>
    <cellStyle name="標準 27 3 4 2 3 3 2 3" xfId="30528"/>
    <cellStyle name="標準 27 3 4 2 3 3 2 4" xfId="41088"/>
    <cellStyle name="標準 27 3 4 2 3 3 2 5" xfId="51643"/>
    <cellStyle name="標準 27 3 4 2 3 3 3" xfId="14708"/>
    <cellStyle name="標準 27 3 4 2 3 3 4" xfId="25263"/>
    <cellStyle name="標準 27 3 4 2 3 3 5" xfId="35823"/>
    <cellStyle name="標準 27 3 4 2 3 3 6" xfId="46377"/>
    <cellStyle name="標準 27 3 4 2 3 4" xfId="6413"/>
    <cellStyle name="標準 27 3 4 2 3 4 2" xfId="17609"/>
    <cellStyle name="標準 27 3 4 2 3 4 3" xfId="28163"/>
    <cellStyle name="標準 27 3 4 2 3 4 4" xfId="38723"/>
    <cellStyle name="標準 27 3 4 2 3 4 5" xfId="49278"/>
    <cellStyle name="標準 27 3 4 2 3 5" xfId="12343"/>
    <cellStyle name="標準 27 3 4 2 3 6" xfId="22897"/>
    <cellStyle name="標準 27 3 4 2 3 7" xfId="33457"/>
    <cellStyle name="標準 27 3 4 2 3 8" xfId="44011"/>
    <cellStyle name="標準 27 3 4 2 4" xfId="1705"/>
    <cellStyle name="標準 27 3 4 2 4 2" xfId="4114"/>
    <cellStyle name="標準 27 3 4 2 4 2 2" xfId="9356"/>
    <cellStyle name="標準 27 3 4 2 4 2 2 2" xfId="19975"/>
    <cellStyle name="標準 27 3 4 2 4 2 2 3" xfId="30529"/>
    <cellStyle name="標準 27 3 4 2 4 2 2 4" xfId="41089"/>
    <cellStyle name="標準 27 3 4 2 4 2 2 5" xfId="51644"/>
    <cellStyle name="標準 27 3 4 2 4 2 3" xfId="14709"/>
    <cellStyle name="標準 27 3 4 2 4 2 4" xfId="25264"/>
    <cellStyle name="標準 27 3 4 2 4 2 5" xfId="35824"/>
    <cellStyle name="標準 27 3 4 2 4 2 6" xfId="46378"/>
    <cellStyle name="標準 27 3 4 2 4 3" xfId="6948"/>
    <cellStyle name="標準 27 3 4 2 4 3 2" xfId="17120"/>
    <cellStyle name="標準 27 3 4 2 4 3 3" xfId="27674"/>
    <cellStyle name="標準 27 3 4 2 4 3 4" xfId="38234"/>
    <cellStyle name="標準 27 3 4 2 4 3 5" xfId="48789"/>
    <cellStyle name="標準 27 3 4 2 4 4" xfId="11854"/>
    <cellStyle name="標準 27 3 4 2 4 5" xfId="22408"/>
    <cellStyle name="標準 27 3 4 2 4 6" xfId="32968"/>
    <cellStyle name="標準 27 3 4 2 4 7" xfId="43522"/>
    <cellStyle name="標準 27 3 4 2 5" xfId="3066"/>
    <cellStyle name="標準 27 3 4 2 5 2" xfId="8308"/>
    <cellStyle name="標準 27 3 4 2 5 2 2" xfId="19976"/>
    <cellStyle name="標準 27 3 4 2 5 2 3" xfId="30530"/>
    <cellStyle name="標準 27 3 4 2 5 2 4" xfId="41090"/>
    <cellStyle name="標準 27 3 4 2 5 2 5" xfId="51645"/>
    <cellStyle name="標準 27 3 4 2 5 3" xfId="14710"/>
    <cellStyle name="標準 27 3 4 2 5 4" xfId="25265"/>
    <cellStyle name="標準 27 3 4 2 5 5" xfId="35825"/>
    <cellStyle name="標準 27 3 4 2 5 6" xfId="46379"/>
    <cellStyle name="標準 27 3 4 2 6" xfId="5521"/>
    <cellStyle name="標準 27 3 4 2 6 2" xfId="16072"/>
    <cellStyle name="標準 27 3 4 2 6 3" xfId="26626"/>
    <cellStyle name="標準 27 3 4 2 6 4" xfId="37186"/>
    <cellStyle name="標準 27 3 4 2 6 5" xfId="47741"/>
    <cellStyle name="標準 27 3 4 2 7" xfId="10806"/>
    <cellStyle name="標準 27 3 4 2 8" xfId="21360"/>
    <cellStyle name="標準 27 3 4 2 9" xfId="31920"/>
    <cellStyle name="標準 27 3 4 3" xfId="469"/>
    <cellStyle name="標準 27 3 4 3 2" xfId="1043"/>
    <cellStyle name="標準 27 3 4 3 2 2" xfId="2580"/>
    <cellStyle name="標準 27 3 4 3 2 2 2" xfId="7823"/>
    <cellStyle name="標準 27 3 4 3 2 2 2 2" xfId="19977"/>
    <cellStyle name="標準 27 3 4 3 2 2 2 3" xfId="30531"/>
    <cellStyle name="標準 27 3 4 3 2 2 2 4" xfId="41091"/>
    <cellStyle name="標準 27 3 4 3 2 2 2 5" xfId="51646"/>
    <cellStyle name="標準 27 3 4 3 2 2 3" xfId="14711"/>
    <cellStyle name="標準 27 3 4 3 2 2 4" xfId="25266"/>
    <cellStyle name="標準 27 3 4 3 2 2 5" xfId="35826"/>
    <cellStyle name="標準 27 3 4 3 2 2 6" xfId="46380"/>
    <cellStyle name="標準 27 3 4 3 2 3" xfId="4989"/>
    <cellStyle name="標準 27 3 4 3 2 3 2" xfId="10231"/>
    <cellStyle name="標準 27 3 4 3 2 3 2 2" xfId="19978"/>
    <cellStyle name="標準 27 3 4 3 2 3 2 3" xfId="30532"/>
    <cellStyle name="標準 27 3 4 3 2 3 2 4" xfId="41092"/>
    <cellStyle name="標準 27 3 4 3 2 3 2 5" xfId="51647"/>
    <cellStyle name="標準 27 3 4 3 2 3 3" xfId="14712"/>
    <cellStyle name="標準 27 3 4 3 2 3 4" xfId="25267"/>
    <cellStyle name="標準 27 3 4 3 2 3 5" xfId="35827"/>
    <cellStyle name="標準 27 3 4 3 2 3 6" xfId="46381"/>
    <cellStyle name="標準 27 3 4 3 2 4" xfId="6286"/>
    <cellStyle name="標準 27 3 4 3 2 4 2" xfId="17995"/>
    <cellStyle name="標準 27 3 4 3 2 4 3" xfId="28549"/>
    <cellStyle name="標準 27 3 4 3 2 4 4" xfId="39109"/>
    <cellStyle name="標準 27 3 4 3 2 4 5" xfId="49664"/>
    <cellStyle name="標準 27 3 4 3 2 5" xfId="12729"/>
    <cellStyle name="標準 27 3 4 3 2 6" xfId="23283"/>
    <cellStyle name="標準 27 3 4 3 2 7" xfId="33843"/>
    <cellStyle name="標準 27 3 4 3 2 8" xfId="44397"/>
    <cellStyle name="標準 27 3 4 3 3" xfId="1578"/>
    <cellStyle name="標準 27 3 4 3 3 2" xfId="3987"/>
    <cellStyle name="標準 27 3 4 3 3 2 2" xfId="9229"/>
    <cellStyle name="標準 27 3 4 3 3 2 2 2" xfId="19979"/>
    <cellStyle name="標準 27 3 4 3 3 2 2 3" xfId="30533"/>
    <cellStyle name="標準 27 3 4 3 3 2 2 4" xfId="41093"/>
    <cellStyle name="標準 27 3 4 3 3 2 2 5" xfId="51648"/>
    <cellStyle name="標準 27 3 4 3 3 2 3" xfId="14713"/>
    <cellStyle name="標準 27 3 4 3 3 2 4" xfId="25268"/>
    <cellStyle name="標準 27 3 4 3 3 2 5" xfId="35828"/>
    <cellStyle name="標準 27 3 4 3 3 2 6" xfId="46382"/>
    <cellStyle name="標準 27 3 4 3 3 3" xfId="6821"/>
    <cellStyle name="標準 27 3 4 3 3 3 2" xfId="16993"/>
    <cellStyle name="標準 27 3 4 3 3 3 3" xfId="27547"/>
    <cellStyle name="標準 27 3 4 3 3 3 4" xfId="38107"/>
    <cellStyle name="標準 27 3 4 3 3 3 5" xfId="48662"/>
    <cellStyle name="標準 27 3 4 3 3 4" xfId="11727"/>
    <cellStyle name="標準 27 3 4 3 3 5" xfId="22281"/>
    <cellStyle name="標準 27 3 4 3 3 6" xfId="32841"/>
    <cellStyle name="標準 27 3 4 3 3 7" xfId="43395"/>
    <cellStyle name="標準 27 3 4 3 4" xfId="3452"/>
    <cellStyle name="標準 27 3 4 3 4 2" xfId="8694"/>
    <cellStyle name="標準 27 3 4 3 4 2 2" xfId="19980"/>
    <cellStyle name="標準 27 3 4 3 4 2 3" xfId="30534"/>
    <cellStyle name="標準 27 3 4 3 4 2 4" xfId="41094"/>
    <cellStyle name="標準 27 3 4 3 4 2 5" xfId="51649"/>
    <cellStyle name="標準 27 3 4 3 4 3" xfId="14714"/>
    <cellStyle name="標準 27 3 4 3 4 4" xfId="25269"/>
    <cellStyle name="標準 27 3 4 3 4 5" xfId="35829"/>
    <cellStyle name="標準 27 3 4 3 4 6" xfId="46383"/>
    <cellStyle name="標準 27 3 4 3 5" xfId="5712"/>
    <cellStyle name="標準 27 3 4 3 5 2" xfId="16458"/>
    <cellStyle name="標準 27 3 4 3 5 3" xfId="27012"/>
    <cellStyle name="標準 27 3 4 3 5 4" xfId="37572"/>
    <cellStyle name="標準 27 3 4 3 5 5" xfId="48127"/>
    <cellStyle name="標準 27 3 4 3 6" xfId="11192"/>
    <cellStyle name="標準 27 3 4 3 7" xfId="21746"/>
    <cellStyle name="標準 27 3 4 3 8" xfId="32306"/>
    <cellStyle name="標準 27 3 4 3 9" xfId="42860"/>
    <cellStyle name="標準 27 3 4 4" xfId="872"/>
    <cellStyle name="標準 27 3 4 4 2" xfId="2409"/>
    <cellStyle name="標準 27 3 4 4 2 2" xfId="4818"/>
    <cellStyle name="標準 27 3 4 4 2 2 2" xfId="10060"/>
    <cellStyle name="標準 27 3 4 4 2 2 2 2" xfId="19981"/>
    <cellStyle name="標準 27 3 4 4 2 2 2 3" xfId="30535"/>
    <cellStyle name="標準 27 3 4 4 2 2 2 4" xfId="41095"/>
    <cellStyle name="標準 27 3 4 4 2 2 2 5" xfId="51650"/>
    <cellStyle name="標準 27 3 4 4 2 2 3" xfId="14715"/>
    <cellStyle name="標準 27 3 4 4 2 2 4" xfId="25270"/>
    <cellStyle name="標準 27 3 4 4 2 2 5" xfId="35830"/>
    <cellStyle name="標準 27 3 4 4 2 2 6" xfId="46384"/>
    <cellStyle name="標準 27 3 4 4 2 3" xfId="7652"/>
    <cellStyle name="標準 27 3 4 4 2 3 2" xfId="17824"/>
    <cellStyle name="標準 27 3 4 4 2 3 3" xfId="28378"/>
    <cellStyle name="標準 27 3 4 4 2 3 4" xfId="38938"/>
    <cellStyle name="標準 27 3 4 4 2 3 5" xfId="49493"/>
    <cellStyle name="標準 27 3 4 4 2 4" xfId="12558"/>
    <cellStyle name="標準 27 3 4 4 2 5" xfId="23112"/>
    <cellStyle name="標準 27 3 4 4 2 6" xfId="33672"/>
    <cellStyle name="標準 27 3 4 4 2 7" xfId="44226"/>
    <cellStyle name="標準 27 3 4 4 3" xfId="3281"/>
    <cellStyle name="標準 27 3 4 4 3 2" xfId="8523"/>
    <cellStyle name="標準 27 3 4 4 3 2 2" xfId="19982"/>
    <cellStyle name="標準 27 3 4 4 3 2 3" xfId="30536"/>
    <cellStyle name="標準 27 3 4 4 3 2 4" xfId="41096"/>
    <cellStyle name="標準 27 3 4 4 3 2 5" xfId="51651"/>
    <cellStyle name="標準 27 3 4 4 3 3" xfId="14716"/>
    <cellStyle name="標準 27 3 4 4 3 4" xfId="25271"/>
    <cellStyle name="標準 27 3 4 4 3 5" xfId="35831"/>
    <cellStyle name="標準 27 3 4 4 3 6" xfId="46385"/>
    <cellStyle name="標準 27 3 4 4 4" xfId="6115"/>
    <cellStyle name="標準 27 3 4 4 4 2" xfId="16287"/>
    <cellStyle name="標準 27 3 4 4 4 3" xfId="26841"/>
    <cellStyle name="標準 27 3 4 4 4 4" xfId="37401"/>
    <cellStyle name="標準 27 3 4 4 4 5" xfId="47956"/>
    <cellStyle name="標準 27 3 4 4 5" xfId="11021"/>
    <cellStyle name="標準 27 3 4 4 6" xfId="21575"/>
    <cellStyle name="標準 27 3 4 4 7" xfId="32135"/>
    <cellStyle name="標準 27 3 4 4 8" xfId="42689"/>
    <cellStyle name="標準 27 3 4 5" xfId="2006"/>
    <cellStyle name="標準 27 3 4 5 2" xfId="4415"/>
    <cellStyle name="標準 27 3 4 5 2 2" xfId="9657"/>
    <cellStyle name="標準 27 3 4 5 2 2 2" xfId="19983"/>
    <cellStyle name="標準 27 3 4 5 2 2 3" xfId="30537"/>
    <cellStyle name="標準 27 3 4 5 2 2 4" xfId="41097"/>
    <cellStyle name="標準 27 3 4 5 2 2 5" xfId="51652"/>
    <cellStyle name="標準 27 3 4 5 2 3" xfId="14717"/>
    <cellStyle name="標準 27 3 4 5 2 4" xfId="25272"/>
    <cellStyle name="標準 27 3 4 5 2 5" xfId="35832"/>
    <cellStyle name="標準 27 3 4 5 2 6" xfId="46386"/>
    <cellStyle name="標準 27 3 4 5 3" xfId="7249"/>
    <cellStyle name="標準 27 3 4 5 3 2" xfId="17421"/>
    <cellStyle name="標準 27 3 4 5 3 3" xfId="27975"/>
    <cellStyle name="標準 27 3 4 5 3 4" xfId="38535"/>
    <cellStyle name="標準 27 3 4 5 3 5" xfId="49090"/>
    <cellStyle name="標準 27 3 4 5 4" xfId="12155"/>
    <cellStyle name="標準 27 3 4 5 5" xfId="22709"/>
    <cellStyle name="標準 27 3 4 5 6" xfId="33269"/>
    <cellStyle name="標準 27 3 4 5 7" xfId="43823"/>
    <cellStyle name="標準 27 3 4 6" xfId="1407"/>
    <cellStyle name="標準 27 3 4 6 2" xfId="3816"/>
    <cellStyle name="標準 27 3 4 6 2 2" xfId="9058"/>
    <cellStyle name="標準 27 3 4 6 2 2 2" xfId="19984"/>
    <cellStyle name="標準 27 3 4 6 2 2 3" xfId="30538"/>
    <cellStyle name="標準 27 3 4 6 2 2 4" xfId="41098"/>
    <cellStyle name="標準 27 3 4 6 2 2 5" xfId="51653"/>
    <cellStyle name="標準 27 3 4 6 2 3" xfId="14718"/>
    <cellStyle name="標準 27 3 4 6 2 4" xfId="25273"/>
    <cellStyle name="標準 27 3 4 6 2 5" xfId="35833"/>
    <cellStyle name="標準 27 3 4 6 2 6" xfId="46387"/>
    <cellStyle name="標準 27 3 4 6 3" xfId="6650"/>
    <cellStyle name="標準 27 3 4 6 3 2" xfId="16822"/>
    <cellStyle name="標準 27 3 4 6 3 3" xfId="27376"/>
    <cellStyle name="標準 27 3 4 6 3 4" xfId="37936"/>
    <cellStyle name="標準 27 3 4 6 3 5" xfId="48491"/>
    <cellStyle name="標準 27 3 4 6 4" xfId="11556"/>
    <cellStyle name="標準 27 3 4 6 5" xfId="22110"/>
    <cellStyle name="標準 27 3 4 6 6" xfId="32670"/>
    <cellStyle name="標準 27 3 4 6 7" xfId="43224"/>
    <cellStyle name="標準 27 3 4 7" xfId="2939"/>
    <cellStyle name="標準 27 3 4 7 2" xfId="8181"/>
    <cellStyle name="標準 27 3 4 7 2 2" xfId="19985"/>
    <cellStyle name="標準 27 3 4 7 2 3" xfId="30539"/>
    <cellStyle name="標準 27 3 4 7 2 4" xfId="41099"/>
    <cellStyle name="標準 27 3 4 7 2 5" xfId="51654"/>
    <cellStyle name="標準 27 3 4 7 3" xfId="14719"/>
    <cellStyle name="標準 27 3 4 7 4" xfId="25274"/>
    <cellStyle name="標準 27 3 4 7 5" xfId="35834"/>
    <cellStyle name="標準 27 3 4 7 6" xfId="46388"/>
    <cellStyle name="標準 27 3 4 8" xfId="5416"/>
    <cellStyle name="標準 27 3 4 8 2" xfId="15945"/>
    <cellStyle name="標準 27 3 4 8 3" xfId="26499"/>
    <cellStyle name="標準 27 3 4 8 4" xfId="37059"/>
    <cellStyle name="標準 27 3 4 8 5" xfId="47614"/>
    <cellStyle name="標準 27 3 4 9" xfId="10679"/>
    <cellStyle name="標準 27 3 5" xfId="300"/>
    <cellStyle name="標準 27 3 5 10" xfId="21255"/>
    <cellStyle name="標準 27 3 5 11" xfId="31815"/>
    <cellStyle name="標準 27 3 5 12" xfId="42369"/>
    <cellStyle name="標準 27 3 5 2" xfId="679"/>
    <cellStyle name="標準 27 3 5 2 10" xfId="42496"/>
    <cellStyle name="標準 27 3 5 2 2" xfId="1192"/>
    <cellStyle name="標準 27 3 5 2 2 2" xfId="2729"/>
    <cellStyle name="標準 27 3 5 2 2 2 2" xfId="5138"/>
    <cellStyle name="標準 27 3 5 2 2 2 2 2" xfId="10380"/>
    <cellStyle name="標準 27 3 5 2 2 2 2 2 2" xfId="19986"/>
    <cellStyle name="標準 27 3 5 2 2 2 2 2 3" xfId="30540"/>
    <cellStyle name="標準 27 3 5 2 2 2 2 2 4" xfId="41100"/>
    <cellStyle name="標準 27 3 5 2 2 2 2 2 5" xfId="51655"/>
    <cellStyle name="標準 27 3 5 2 2 2 2 3" xfId="14720"/>
    <cellStyle name="標準 27 3 5 2 2 2 2 4" xfId="25275"/>
    <cellStyle name="標準 27 3 5 2 2 2 2 5" xfId="35835"/>
    <cellStyle name="標準 27 3 5 2 2 2 2 6" xfId="46389"/>
    <cellStyle name="標準 27 3 5 2 2 2 3" xfId="7972"/>
    <cellStyle name="標準 27 3 5 2 2 2 3 2" xfId="18144"/>
    <cellStyle name="標準 27 3 5 2 2 2 3 3" xfId="28698"/>
    <cellStyle name="標準 27 3 5 2 2 2 3 4" xfId="39258"/>
    <cellStyle name="標準 27 3 5 2 2 2 3 5" xfId="49813"/>
    <cellStyle name="標準 27 3 5 2 2 2 4" xfId="12878"/>
    <cellStyle name="標準 27 3 5 2 2 2 5" xfId="23432"/>
    <cellStyle name="標準 27 3 5 2 2 2 6" xfId="33992"/>
    <cellStyle name="標準 27 3 5 2 2 2 7" xfId="44546"/>
    <cellStyle name="標準 27 3 5 2 2 3" xfId="3601"/>
    <cellStyle name="標準 27 3 5 2 2 3 2" xfId="8843"/>
    <cellStyle name="標準 27 3 5 2 2 3 2 2" xfId="19987"/>
    <cellStyle name="標準 27 3 5 2 2 3 2 3" xfId="30541"/>
    <cellStyle name="標準 27 3 5 2 2 3 2 4" xfId="41101"/>
    <cellStyle name="標準 27 3 5 2 2 3 2 5" xfId="51656"/>
    <cellStyle name="標準 27 3 5 2 2 3 3" xfId="14721"/>
    <cellStyle name="標準 27 3 5 2 2 3 4" xfId="25276"/>
    <cellStyle name="標準 27 3 5 2 2 3 5" xfId="35836"/>
    <cellStyle name="標準 27 3 5 2 2 3 6" xfId="46390"/>
    <cellStyle name="標準 27 3 5 2 2 4" xfId="6435"/>
    <cellStyle name="標準 27 3 5 2 2 4 2" xfId="16607"/>
    <cellStyle name="標準 27 3 5 2 2 4 3" xfId="27161"/>
    <cellStyle name="標準 27 3 5 2 2 4 4" xfId="37721"/>
    <cellStyle name="標準 27 3 5 2 2 4 5" xfId="48276"/>
    <cellStyle name="標準 27 3 5 2 2 5" xfId="11341"/>
    <cellStyle name="標準 27 3 5 2 2 6" xfId="21895"/>
    <cellStyle name="標準 27 3 5 2 2 7" xfId="32455"/>
    <cellStyle name="標準 27 3 5 2 2 8" xfId="43009"/>
    <cellStyle name="標準 27 3 5 2 3" xfId="2216"/>
    <cellStyle name="標準 27 3 5 2 3 2" xfId="4625"/>
    <cellStyle name="標準 27 3 5 2 3 2 2" xfId="9867"/>
    <cellStyle name="標準 27 3 5 2 3 2 2 2" xfId="19988"/>
    <cellStyle name="標準 27 3 5 2 3 2 2 3" xfId="30542"/>
    <cellStyle name="標準 27 3 5 2 3 2 2 4" xfId="41102"/>
    <cellStyle name="標準 27 3 5 2 3 2 2 5" xfId="51657"/>
    <cellStyle name="標準 27 3 5 2 3 2 3" xfId="14722"/>
    <cellStyle name="標準 27 3 5 2 3 2 4" xfId="25277"/>
    <cellStyle name="標準 27 3 5 2 3 2 5" xfId="35837"/>
    <cellStyle name="標準 27 3 5 2 3 2 6" xfId="46391"/>
    <cellStyle name="標準 27 3 5 2 3 3" xfId="7459"/>
    <cellStyle name="標準 27 3 5 2 3 3 2" xfId="17631"/>
    <cellStyle name="標準 27 3 5 2 3 3 3" xfId="28185"/>
    <cellStyle name="標準 27 3 5 2 3 3 4" xfId="38745"/>
    <cellStyle name="標準 27 3 5 2 3 3 5" xfId="49300"/>
    <cellStyle name="標準 27 3 5 2 3 4" xfId="12365"/>
    <cellStyle name="標準 27 3 5 2 3 5" xfId="22919"/>
    <cellStyle name="標準 27 3 5 2 3 6" xfId="33479"/>
    <cellStyle name="標準 27 3 5 2 3 7" xfId="44033"/>
    <cellStyle name="標準 27 3 5 2 4" xfId="1727"/>
    <cellStyle name="標準 27 3 5 2 4 2" xfId="4136"/>
    <cellStyle name="標準 27 3 5 2 4 2 2" xfId="9378"/>
    <cellStyle name="標準 27 3 5 2 4 2 2 2" xfId="19989"/>
    <cellStyle name="標準 27 3 5 2 4 2 2 3" xfId="30543"/>
    <cellStyle name="標準 27 3 5 2 4 2 2 4" xfId="41103"/>
    <cellStyle name="標準 27 3 5 2 4 2 2 5" xfId="51658"/>
    <cellStyle name="標準 27 3 5 2 4 2 3" xfId="14723"/>
    <cellStyle name="標準 27 3 5 2 4 2 4" xfId="25278"/>
    <cellStyle name="標準 27 3 5 2 4 2 5" xfId="35838"/>
    <cellStyle name="標準 27 3 5 2 4 2 6" xfId="46392"/>
    <cellStyle name="標準 27 3 5 2 4 3" xfId="6970"/>
    <cellStyle name="標準 27 3 5 2 4 3 2" xfId="17142"/>
    <cellStyle name="標準 27 3 5 2 4 3 3" xfId="27696"/>
    <cellStyle name="標準 27 3 5 2 4 3 4" xfId="38256"/>
    <cellStyle name="標準 27 3 5 2 4 3 5" xfId="48811"/>
    <cellStyle name="標準 27 3 5 2 4 4" xfId="11876"/>
    <cellStyle name="標準 27 3 5 2 4 5" xfId="22430"/>
    <cellStyle name="標準 27 3 5 2 4 6" xfId="32990"/>
    <cellStyle name="標準 27 3 5 2 4 7" xfId="43544"/>
    <cellStyle name="標準 27 3 5 2 5" xfId="3088"/>
    <cellStyle name="標準 27 3 5 2 5 2" xfId="8330"/>
    <cellStyle name="標準 27 3 5 2 5 2 2" xfId="19990"/>
    <cellStyle name="標準 27 3 5 2 5 2 3" xfId="30544"/>
    <cellStyle name="標準 27 3 5 2 5 2 4" xfId="41104"/>
    <cellStyle name="標準 27 3 5 2 5 2 5" xfId="51659"/>
    <cellStyle name="標準 27 3 5 2 5 3" xfId="14724"/>
    <cellStyle name="標準 27 3 5 2 5 4" xfId="25279"/>
    <cellStyle name="標準 27 3 5 2 5 5" xfId="35839"/>
    <cellStyle name="標準 27 3 5 2 5 6" xfId="46393"/>
    <cellStyle name="標準 27 3 5 2 6" xfId="5922"/>
    <cellStyle name="標準 27 3 5 2 6 2" xfId="16094"/>
    <cellStyle name="標準 27 3 5 2 6 3" xfId="26648"/>
    <cellStyle name="標準 27 3 5 2 6 4" xfId="37208"/>
    <cellStyle name="標準 27 3 5 2 6 5" xfId="47763"/>
    <cellStyle name="標準 27 3 5 2 7" xfId="10828"/>
    <cellStyle name="標準 27 3 5 2 8" xfId="21382"/>
    <cellStyle name="標準 27 3 5 2 9" xfId="31942"/>
    <cellStyle name="標準 27 3 5 3" xfId="486"/>
    <cellStyle name="標準 27 3 5 3 2" xfId="1065"/>
    <cellStyle name="標準 27 3 5 3 2 2" xfId="2602"/>
    <cellStyle name="標準 27 3 5 3 2 2 2" xfId="7845"/>
    <cellStyle name="標準 27 3 5 3 2 2 2 2" xfId="19991"/>
    <cellStyle name="標準 27 3 5 3 2 2 2 3" xfId="30545"/>
    <cellStyle name="標準 27 3 5 3 2 2 2 4" xfId="41105"/>
    <cellStyle name="標準 27 3 5 3 2 2 2 5" xfId="51660"/>
    <cellStyle name="標準 27 3 5 3 2 2 3" xfId="14725"/>
    <cellStyle name="標準 27 3 5 3 2 2 4" xfId="25280"/>
    <cellStyle name="標準 27 3 5 3 2 2 5" xfId="35840"/>
    <cellStyle name="標準 27 3 5 3 2 2 6" xfId="46394"/>
    <cellStyle name="標準 27 3 5 3 2 3" xfId="5011"/>
    <cellStyle name="標準 27 3 5 3 2 3 2" xfId="10253"/>
    <cellStyle name="標準 27 3 5 3 2 3 2 2" xfId="19992"/>
    <cellStyle name="標準 27 3 5 3 2 3 2 3" xfId="30546"/>
    <cellStyle name="標準 27 3 5 3 2 3 2 4" xfId="41106"/>
    <cellStyle name="標準 27 3 5 3 2 3 2 5" xfId="51661"/>
    <cellStyle name="標準 27 3 5 3 2 3 3" xfId="14726"/>
    <cellStyle name="標準 27 3 5 3 2 3 4" xfId="25281"/>
    <cellStyle name="標準 27 3 5 3 2 3 5" xfId="35841"/>
    <cellStyle name="標準 27 3 5 3 2 3 6" xfId="46395"/>
    <cellStyle name="標準 27 3 5 3 2 4" xfId="6308"/>
    <cellStyle name="標準 27 3 5 3 2 4 2" xfId="18017"/>
    <cellStyle name="標準 27 3 5 3 2 4 3" xfId="28571"/>
    <cellStyle name="標準 27 3 5 3 2 4 4" xfId="39131"/>
    <cellStyle name="標準 27 3 5 3 2 4 5" xfId="49686"/>
    <cellStyle name="標準 27 3 5 3 2 5" xfId="12751"/>
    <cellStyle name="標準 27 3 5 3 2 6" xfId="23305"/>
    <cellStyle name="標準 27 3 5 3 2 7" xfId="33865"/>
    <cellStyle name="標準 27 3 5 3 2 8" xfId="44419"/>
    <cellStyle name="標準 27 3 5 3 3" xfId="1600"/>
    <cellStyle name="標準 27 3 5 3 3 2" xfId="4009"/>
    <cellStyle name="標準 27 3 5 3 3 2 2" xfId="9251"/>
    <cellStyle name="標準 27 3 5 3 3 2 2 2" xfId="19993"/>
    <cellStyle name="標準 27 3 5 3 3 2 2 3" xfId="30547"/>
    <cellStyle name="標準 27 3 5 3 3 2 2 4" xfId="41107"/>
    <cellStyle name="標準 27 3 5 3 3 2 2 5" xfId="51662"/>
    <cellStyle name="標準 27 3 5 3 3 2 3" xfId="14727"/>
    <cellStyle name="標準 27 3 5 3 3 2 4" xfId="25282"/>
    <cellStyle name="標準 27 3 5 3 3 2 5" xfId="35842"/>
    <cellStyle name="標準 27 3 5 3 3 2 6" xfId="46396"/>
    <cellStyle name="標準 27 3 5 3 3 3" xfId="6843"/>
    <cellStyle name="標準 27 3 5 3 3 3 2" xfId="17015"/>
    <cellStyle name="標準 27 3 5 3 3 3 3" xfId="27569"/>
    <cellStyle name="標準 27 3 5 3 3 3 4" xfId="38129"/>
    <cellStyle name="標準 27 3 5 3 3 3 5" xfId="48684"/>
    <cellStyle name="標準 27 3 5 3 3 4" xfId="11749"/>
    <cellStyle name="標準 27 3 5 3 3 5" xfId="22303"/>
    <cellStyle name="標準 27 3 5 3 3 6" xfId="32863"/>
    <cellStyle name="標準 27 3 5 3 3 7" xfId="43417"/>
    <cellStyle name="標準 27 3 5 3 4" xfId="3474"/>
    <cellStyle name="標準 27 3 5 3 4 2" xfId="8716"/>
    <cellStyle name="標準 27 3 5 3 4 2 2" xfId="19994"/>
    <cellStyle name="標準 27 3 5 3 4 2 3" xfId="30548"/>
    <cellStyle name="標準 27 3 5 3 4 2 4" xfId="41108"/>
    <cellStyle name="標準 27 3 5 3 4 2 5" xfId="51663"/>
    <cellStyle name="標準 27 3 5 3 4 3" xfId="14728"/>
    <cellStyle name="標準 27 3 5 3 4 4" xfId="25283"/>
    <cellStyle name="標準 27 3 5 3 4 5" xfId="35843"/>
    <cellStyle name="標準 27 3 5 3 4 6" xfId="46397"/>
    <cellStyle name="標準 27 3 5 3 5" xfId="5729"/>
    <cellStyle name="標準 27 3 5 3 5 2" xfId="16480"/>
    <cellStyle name="標準 27 3 5 3 5 3" xfId="27034"/>
    <cellStyle name="標準 27 3 5 3 5 4" xfId="37594"/>
    <cellStyle name="標準 27 3 5 3 5 5" xfId="48149"/>
    <cellStyle name="標準 27 3 5 3 6" xfId="11214"/>
    <cellStyle name="標準 27 3 5 3 7" xfId="21768"/>
    <cellStyle name="標準 27 3 5 3 8" xfId="32328"/>
    <cellStyle name="標準 27 3 5 3 9" xfId="42882"/>
    <cellStyle name="標準 27 3 5 4" xfId="894"/>
    <cellStyle name="標準 27 3 5 4 2" xfId="2431"/>
    <cellStyle name="標準 27 3 5 4 2 2" xfId="4840"/>
    <cellStyle name="標準 27 3 5 4 2 2 2" xfId="10082"/>
    <cellStyle name="標準 27 3 5 4 2 2 2 2" xfId="19995"/>
    <cellStyle name="標準 27 3 5 4 2 2 2 3" xfId="30549"/>
    <cellStyle name="標準 27 3 5 4 2 2 2 4" xfId="41109"/>
    <cellStyle name="標準 27 3 5 4 2 2 2 5" xfId="51664"/>
    <cellStyle name="標準 27 3 5 4 2 2 3" xfId="14729"/>
    <cellStyle name="標準 27 3 5 4 2 2 4" xfId="25284"/>
    <cellStyle name="標準 27 3 5 4 2 2 5" xfId="35844"/>
    <cellStyle name="標準 27 3 5 4 2 2 6" xfId="46398"/>
    <cellStyle name="標準 27 3 5 4 2 3" xfId="7674"/>
    <cellStyle name="標準 27 3 5 4 2 3 2" xfId="17846"/>
    <cellStyle name="標準 27 3 5 4 2 3 3" xfId="28400"/>
    <cellStyle name="標準 27 3 5 4 2 3 4" xfId="38960"/>
    <cellStyle name="標準 27 3 5 4 2 3 5" xfId="49515"/>
    <cellStyle name="標準 27 3 5 4 2 4" xfId="12580"/>
    <cellStyle name="標準 27 3 5 4 2 5" xfId="23134"/>
    <cellStyle name="標準 27 3 5 4 2 6" xfId="33694"/>
    <cellStyle name="標準 27 3 5 4 2 7" xfId="44248"/>
    <cellStyle name="標準 27 3 5 4 3" xfId="3303"/>
    <cellStyle name="標準 27 3 5 4 3 2" xfId="8545"/>
    <cellStyle name="標準 27 3 5 4 3 2 2" xfId="19996"/>
    <cellStyle name="標準 27 3 5 4 3 2 3" xfId="30550"/>
    <cellStyle name="標準 27 3 5 4 3 2 4" xfId="41110"/>
    <cellStyle name="標準 27 3 5 4 3 2 5" xfId="51665"/>
    <cellStyle name="標準 27 3 5 4 3 3" xfId="14730"/>
    <cellStyle name="標準 27 3 5 4 3 4" xfId="25285"/>
    <cellStyle name="標準 27 3 5 4 3 5" xfId="35845"/>
    <cellStyle name="標準 27 3 5 4 3 6" xfId="46399"/>
    <cellStyle name="標準 27 3 5 4 4" xfId="6137"/>
    <cellStyle name="標準 27 3 5 4 4 2" xfId="16309"/>
    <cellStyle name="標準 27 3 5 4 4 3" xfId="26863"/>
    <cellStyle name="標準 27 3 5 4 4 4" xfId="37423"/>
    <cellStyle name="標準 27 3 5 4 4 5" xfId="47978"/>
    <cellStyle name="標準 27 3 5 4 5" xfId="11043"/>
    <cellStyle name="標準 27 3 5 4 6" xfId="21597"/>
    <cellStyle name="標準 27 3 5 4 7" xfId="32157"/>
    <cellStyle name="標準 27 3 5 4 8" xfId="42711"/>
    <cellStyle name="標準 27 3 5 5" xfId="2023"/>
    <cellStyle name="標準 27 3 5 5 2" xfId="4432"/>
    <cellStyle name="標準 27 3 5 5 2 2" xfId="9674"/>
    <cellStyle name="標準 27 3 5 5 2 2 2" xfId="19997"/>
    <cellStyle name="標準 27 3 5 5 2 2 3" xfId="30551"/>
    <cellStyle name="標準 27 3 5 5 2 2 4" xfId="41111"/>
    <cellStyle name="標準 27 3 5 5 2 2 5" xfId="51666"/>
    <cellStyle name="標準 27 3 5 5 2 3" xfId="14731"/>
    <cellStyle name="標準 27 3 5 5 2 4" xfId="25286"/>
    <cellStyle name="標準 27 3 5 5 2 5" xfId="35846"/>
    <cellStyle name="標準 27 3 5 5 2 6" xfId="46400"/>
    <cellStyle name="標準 27 3 5 5 3" xfId="7266"/>
    <cellStyle name="標準 27 3 5 5 3 2" xfId="17438"/>
    <cellStyle name="標準 27 3 5 5 3 3" xfId="27992"/>
    <cellStyle name="標準 27 3 5 5 3 4" xfId="38552"/>
    <cellStyle name="標準 27 3 5 5 3 5" xfId="49107"/>
    <cellStyle name="標準 27 3 5 5 4" xfId="12172"/>
    <cellStyle name="標準 27 3 5 5 5" xfId="22726"/>
    <cellStyle name="標準 27 3 5 5 6" xfId="33286"/>
    <cellStyle name="標準 27 3 5 5 7" xfId="43840"/>
    <cellStyle name="標準 27 3 5 6" xfId="1429"/>
    <cellStyle name="標準 27 3 5 6 2" xfId="3838"/>
    <cellStyle name="標準 27 3 5 6 2 2" xfId="9080"/>
    <cellStyle name="標準 27 3 5 6 2 2 2" xfId="19998"/>
    <cellStyle name="標準 27 3 5 6 2 2 3" xfId="30552"/>
    <cellStyle name="標準 27 3 5 6 2 2 4" xfId="41112"/>
    <cellStyle name="標準 27 3 5 6 2 2 5" xfId="51667"/>
    <cellStyle name="標準 27 3 5 6 2 3" xfId="14732"/>
    <cellStyle name="標準 27 3 5 6 2 4" xfId="25287"/>
    <cellStyle name="標準 27 3 5 6 2 5" xfId="35847"/>
    <cellStyle name="標準 27 3 5 6 2 6" xfId="46401"/>
    <cellStyle name="標準 27 3 5 6 3" xfId="6672"/>
    <cellStyle name="標準 27 3 5 6 3 2" xfId="16844"/>
    <cellStyle name="標準 27 3 5 6 3 3" xfId="27398"/>
    <cellStyle name="標準 27 3 5 6 3 4" xfId="37958"/>
    <cellStyle name="標準 27 3 5 6 3 5" xfId="48513"/>
    <cellStyle name="標準 27 3 5 6 4" xfId="11578"/>
    <cellStyle name="標準 27 3 5 6 5" xfId="22132"/>
    <cellStyle name="標準 27 3 5 6 6" xfId="32692"/>
    <cellStyle name="標準 27 3 5 6 7" xfId="43246"/>
    <cellStyle name="標準 27 3 5 7" xfId="2961"/>
    <cellStyle name="標準 27 3 5 7 2" xfId="8203"/>
    <cellStyle name="標準 27 3 5 7 2 2" xfId="19999"/>
    <cellStyle name="標準 27 3 5 7 2 3" xfId="30553"/>
    <cellStyle name="標準 27 3 5 7 2 4" xfId="41113"/>
    <cellStyle name="標準 27 3 5 7 2 5" xfId="51668"/>
    <cellStyle name="標準 27 3 5 7 3" xfId="14733"/>
    <cellStyle name="標準 27 3 5 7 4" xfId="25288"/>
    <cellStyle name="標準 27 3 5 7 5" xfId="35848"/>
    <cellStyle name="標準 27 3 5 7 6" xfId="46402"/>
    <cellStyle name="標準 27 3 5 8" xfId="5543"/>
    <cellStyle name="標準 27 3 5 8 2" xfId="15967"/>
    <cellStyle name="標準 27 3 5 8 3" xfId="26521"/>
    <cellStyle name="標準 27 3 5 8 4" xfId="37081"/>
    <cellStyle name="標準 27 3 5 8 5" xfId="47636"/>
    <cellStyle name="標準 27 3 5 9" xfId="10701"/>
    <cellStyle name="標準 27 3 6" xfId="192"/>
    <cellStyle name="標準 27 3 6 10" xfId="31964"/>
    <cellStyle name="標準 27 3 6 11" xfId="42518"/>
    <cellStyle name="標準 27 3 6 2" xfId="508"/>
    <cellStyle name="標準 27 3 6 2 2" xfId="1214"/>
    <cellStyle name="標準 27 3 6 2 2 2" xfId="2751"/>
    <cellStyle name="標準 27 3 6 2 2 2 2" xfId="7994"/>
    <cellStyle name="標準 27 3 6 2 2 2 2 2" xfId="20000"/>
    <cellStyle name="標準 27 3 6 2 2 2 2 3" xfId="30554"/>
    <cellStyle name="標準 27 3 6 2 2 2 2 4" xfId="41114"/>
    <cellStyle name="標準 27 3 6 2 2 2 2 5" xfId="51669"/>
    <cellStyle name="標準 27 3 6 2 2 2 3" xfId="14734"/>
    <cellStyle name="標準 27 3 6 2 2 2 4" xfId="25289"/>
    <cellStyle name="標準 27 3 6 2 2 2 5" xfId="35849"/>
    <cellStyle name="標準 27 3 6 2 2 2 6" xfId="46403"/>
    <cellStyle name="標準 27 3 6 2 2 3" xfId="5160"/>
    <cellStyle name="標準 27 3 6 2 2 3 2" xfId="10402"/>
    <cellStyle name="標準 27 3 6 2 2 3 2 2" xfId="20001"/>
    <cellStyle name="標準 27 3 6 2 2 3 2 3" xfId="30555"/>
    <cellStyle name="標準 27 3 6 2 2 3 2 4" xfId="41115"/>
    <cellStyle name="標準 27 3 6 2 2 3 2 5" xfId="51670"/>
    <cellStyle name="標準 27 3 6 2 2 3 3" xfId="14735"/>
    <cellStyle name="標準 27 3 6 2 2 3 4" xfId="25290"/>
    <cellStyle name="標準 27 3 6 2 2 3 5" xfId="35850"/>
    <cellStyle name="標準 27 3 6 2 2 3 6" xfId="46404"/>
    <cellStyle name="標準 27 3 6 2 2 4" xfId="6457"/>
    <cellStyle name="標準 27 3 6 2 2 4 2" xfId="18166"/>
    <cellStyle name="標準 27 3 6 2 2 4 3" xfId="28720"/>
    <cellStyle name="標準 27 3 6 2 2 4 4" xfId="39280"/>
    <cellStyle name="標準 27 3 6 2 2 4 5" xfId="49835"/>
    <cellStyle name="標準 27 3 6 2 2 5" xfId="12900"/>
    <cellStyle name="標準 27 3 6 2 2 6" xfId="23454"/>
    <cellStyle name="標準 27 3 6 2 2 7" xfId="34014"/>
    <cellStyle name="標準 27 3 6 2 2 8" xfId="44568"/>
    <cellStyle name="標準 27 3 6 2 3" xfId="1749"/>
    <cellStyle name="標準 27 3 6 2 3 2" xfId="4158"/>
    <cellStyle name="標準 27 3 6 2 3 2 2" xfId="9400"/>
    <cellStyle name="標準 27 3 6 2 3 2 2 2" xfId="20002"/>
    <cellStyle name="標準 27 3 6 2 3 2 2 3" xfId="30556"/>
    <cellStyle name="標準 27 3 6 2 3 2 2 4" xfId="41116"/>
    <cellStyle name="標準 27 3 6 2 3 2 2 5" xfId="51671"/>
    <cellStyle name="標準 27 3 6 2 3 2 3" xfId="14736"/>
    <cellStyle name="標準 27 3 6 2 3 2 4" xfId="25291"/>
    <cellStyle name="標準 27 3 6 2 3 2 5" xfId="35851"/>
    <cellStyle name="標準 27 3 6 2 3 2 6" xfId="46405"/>
    <cellStyle name="標準 27 3 6 2 3 3" xfId="6992"/>
    <cellStyle name="標準 27 3 6 2 3 3 2" xfId="17164"/>
    <cellStyle name="標準 27 3 6 2 3 3 3" xfId="27718"/>
    <cellStyle name="標準 27 3 6 2 3 3 4" xfId="38278"/>
    <cellStyle name="標準 27 3 6 2 3 3 5" xfId="48833"/>
    <cellStyle name="標準 27 3 6 2 3 4" xfId="11898"/>
    <cellStyle name="標準 27 3 6 2 3 5" xfId="22452"/>
    <cellStyle name="標準 27 3 6 2 3 6" xfId="33012"/>
    <cellStyle name="標準 27 3 6 2 3 7" xfId="43566"/>
    <cellStyle name="標準 27 3 6 2 4" xfId="3623"/>
    <cellStyle name="標準 27 3 6 2 4 2" xfId="8865"/>
    <cellStyle name="標準 27 3 6 2 4 2 2" xfId="20003"/>
    <cellStyle name="標準 27 3 6 2 4 2 3" xfId="30557"/>
    <cellStyle name="標準 27 3 6 2 4 2 4" xfId="41117"/>
    <cellStyle name="標準 27 3 6 2 4 2 5" xfId="51672"/>
    <cellStyle name="標準 27 3 6 2 4 3" xfId="14737"/>
    <cellStyle name="標準 27 3 6 2 4 4" xfId="25292"/>
    <cellStyle name="標準 27 3 6 2 4 5" xfId="35852"/>
    <cellStyle name="標準 27 3 6 2 4 6" xfId="46406"/>
    <cellStyle name="標準 27 3 6 2 5" xfId="5751"/>
    <cellStyle name="標準 27 3 6 2 5 2" xfId="16629"/>
    <cellStyle name="標準 27 3 6 2 5 3" xfId="27183"/>
    <cellStyle name="標準 27 3 6 2 5 4" xfId="37743"/>
    <cellStyle name="標準 27 3 6 2 5 5" xfId="48298"/>
    <cellStyle name="標準 27 3 6 2 6" xfId="11363"/>
    <cellStyle name="標準 27 3 6 2 7" xfId="21917"/>
    <cellStyle name="標準 27 3 6 2 8" xfId="32477"/>
    <cellStyle name="標準 27 3 6 2 9" xfId="43031"/>
    <cellStyle name="標準 27 3 6 3" xfId="916"/>
    <cellStyle name="標準 27 3 6 3 2" xfId="2453"/>
    <cellStyle name="標準 27 3 6 3 2 2" xfId="4862"/>
    <cellStyle name="標準 27 3 6 3 2 2 2" xfId="10104"/>
    <cellStyle name="標準 27 3 6 3 2 2 2 2" xfId="20004"/>
    <cellStyle name="標準 27 3 6 3 2 2 2 3" xfId="30558"/>
    <cellStyle name="標準 27 3 6 3 2 2 2 4" xfId="41118"/>
    <cellStyle name="標準 27 3 6 3 2 2 2 5" xfId="51673"/>
    <cellStyle name="標準 27 3 6 3 2 2 3" xfId="14738"/>
    <cellStyle name="標準 27 3 6 3 2 2 4" xfId="25293"/>
    <cellStyle name="標準 27 3 6 3 2 2 5" xfId="35853"/>
    <cellStyle name="標準 27 3 6 3 2 2 6" xfId="46407"/>
    <cellStyle name="標準 27 3 6 3 2 3" xfId="7696"/>
    <cellStyle name="標準 27 3 6 3 2 3 2" xfId="17868"/>
    <cellStyle name="標準 27 3 6 3 2 3 3" xfId="28422"/>
    <cellStyle name="標準 27 3 6 3 2 3 4" xfId="38982"/>
    <cellStyle name="標準 27 3 6 3 2 3 5" xfId="49537"/>
    <cellStyle name="標準 27 3 6 3 2 4" xfId="12602"/>
    <cellStyle name="標準 27 3 6 3 2 5" xfId="23156"/>
    <cellStyle name="標準 27 3 6 3 2 6" xfId="33716"/>
    <cellStyle name="標準 27 3 6 3 2 7" xfId="44270"/>
    <cellStyle name="標準 27 3 6 3 3" xfId="3325"/>
    <cellStyle name="標準 27 3 6 3 3 2" xfId="8567"/>
    <cellStyle name="標準 27 3 6 3 3 2 2" xfId="20005"/>
    <cellStyle name="標準 27 3 6 3 3 2 3" xfId="30559"/>
    <cellStyle name="標準 27 3 6 3 3 2 4" xfId="41119"/>
    <cellStyle name="標準 27 3 6 3 3 2 5" xfId="51674"/>
    <cellStyle name="標準 27 3 6 3 3 3" xfId="14739"/>
    <cellStyle name="標準 27 3 6 3 3 4" xfId="25294"/>
    <cellStyle name="標準 27 3 6 3 3 5" xfId="35854"/>
    <cellStyle name="標準 27 3 6 3 3 6" xfId="46408"/>
    <cellStyle name="標準 27 3 6 3 4" xfId="6159"/>
    <cellStyle name="標準 27 3 6 3 4 2" xfId="16331"/>
    <cellStyle name="標準 27 3 6 3 4 3" xfId="26885"/>
    <cellStyle name="標準 27 3 6 3 4 4" xfId="37445"/>
    <cellStyle name="標準 27 3 6 3 4 5" xfId="48000"/>
    <cellStyle name="標準 27 3 6 3 5" xfId="11065"/>
    <cellStyle name="標準 27 3 6 3 6" xfId="21619"/>
    <cellStyle name="標準 27 3 6 3 7" xfId="32179"/>
    <cellStyle name="標準 27 3 6 3 8" xfId="42733"/>
    <cellStyle name="標準 27 3 6 4" xfId="2045"/>
    <cellStyle name="標準 27 3 6 4 2" xfId="4454"/>
    <cellStyle name="標準 27 3 6 4 2 2" xfId="9696"/>
    <cellStyle name="標準 27 3 6 4 2 2 2" xfId="20006"/>
    <cellStyle name="標準 27 3 6 4 2 2 3" xfId="30560"/>
    <cellStyle name="標準 27 3 6 4 2 2 4" xfId="41120"/>
    <cellStyle name="標準 27 3 6 4 2 2 5" xfId="51675"/>
    <cellStyle name="標準 27 3 6 4 2 3" xfId="14740"/>
    <cellStyle name="標準 27 3 6 4 2 4" xfId="25295"/>
    <cellStyle name="標準 27 3 6 4 2 5" xfId="35855"/>
    <cellStyle name="標準 27 3 6 4 2 6" xfId="46409"/>
    <cellStyle name="標準 27 3 6 4 3" xfId="7288"/>
    <cellStyle name="標準 27 3 6 4 3 2" xfId="17460"/>
    <cellStyle name="標準 27 3 6 4 3 3" xfId="28014"/>
    <cellStyle name="標準 27 3 6 4 3 4" xfId="38574"/>
    <cellStyle name="標準 27 3 6 4 3 5" xfId="49129"/>
    <cellStyle name="標準 27 3 6 4 4" xfId="12194"/>
    <cellStyle name="標準 27 3 6 4 5" xfId="22748"/>
    <cellStyle name="標準 27 3 6 4 6" xfId="33308"/>
    <cellStyle name="標準 27 3 6 4 7" xfId="43862"/>
    <cellStyle name="標準 27 3 6 5" xfId="1451"/>
    <cellStyle name="標準 27 3 6 5 2" xfId="3860"/>
    <cellStyle name="標準 27 3 6 5 2 2" xfId="9102"/>
    <cellStyle name="標準 27 3 6 5 2 2 2" xfId="20007"/>
    <cellStyle name="標準 27 3 6 5 2 2 3" xfId="30561"/>
    <cellStyle name="標準 27 3 6 5 2 2 4" xfId="41121"/>
    <cellStyle name="標準 27 3 6 5 2 2 5" xfId="51676"/>
    <cellStyle name="標準 27 3 6 5 2 3" xfId="14741"/>
    <cellStyle name="標準 27 3 6 5 2 4" xfId="25296"/>
    <cellStyle name="標準 27 3 6 5 2 5" xfId="35856"/>
    <cellStyle name="標準 27 3 6 5 2 6" xfId="46410"/>
    <cellStyle name="標準 27 3 6 5 3" xfId="6694"/>
    <cellStyle name="標準 27 3 6 5 3 2" xfId="16866"/>
    <cellStyle name="標準 27 3 6 5 3 3" xfId="27420"/>
    <cellStyle name="標準 27 3 6 5 3 4" xfId="37980"/>
    <cellStyle name="標準 27 3 6 5 3 5" xfId="48535"/>
    <cellStyle name="標準 27 3 6 5 4" xfId="11600"/>
    <cellStyle name="標準 27 3 6 5 5" xfId="22154"/>
    <cellStyle name="標準 27 3 6 5 6" xfId="32714"/>
    <cellStyle name="標準 27 3 6 5 7" xfId="43268"/>
    <cellStyle name="標準 27 3 6 6" xfId="3110"/>
    <cellStyle name="標準 27 3 6 6 2" xfId="8352"/>
    <cellStyle name="標準 27 3 6 6 2 2" xfId="20008"/>
    <cellStyle name="標準 27 3 6 6 2 3" xfId="30562"/>
    <cellStyle name="標準 27 3 6 6 2 4" xfId="41122"/>
    <cellStyle name="標準 27 3 6 6 2 5" xfId="51677"/>
    <cellStyle name="標準 27 3 6 6 3" xfId="14742"/>
    <cellStyle name="標準 27 3 6 6 4" xfId="25297"/>
    <cellStyle name="標準 27 3 6 6 5" xfId="35857"/>
    <cellStyle name="標準 27 3 6 6 6" xfId="46411"/>
    <cellStyle name="標準 27 3 6 7" xfId="5440"/>
    <cellStyle name="標準 27 3 6 7 2" xfId="16116"/>
    <cellStyle name="標準 27 3 6 7 3" xfId="26670"/>
    <cellStyle name="標準 27 3 6 7 4" xfId="37230"/>
    <cellStyle name="標準 27 3 6 7 5" xfId="47785"/>
    <cellStyle name="標準 27 3 6 8" xfId="10850"/>
    <cellStyle name="標準 27 3 6 9" xfId="21404"/>
    <cellStyle name="標準 27 3 7" xfId="530"/>
    <cellStyle name="標準 27 3 7 10" xfId="31854"/>
    <cellStyle name="標準 27 3 7 11" xfId="42408"/>
    <cellStyle name="標準 27 3 7 2" xfId="1104"/>
    <cellStyle name="標準 27 3 7 2 2" xfId="2641"/>
    <cellStyle name="標準 27 3 7 2 2 2" xfId="5050"/>
    <cellStyle name="標準 27 3 7 2 2 2 2" xfId="10292"/>
    <cellStyle name="標準 27 3 7 2 2 2 2 2" xfId="20009"/>
    <cellStyle name="標準 27 3 7 2 2 2 2 3" xfId="30563"/>
    <cellStyle name="標準 27 3 7 2 2 2 2 4" xfId="41123"/>
    <cellStyle name="標準 27 3 7 2 2 2 2 5" xfId="51678"/>
    <cellStyle name="標準 27 3 7 2 2 2 3" xfId="14743"/>
    <cellStyle name="標準 27 3 7 2 2 2 4" xfId="25298"/>
    <cellStyle name="標準 27 3 7 2 2 2 5" xfId="35858"/>
    <cellStyle name="標準 27 3 7 2 2 2 6" xfId="46412"/>
    <cellStyle name="標準 27 3 7 2 2 3" xfId="7884"/>
    <cellStyle name="標準 27 3 7 2 2 3 2" xfId="18056"/>
    <cellStyle name="標準 27 3 7 2 2 3 3" xfId="28610"/>
    <cellStyle name="標準 27 3 7 2 2 3 4" xfId="39170"/>
    <cellStyle name="標準 27 3 7 2 2 3 5" xfId="49725"/>
    <cellStyle name="標準 27 3 7 2 2 4" xfId="12790"/>
    <cellStyle name="標準 27 3 7 2 2 5" xfId="23344"/>
    <cellStyle name="標準 27 3 7 2 2 6" xfId="33904"/>
    <cellStyle name="標準 27 3 7 2 2 7" xfId="44458"/>
    <cellStyle name="標準 27 3 7 2 3" xfId="1639"/>
    <cellStyle name="標準 27 3 7 2 3 2" xfId="4048"/>
    <cellStyle name="標準 27 3 7 2 3 2 2" xfId="9290"/>
    <cellStyle name="標準 27 3 7 2 3 2 2 2" xfId="20010"/>
    <cellStyle name="標準 27 3 7 2 3 2 2 3" xfId="30564"/>
    <cellStyle name="標準 27 3 7 2 3 2 2 4" xfId="41124"/>
    <cellStyle name="標準 27 3 7 2 3 2 2 5" xfId="51679"/>
    <cellStyle name="標準 27 3 7 2 3 2 3" xfId="14744"/>
    <cellStyle name="標準 27 3 7 2 3 2 4" xfId="25299"/>
    <cellStyle name="標準 27 3 7 2 3 2 5" xfId="35859"/>
    <cellStyle name="標準 27 3 7 2 3 2 6" xfId="46413"/>
    <cellStyle name="標準 27 3 7 2 3 3" xfId="6882"/>
    <cellStyle name="標準 27 3 7 2 3 3 2" xfId="17054"/>
    <cellStyle name="標準 27 3 7 2 3 3 3" xfId="27608"/>
    <cellStyle name="標準 27 3 7 2 3 3 4" xfId="38168"/>
    <cellStyle name="標準 27 3 7 2 3 3 5" xfId="48723"/>
    <cellStyle name="標準 27 3 7 2 3 4" xfId="11788"/>
    <cellStyle name="標準 27 3 7 2 3 5" xfId="22342"/>
    <cellStyle name="標準 27 3 7 2 3 6" xfId="32902"/>
    <cellStyle name="標準 27 3 7 2 3 7" xfId="43456"/>
    <cellStyle name="標準 27 3 7 2 4" xfId="3513"/>
    <cellStyle name="標準 27 3 7 2 4 2" xfId="8755"/>
    <cellStyle name="標準 27 3 7 2 4 2 2" xfId="20011"/>
    <cellStyle name="標準 27 3 7 2 4 2 3" xfId="30565"/>
    <cellStyle name="標準 27 3 7 2 4 2 4" xfId="41125"/>
    <cellStyle name="標準 27 3 7 2 4 2 5" xfId="51680"/>
    <cellStyle name="標準 27 3 7 2 4 3" xfId="14745"/>
    <cellStyle name="標準 27 3 7 2 4 4" xfId="25300"/>
    <cellStyle name="標準 27 3 7 2 4 5" xfId="35860"/>
    <cellStyle name="標準 27 3 7 2 4 6" xfId="46414"/>
    <cellStyle name="標準 27 3 7 2 5" xfId="6347"/>
    <cellStyle name="標準 27 3 7 2 5 2" xfId="16519"/>
    <cellStyle name="標準 27 3 7 2 5 3" xfId="27073"/>
    <cellStyle name="標準 27 3 7 2 5 4" xfId="37633"/>
    <cellStyle name="標準 27 3 7 2 5 5" xfId="48188"/>
    <cellStyle name="標準 27 3 7 2 6" xfId="11253"/>
    <cellStyle name="標準 27 3 7 2 7" xfId="21807"/>
    <cellStyle name="標準 27 3 7 2 8" xfId="32367"/>
    <cellStyle name="標準 27 3 7 2 9" xfId="42921"/>
    <cellStyle name="標準 27 3 7 3" xfId="938"/>
    <cellStyle name="標準 27 3 7 3 2" xfId="2475"/>
    <cellStyle name="標準 27 3 7 3 2 2" xfId="4884"/>
    <cellStyle name="標準 27 3 7 3 2 2 2" xfId="10126"/>
    <cellStyle name="標準 27 3 7 3 2 2 2 2" xfId="20012"/>
    <cellStyle name="標準 27 3 7 3 2 2 2 3" xfId="30566"/>
    <cellStyle name="標準 27 3 7 3 2 2 2 4" xfId="41126"/>
    <cellStyle name="標準 27 3 7 3 2 2 2 5" xfId="51681"/>
    <cellStyle name="標準 27 3 7 3 2 2 3" xfId="14746"/>
    <cellStyle name="標準 27 3 7 3 2 2 4" xfId="25301"/>
    <cellStyle name="標準 27 3 7 3 2 2 5" xfId="35861"/>
    <cellStyle name="標準 27 3 7 3 2 2 6" xfId="46415"/>
    <cellStyle name="標準 27 3 7 3 2 3" xfId="7718"/>
    <cellStyle name="標準 27 3 7 3 2 3 2" xfId="17890"/>
    <cellStyle name="標準 27 3 7 3 2 3 3" xfId="28444"/>
    <cellStyle name="標準 27 3 7 3 2 3 4" xfId="39004"/>
    <cellStyle name="標準 27 3 7 3 2 3 5" xfId="49559"/>
    <cellStyle name="標準 27 3 7 3 2 4" xfId="12624"/>
    <cellStyle name="標準 27 3 7 3 2 5" xfId="23178"/>
    <cellStyle name="標準 27 3 7 3 2 6" xfId="33738"/>
    <cellStyle name="標準 27 3 7 3 2 7" xfId="44292"/>
    <cellStyle name="標準 27 3 7 3 3" xfId="3347"/>
    <cellStyle name="標準 27 3 7 3 3 2" xfId="8589"/>
    <cellStyle name="標準 27 3 7 3 3 2 2" xfId="20013"/>
    <cellStyle name="標準 27 3 7 3 3 2 3" xfId="30567"/>
    <cellStyle name="標準 27 3 7 3 3 2 4" xfId="41127"/>
    <cellStyle name="標準 27 3 7 3 3 2 5" xfId="51682"/>
    <cellStyle name="標準 27 3 7 3 3 3" xfId="14747"/>
    <cellStyle name="標準 27 3 7 3 3 4" xfId="25302"/>
    <cellStyle name="標準 27 3 7 3 3 5" xfId="35862"/>
    <cellStyle name="標準 27 3 7 3 3 6" xfId="46416"/>
    <cellStyle name="標準 27 3 7 3 4" xfId="6181"/>
    <cellStyle name="標準 27 3 7 3 4 2" xfId="16353"/>
    <cellStyle name="標準 27 3 7 3 4 3" xfId="26907"/>
    <cellStyle name="標準 27 3 7 3 4 4" xfId="37467"/>
    <cellStyle name="標準 27 3 7 3 4 5" xfId="48022"/>
    <cellStyle name="標準 27 3 7 3 5" xfId="11087"/>
    <cellStyle name="標準 27 3 7 3 6" xfId="21641"/>
    <cellStyle name="標準 27 3 7 3 7" xfId="32201"/>
    <cellStyle name="標準 27 3 7 3 8" xfId="42755"/>
    <cellStyle name="標準 27 3 7 4" xfId="2067"/>
    <cellStyle name="標準 27 3 7 4 2" xfId="4476"/>
    <cellStyle name="標準 27 3 7 4 2 2" xfId="9718"/>
    <cellStyle name="標準 27 3 7 4 2 2 2" xfId="20014"/>
    <cellStyle name="標準 27 3 7 4 2 2 3" xfId="30568"/>
    <cellStyle name="標準 27 3 7 4 2 2 4" xfId="41128"/>
    <cellStyle name="標準 27 3 7 4 2 2 5" xfId="51683"/>
    <cellStyle name="標準 27 3 7 4 2 3" xfId="14748"/>
    <cellStyle name="標準 27 3 7 4 2 4" xfId="25303"/>
    <cellStyle name="標準 27 3 7 4 2 5" xfId="35863"/>
    <cellStyle name="標準 27 3 7 4 2 6" xfId="46417"/>
    <cellStyle name="標準 27 3 7 4 3" xfId="7310"/>
    <cellStyle name="標準 27 3 7 4 3 2" xfId="17482"/>
    <cellStyle name="標準 27 3 7 4 3 3" xfId="28036"/>
    <cellStyle name="標準 27 3 7 4 3 4" xfId="38596"/>
    <cellStyle name="標準 27 3 7 4 3 5" xfId="49151"/>
    <cellStyle name="標準 27 3 7 4 4" xfId="12216"/>
    <cellStyle name="標準 27 3 7 4 5" xfId="22770"/>
    <cellStyle name="標準 27 3 7 4 6" xfId="33330"/>
    <cellStyle name="標準 27 3 7 4 7" xfId="43884"/>
    <cellStyle name="標準 27 3 7 5" xfId="1473"/>
    <cellStyle name="標準 27 3 7 5 2" xfId="3882"/>
    <cellStyle name="標準 27 3 7 5 2 2" xfId="9124"/>
    <cellStyle name="標準 27 3 7 5 2 2 2" xfId="20015"/>
    <cellStyle name="標準 27 3 7 5 2 2 3" xfId="30569"/>
    <cellStyle name="標準 27 3 7 5 2 2 4" xfId="41129"/>
    <cellStyle name="標準 27 3 7 5 2 2 5" xfId="51684"/>
    <cellStyle name="標準 27 3 7 5 2 3" xfId="14749"/>
    <cellStyle name="標準 27 3 7 5 2 4" xfId="25304"/>
    <cellStyle name="標準 27 3 7 5 2 5" xfId="35864"/>
    <cellStyle name="標準 27 3 7 5 2 6" xfId="46418"/>
    <cellStyle name="標準 27 3 7 5 3" xfId="6716"/>
    <cellStyle name="標準 27 3 7 5 3 2" xfId="16888"/>
    <cellStyle name="標準 27 3 7 5 3 3" xfId="27442"/>
    <cellStyle name="標準 27 3 7 5 3 4" xfId="38002"/>
    <cellStyle name="標準 27 3 7 5 3 5" xfId="48557"/>
    <cellStyle name="標準 27 3 7 5 4" xfId="11622"/>
    <cellStyle name="標準 27 3 7 5 5" xfId="22176"/>
    <cellStyle name="標準 27 3 7 5 6" xfId="32736"/>
    <cellStyle name="標準 27 3 7 5 7" xfId="43290"/>
    <cellStyle name="標準 27 3 7 6" xfId="3000"/>
    <cellStyle name="標準 27 3 7 6 2" xfId="8242"/>
    <cellStyle name="標準 27 3 7 6 2 2" xfId="20016"/>
    <cellStyle name="標準 27 3 7 6 2 3" xfId="30570"/>
    <cellStyle name="標準 27 3 7 6 2 4" xfId="41130"/>
    <cellStyle name="標準 27 3 7 6 2 5" xfId="51685"/>
    <cellStyle name="標準 27 3 7 6 3" xfId="14750"/>
    <cellStyle name="標準 27 3 7 6 4" xfId="25305"/>
    <cellStyle name="標準 27 3 7 6 5" xfId="35865"/>
    <cellStyle name="標準 27 3 7 6 6" xfId="46419"/>
    <cellStyle name="標準 27 3 7 7" xfId="5773"/>
    <cellStyle name="標準 27 3 7 7 2" xfId="16006"/>
    <cellStyle name="標準 27 3 7 7 3" xfId="26560"/>
    <cellStyle name="標準 27 3 7 7 4" xfId="37120"/>
    <cellStyle name="標準 27 3 7 7 5" xfId="47675"/>
    <cellStyle name="標準 27 3 7 8" xfId="10740"/>
    <cellStyle name="標準 27 3 7 9" xfId="21294"/>
    <cellStyle name="標準 27 3 8" xfId="552"/>
    <cellStyle name="標準 27 3 8 10" xfId="42540"/>
    <cellStyle name="標準 27 3 8 2" xfId="1236"/>
    <cellStyle name="標準 27 3 8 2 2" xfId="2773"/>
    <cellStyle name="標準 27 3 8 2 2 2" xfId="5182"/>
    <cellStyle name="標準 27 3 8 2 2 2 2" xfId="10424"/>
    <cellStyle name="標準 27 3 8 2 2 2 2 2" xfId="20017"/>
    <cellStyle name="標準 27 3 8 2 2 2 2 3" xfId="30571"/>
    <cellStyle name="標準 27 3 8 2 2 2 2 4" xfId="41131"/>
    <cellStyle name="標準 27 3 8 2 2 2 2 5" xfId="51686"/>
    <cellStyle name="標準 27 3 8 2 2 2 3" xfId="14751"/>
    <cellStyle name="標準 27 3 8 2 2 2 4" xfId="25306"/>
    <cellStyle name="標準 27 3 8 2 2 2 5" xfId="35866"/>
    <cellStyle name="標準 27 3 8 2 2 2 6" xfId="46420"/>
    <cellStyle name="標準 27 3 8 2 2 3" xfId="8016"/>
    <cellStyle name="標準 27 3 8 2 2 3 2" xfId="18188"/>
    <cellStyle name="標準 27 3 8 2 2 3 3" xfId="28742"/>
    <cellStyle name="標準 27 3 8 2 2 3 4" xfId="39302"/>
    <cellStyle name="標準 27 3 8 2 2 3 5" xfId="49857"/>
    <cellStyle name="標準 27 3 8 2 2 4" xfId="12922"/>
    <cellStyle name="標準 27 3 8 2 2 5" xfId="23476"/>
    <cellStyle name="標準 27 3 8 2 2 6" xfId="34036"/>
    <cellStyle name="標準 27 3 8 2 2 7" xfId="44590"/>
    <cellStyle name="標準 27 3 8 2 3" xfId="3645"/>
    <cellStyle name="標準 27 3 8 2 3 2" xfId="8887"/>
    <cellStyle name="標準 27 3 8 2 3 2 2" xfId="20018"/>
    <cellStyle name="標準 27 3 8 2 3 2 3" xfId="30572"/>
    <cellStyle name="標準 27 3 8 2 3 2 4" xfId="41132"/>
    <cellStyle name="標準 27 3 8 2 3 2 5" xfId="51687"/>
    <cellStyle name="標準 27 3 8 2 3 3" xfId="14752"/>
    <cellStyle name="標準 27 3 8 2 3 4" xfId="25307"/>
    <cellStyle name="標準 27 3 8 2 3 5" xfId="35867"/>
    <cellStyle name="標準 27 3 8 2 3 6" xfId="46421"/>
    <cellStyle name="標準 27 3 8 2 4" xfId="6479"/>
    <cellStyle name="標準 27 3 8 2 4 2" xfId="16651"/>
    <cellStyle name="標準 27 3 8 2 4 3" xfId="27205"/>
    <cellStyle name="標準 27 3 8 2 4 4" xfId="37765"/>
    <cellStyle name="標準 27 3 8 2 4 5" xfId="48320"/>
    <cellStyle name="標準 27 3 8 2 5" xfId="11385"/>
    <cellStyle name="標準 27 3 8 2 6" xfId="21939"/>
    <cellStyle name="標準 27 3 8 2 7" xfId="32499"/>
    <cellStyle name="標準 27 3 8 2 8" xfId="43053"/>
    <cellStyle name="標準 27 3 8 3" xfId="2089"/>
    <cellStyle name="標準 27 3 8 3 2" xfId="4498"/>
    <cellStyle name="標準 27 3 8 3 2 2" xfId="9740"/>
    <cellStyle name="標準 27 3 8 3 2 2 2" xfId="20019"/>
    <cellStyle name="標準 27 3 8 3 2 2 3" xfId="30573"/>
    <cellStyle name="標準 27 3 8 3 2 2 4" xfId="41133"/>
    <cellStyle name="標準 27 3 8 3 2 2 5" xfId="51688"/>
    <cellStyle name="標準 27 3 8 3 2 3" xfId="14753"/>
    <cellStyle name="標準 27 3 8 3 2 4" xfId="25308"/>
    <cellStyle name="標準 27 3 8 3 2 5" xfId="35868"/>
    <cellStyle name="標準 27 3 8 3 2 6" xfId="46422"/>
    <cellStyle name="標準 27 3 8 3 3" xfId="7332"/>
    <cellStyle name="標準 27 3 8 3 3 2" xfId="17504"/>
    <cellStyle name="標準 27 3 8 3 3 3" xfId="28058"/>
    <cellStyle name="標準 27 3 8 3 3 4" xfId="38618"/>
    <cellStyle name="標準 27 3 8 3 3 5" xfId="49173"/>
    <cellStyle name="標準 27 3 8 3 4" xfId="12238"/>
    <cellStyle name="標準 27 3 8 3 5" xfId="22792"/>
    <cellStyle name="標準 27 3 8 3 6" xfId="33352"/>
    <cellStyle name="標準 27 3 8 3 7" xfId="43906"/>
    <cellStyle name="標準 27 3 8 4" xfId="1771"/>
    <cellStyle name="標準 27 3 8 4 2" xfId="4180"/>
    <cellStyle name="標準 27 3 8 4 2 2" xfId="9422"/>
    <cellStyle name="標準 27 3 8 4 2 2 2" xfId="20020"/>
    <cellStyle name="標準 27 3 8 4 2 2 3" xfId="30574"/>
    <cellStyle name="標準 27 3 8 4 2 2 4" xfId="41134"/>
    <cellStyle name="標準 27 3 8 4 2 2 5" xfId="51689"/>
    <cellStyle name="標準 27 3 8 4 2 3" xfId="14754"/>
    <cellStyle name="標準 27 3 8 4 2 4" xfId="25309"/>
    <cellStyle name="標準 27 3 8 4 2 5" xfId="35869"/>
    <cellStyle name="標準 27 3 8 4 2 6" xfId="46423"/>
    <cellStyle name="標準 27 3 8 4 3" xfId="7014"/>
    <cellStyle name="標準 27 3 8 4 3 2" xfId="17186"/>
    <cellStyle name="標準 27 3 8 4 3 3" xfId="27740"/>
    <cellStyle name="標準 27 3 8 4 3 4" xfId="38300"/>
    <cellStyle name="標準 27 3 8 4 3 5" xfId="48855"/>
    <cellStyle name="標準 27 3 8 4 4" xfId="11920"/>
    <cellStyle name="標準 27 3 8 4 5" xfId="22474"/>
    <cellStyle name="標準 27 3 8 4 6" xfId="33034"/>
    <cellStyle name="標準 27 3 8 4 7" xfId="43588"/>
    <cellStyle name="標準 27 3 8 5" xfId="3132"/>
    <cellStyle name="標準 27 3 8 5 2" xfId="8374"/>
    <cellStyle name="標準 27 3 8 5 2 2" xfId="20021"/>
    <cellStyle name="標準 27 3 8 5 2 3" xfId="30575"/>
    <cellStyle name="標準 27 3 8 5 2 4" xfId="41135"/>
    <cellStyle name="標準 27 3 8 5 2 5" xfId="51690"/>
    <cellStyle name="標準 27 3 8 5 3" xfId="14755"/>
    <cellStyle name="標準 27 3 8 5 4" xfId="25310"/>
    <cellStyle name="標準 27 3 8 5 5" xfId="35870"/>
    <cellStyle name="標準 27 3 8 5 6" xfId="46424"/>
    <cellStyle name="標準 27 3 8 6" xfId="5795"/>
    <cellStyle name="標準 27 3 8 6 2" xfId="16138"/>
    <cellStyle name="標準 27 3 8 6 3" xfId="26692"/>
    <cellStyle name="標準 27 3 8 6 4" xfId="37252"/>
    <cellStyle name="標準 27 3 8 6 5" xfId="47807"/>
    <cellStyle name="標準 27 3 8 7" xfId="10872"/>
    <cellStyle name="標準 27 3 8 8" xfId="21426"/>
    <cellStyle name="標準 27 3 8 9" xfId="31986"/>
    <cellStyle name="標準 27 3 9" xfId="591"/>
    <cellStyle name="標準 27 3 9 10" xfId="42562"/>
    <cellStyle name="標準 27 3 9 2" xfId="962"/>
    <cellStyle name="標準 27 3 9 2 2" xfId="2499"/>
    <cellStyle name="標準 27 3 9 2 2 2" xfId="4908"/>
    <cellStyle name="標準 27 3 9 2 2 2 2" xfId="10150"/>
    <cellStyle name="標準 27 3 9 2 2 2 2 2" xfId="20022"/>
    <cellStyle name="標準 27 3 9 2 2 2 2 3" xfId="30576"/>
    <cellStyle name="標準 27 3 9 2 2 2 2 4" xfId="41136"/>
    <cellStyle name="標準 27 3 9 2 2 2 2 5" xfId="51691"/>
    <cellStyle name="標準 27 3 9 2 2 2 3" xfId="14756"/>
    <cellStyle name="標準 27 3 9 2 2 2 4" xfId="25311"/>
    <cellStyle name="標準 27 3 9 2 2 2 5" xfId="35871"/>
    <cellStyle name="標準 27 3 9 2 2 2 6" xfId="46425"/>
    <cellStyle name="標準 27 3 9 2 2 3" xfId="7742"/>
    <cellStyle name="標準 27 3 9 2 2 3 2" xfId="17914"/>
    <cellStyle name="標準 27 3 9 2 2 3 3" xfId="28468"/>
    <cellStyle name="標準 27 3 9 2 2 3 4" xfId="39028"/>
    <cellStyle name="標準 27 3 9 2 2 3 5" xfId="49583"/>
    <cellStyle name="標準 27 3 9 2 2 4" xfId="12648"/>
    <cellStyle name="標準 27 3 9 2 2 5" xfId="23202"/>
    <cellStyle name="標準 27 3 9 2 2 6" xfId="33762"/>
    <cellStyle name="標準 27 3 9 2 2 7" xfId="44316"/>
    <cellStyle name="標準 27 3 9 2 3" xfId="3371"/>
    <cellStyle name="標準 27 3 9 2 3 2" xfId="8613"/>
    <cellStyle name="標準 27 3 9 2 3 2 2" xfId="20023"/>
    <cellStyle name="標準 27 3 9 2 3 2 3" xfId="30577"/>
    <cellStyle name="標準 27 3 9 2 3 2 4" xfId="41137"/>
    <cellStyle name="標準 27 3 9 2 3 2 5" xfId="51692"/>
    <cellStyle name="標準 27 3 9 2 3 3" xfId="14757"/>
    <cellStyle name="標準 27 3 9 2 3 4" xfId="25312"/>
    <cellStyle name="標準 27 3 9 2 3 5" xfId="35872"/>
    <cellStyle name="標準 27 3 9 2 3 6" xfId="46426"/>
    <cellStyle name="標準 27 3 9 2 4" xfId="6205"/>
    <cellStyle name="標準 27 3 9 2 4 2" xfId="16377"/>
    <cellStyle name="標準 27 3 9 2 4 3" xfId="26931"/>
    <cellStyle name="標準 27 3 9 2 4 4" xfId="37491"/>
    <cellStyle name="標準 27 3 9 2 4 5" xfId="48046"/>
    <cellStyle name="標準 27 3 9 2 5" xfId="11111"/>
    <cellStyle name="標準 27 3 9 2 6" xfId="21665"/>
    <cellStyle name="標準 27 3 9 2 7" xfId="32225"/>
    <cellStyle name="標準 27 3 9 2 8" xfId="42779"/>
    <cellStyle name="標準 27 3 9 3" xfId="2128"/>
    <cellStyle name="標準 27 3 9 3 2" xfId="4537"/>
    <cellStyle name="標準 27 3 9 3 2 2" xfId="9779"/>
    <cellStyle name="標準 27 3 9 3 2 2 2" xfId="20024"/>
    <cellStyle name="標準 27 3 9 3 2 2 3" xfId="30578"/>
    <cellStyle name="標準 27 3 9 3 2 2 4" xfId="41138"/>
    <cellStyle name="標準 27 3 9 3 2 2 5" xfId="51693"/>
    <cellStyle name="標準 27 3 9 3 2 3" xfId="14758"/>
    <cellStyle name="標準 27 3 9 3 2 4" xfId="25313"/>
    <cellStyle name="標準 27 3 9 3 2 5" xfId="35873"/>
    <cellStyle name="標準 27 3 9 3 2 6" xfId="46427"/>
    <cellStyle name="標準 27 3 9 3 3" xfId="7371"/>
    <cellStyle name="標準 27 3 9 3 3 2" xfId="17543"/>
    <cellStyle name="標準 27 3 9 3 3 3" xfId="28097"/>
    <cellStyle name="標準 27 3 9 3 3 4" xfId="38657"/>
    <cellStyle name="標準 27 3 9 3 3 5" xfId="49212"/>
    <cellStyle name="標準 27 3 9 3 4" xfId="12277"/>
    <cellStyle name="標準 27 3 9 3 5" xfId="22831"/>
    <cellStyle name="標準 27 3 9 3 6" xfId="33391"/>
    <cellStyle name="標準 27 3 9 3 7" xfId="43945"/>
    <cellStyle name="標準 27 3 9 4" xfId="1497"/>
    <cellStyle name="標準 27 3 9 4 2" xfId="3906"/>
    <cellStyle name="標準 27 3 9 4 2 2" xfId="9148"/>
    <cellStyle name="標準 27 3 9 4 2 2 2" xfId="20025"/>
    <cellStyle name="標準 27 3 9 4 2 2 3" xfId="30579"/>
    <cellStyle name="標準 27 3 9 4 2 2 4" xfId="41139"/>
    <cellStyle name="標準 27 3 9 4 2 2 5" xfId="51694"/>
    <cellStyle name="標準 27 3 9 4 2 3" xfId="14759"/>
    <cellStyle name="標準 27 3 9 4 2 4" xfId="25314"/>
    <cellStyle name="標準 27 3 9 4 2 5" xfId="35874"/>
    <cellStyle name="標準 27 3 9 4 2 6" xfId="46428"/>
    <cellStyle name="標準 27 3 9 4 3" xfId="6740"/>
    <cellStyle name="標準 27 3 9 4 3 2" xfId="16912"/>
    <cellStyle name="標準 27 3 9 4 3 3" xfId="27466"/>
    <cellStyle name="標準 27 3 9 4 3 4" xfId="38026"/>
    <cellStyle name="標準 27 3 9 4 3 5" xfId="48581"/>
    <cellStyle name="標準 27 3 9 4 4" xfId="11646"/>
    <cellStyle name="標準 27 3 9 4 5" xfId="22200"/>
    <cellStyle name="標準 27 3 9 4 6" xfId="32760"/>
    <cellStyle name="標準 27 3 9 4 7" xfId="43314"/>
    <cellStyle name="標準 27 3 9 5" xfId="3154"/>
    <cellStyle name="標準 27 3 9 5 2" xfId="8396"/>
    <cellStyle name="標準 27 3 9 5 2 2" xfId="20026"/>
    <cellStyle name="標準 27 3 9 5 2 3" xfId="30580"/>
    <cellStyle name="標準 27 3 9 5 2 4" xfId="41140"/>
    <cellStyle name="標準 27 3 9 5 2 5" xfId="51695"/>
    <cellStyle name="標準 27 3 9 5 3" xfId="14760"/>
    <cellStyle name="標準 27 3 9 5 4" xfId="25315"/>
    <cellStyle name="標準 27 3 9 5 5" xfId="35875"/>
    <cellStyle name="標準 27 3 9 5 6" xfId="46429"/>
    <cellStyle name="標準 27 3 9 6" xfId="5834"/>
    <cellStyle name="標準 27 3 9 6 2" xfId="16160"/>
    <cellStyle name="標準 27 3 9 6 3" xfId="26714"/>
    <cellStyle name="標準 27 3 9 6 4" xfId="37274"/>
    <cellStyle name="標準 27 3 9 6 5" xfId="47829"/>
    <cellStyle name="標準 27 3 9 7" xfId="10894"/>
    <cellStyle name="標準 27 3 9 8" xfId="21448"/>
    <cellStyle name="標準 27 3 9 9" xfId="32008"/>
    <cellStyle name="標準 27 30" xfId="10583"/>
    <cellStyle name="標準 27 31" xfId="21137"/>
    <cellStyle name="標準 27 32" xfId="31697"/>
    <cellStyle name="標準 27 33" xfId="42251"/>
    <cellStyle name="標準 27 4" xfId="114"/>
    <cellStyle name="標準 27 4 10" xfId="10588"/>
    <cellStyle name="標準 27 4 11" xfId="21142"/>
    <cellStyle name="標準 27 4 12" xfId="31702"/>
    <cellStyle name="標準 27 4 13" xfId="42256"/>
    <cellStyle name="標準 27 4 2" xfId="224"/>
    <cellStyle name="標準 27 4 2 10" xfId="42294"/>
    <cellStyle name="標準 27 4 2 2" xfId="443"/>
    <cellStyle name="標準 27 4 2 2 2" xfId="2527"/>
    <cellStyle name="標準 27 4 2 2 2 2" xfId="4936"/>
    <cellStyle name="標準 27 4 2 2 2 2 2" xfId="10178"/>
    <cellStyle name="標準 27 4 2 2 2 2 2 2" xfId="20027"/>
    <cellStyle name="標準 27 4 2 2 2 2 2 3" xfId="30581"/>
    <cellStyle name="標準 27 4 2 2 2 2 2 4" xfId="41141"/>
    <cellStyle name="標準 27 4 2 2 2 2 2 5" xfId="51696"/>
    <cellStyle name="標準 27 4 2 2 2 2 3" xfId="14761"/>
    <cellStyle name="標準 27 4 2 2 2 2 4" xfId="25316"/>
    <cellStyle name="標準 27 4 2 2 2 2 5" xfId="35876"/>
    <cellStyle name="標準 27 4 2 2 2 2 6" xfId="46430"/>
    <cellStyle name="標準 27 4 2 2 2 3" xfId="7770"/>
    <cellStyle name="標準 27 4 2 2 2 3 2" xfId="17942"/>
    <cellStyle name="標準 27 4 2 2 2 3 3" xfId="28496"/>
    <cellStyle name="標準 27 4 2 2 2 3 4" xfId="39056"/>
    <cellStyle name="標準 27 4 2 2 2 3 5" xfId="49611"/>
    <cellStyle name="標準 27 4 2 2 2 4" xfId="12676"/>
    <cellStyle name="標準 27 4 2 2 2 5" xfId="23230"/>
    <cellStyle name="標準 27 4 2 2 2 6" xfId="33790"/>
    <cellStyle name="標準 27 4 2 2 2 7" xfId="44344"/>
    <cellStyle name="標準 27 4 2 2 3" xfId="3399"/>
    <cellStyle name="標準 27 4 2 2 3 2" xfId="8641"/>
    <cellStyle name="標準 27 4 2 2 3 2 2" xfId="20028"/>
    <cellStyle name="標準 27 4 2 2 3 2 3" xfId="30582"/>
    <cellStyle name="標準 27 4 2 2 3 2 4" xfId="41142"/>
    <cellStyle name="標準 27 4 2 2 3 2 5" xfId="51697"/>
    <cellStyle name="標準 27 4 2 2 3 3" xfId="14762"/>
    <cellStyle name="標準 27 4 2 2 3 4" xfId="25317"/>
    <cellStyle name="標準 27 4 2 2 3 5" xfId="35877"/>
    <cellStyle name="標準 27 4 2 2 3 6" xfId="46431"/>
    <cellStyle name="標準 27 4 2 2 4" xfId="5686"/>
    <cellStyle name="標準 27 4 2 2 4 2" xfId="16405"/>
    <cellStyle name="標準 27 4 2 2 4 3" xfId="26959"/>
    <cellStyle name="標準 27 4 2 2 4 4" xfId="37519"/>
    <cellStyle name="標準 27 4 2 2 4 5" xfId="48074"/>
    <cellStyle name="標準 27 4 2 2 5" xfId="11139"/>
    <cellStyle name="標準 27 4 2 2 6" xfId="21693"/>
    <cellStyle name="標準 27 4 2 2 7" xfId="32253"/>
    <cellStyle name="標準 27 4 2 2 8" xfId="42807"/>
    <cellStyle name="標準 27 4 2 3" xfId="990"/>
    <cellStyle name="標準 27 4 2 3 2" xfId="1980"/>
    <cellStyle name="標準 27 4 2 3 2 2" xfId="7223"/>
    <cellStyle name="標準 27 4 2 3 2 2 2" xfId="20029"/>
    <cellStyle name="標準 27 4 2 3 2 2 3" xfId="30583"/>
    <cellStyle name="標準 27 4 2 3 2 2 4" xfId="41143"/>
    <cellStyle name="標準 27 4 2 3 2 2 5" xfId="51698"/>
    <cellStyle name="標準 27 4 2 3 2 3" xfId="14763"/>
    <cellStyle name="標準 27 4 2 3 2 4" xfId="25318"/>
    <cellStyle name="標準 27 4 2 3 2 5" xfId="35878"/>
    <cellStyle name="標準 27 4 2 3 2 6" xfId="46432"/>
    <cellStyle name="標準 27 4 2 3 3" xfId="4389"/>
    <cellStyle name="標準 27 4 2 3 3 2" xfId="9631"/>
    <cellStyle name="標準 27 4 2 3 3 2 2" xfId="20030"/>
    <cellStyle name="標準 27 4 2 3 3 2 3" xfId="30584"/>
    <cellStyle name="標準 27 4 2 3 3 2 4" xfId="41144"/>
    <cellStyle name="標準 27 4 2 3 3 2 5" xfId="51699"/>
    <cellStyle name="標準 27 4 2 3 3 3" xfId="14764"/>
    <cellStyle name="標準 27 4 2 3 3 4" xfId="25319"/>
    <cellStyle name="標準 27 4 2 3 3 5" xfId="35879"/>
    <cellStyle name="標準 27 4 2 3 3 6" xfId="46433"/>
    <cellStyle name="標準 27 4 2 3 4" xfId="6233"/>
    <cellStyle name="標準 27 4 2 3 4 2" xfId="17395"/>
    <cellStyle name="標準 27 4 2 3 4 3" xfId="27949"/>
    <cellStyle name="標準 27 4 2 3 4 4" xfId="38509"/>
    <cellStyle name="標準 27 4 2 3 4 5" xfId="49064"/>
    <cellStyle name="標準 27 4 2 3 5" xfId="12129"/>
    <cellStyle name="標準 27 4 2 3 6" xfId="22683"/>
    <cellStyle name="標準 27 4 2 3 7" xfId="33243"/>
    <cellStyle name="標準 27 4 2 3 8" xfId="43797"/>
    <cellStyle name="標準 27 4 2 4" xfId="1525"/>
    <cellStyle name="標準 27 4 2 4 2" xfId="3934"/>
    <cellStyle name="標準 27 4 2 4 2 2" xfId="9176"/>
    <cellStyle name="標準 27 4 2 4 2 2 2" xfId="20031"/>
    <cellStyle name="標準 27 4 2 4 2 2 3" xfId="30585"/>
    <cellStyle name="標準 27 4 2 4 2 2 4" xfId="41145"/>
    <cellStyle name="標準 27 4 2 4 2 2 5" xfId="51700"/>
    <cellStyle name="標準 27 4 2 4 2 3" xfId="14765"/>
    <cellStyle name="標準 27 4 2 4 2 4" xfId="25320"/>
    <cellStyle name="標準 27 4 2 4 2 5" xfId="35880"/>
    <cellStyle name="標準 27 4 2 4 2 6" xfId="46434"/>
    <cellStyle name="標準 27 4 2 4 3" xfId="6768"/>
    <cellStyle name="標準 27 4 2 4 3 2" xfId="16940"/>
    <cellStyle name="標準 27 4 2 4 3 3" xfId="27494"/>
    <cellStyle name="標準 27 4 2 4 3 4" xfId="38054"/>
    <cellStyle name="標準 27 4 2 4 3 5" xfId="48609"/>
    <cellStyle name="標準 27 4 2 4 4" xfId="11674"/>
    <cellStyle name="標準 27 4 2 4 5" xfId="22228"/>
    <cellStyle name="標準 27 4 2 4 6" xfId="32788"/>
    <cellStyle name="標準 27 4 2 4 7" xfId="43342"/>
    <cellStyle name="標準 27 4 2 5" xfId="2886"/>
    <cellStyle name="標準 27 4 2 5 2" xfId="8128"/>
    <cellStyle name="標準 27 4 2 5 2 2" xfId="20032"/>
    <cellStyle name="標準 27 4 2 5 2 3" xfId="30586"/>
    <cellStyle name="標準 27 4 2 5 2 4" xfId="41146"/>
    <cellStyle name="標準 27 4 2 5 2 5" xfId="51701"/>
    <cellStyle name="標準 27 4 2 5 3" xfId="14766"/>
    <cellStyle name="標準 27 4 2 5 4" xfId="25321"/>
    <cellStyle name="標準 27 4 2 5 5" xfId="35881"/>
    <cellStyle name="標準 27 4 2 5 6" xfId="46435"/>
    <cellStyle name="標準 27 4 2 6" xfId="5468"/>
    <cellStyle name="標準 27 4 2 6 2" xfId="15892"/>
    <cellStyle name="標準 27 4 2 6 3" xfId="26446"/>
    <cellStyle name="標準 27 4 2 6 4" xfId="37006"/>
    <cellStyle name="標準 27 4 2 6 5" xfId="47561"/>
    <cellStyle name="標準 27 4 2 7" xfId="10626"/>
    <cellStyle name="標準 27 4 2 8" xfId="21180"/>
    <cellStyle name="標準 27 4 2 9" xfId="31740"/>
    <cellStyle name="標準 27 4 3" xfId="183"/>
    <cellStyle name="標準 27 4 3 10" xfId="42399"/>
    <cellStyle name="標準 27 4 3 2" xfId="582"/>
    <cellStyle name="標準 27 4 3 2 2" xfId="2632"/>
    <cellStyle name="標準 27 4 3 2 2 2" xfId="5041"/>
    <cellStyle name="標準 27 4 3 2 2 2 2" xfId="10283"/>
    <cellStyle name="標準 27 4 3 2 2 2 2 2" xfId="20033"/>
    <cellStyle name="標準 27 4 3 2 2 2 2 3" xfId="30587"/>
    <cellStyle name="標準 27 4 3 2 2 2 2 4" xfId="41147"/>
    <cellStyle name="標準 27 4 3 2 2 2 2 5" xfId="51702"/>
    <cellStyle name="標準 27 4 3 2 2 2 3" xfId="14767"/>
    <cellStyle name="標準 27 4 3 2 2 2 4" xfId="25322"/>
    <cellStyle name="標準 27 4 3 2 2 2 5" xfId="35882"/>
    <cellStyle name="標準 27 4 3 2 2 2 6" xfId="46436"/>
    <cellStyle name="標準 27 4 3 2 2 3" xfId="7875"/>
    <cellStyle name="標準 27 4 3 2 2 3 2" xfId="18047"/>
    <cellStyle name="標準 27 4 3 2 2 3 3" xfId="28601"/>
    <cellStyle name="標準 27 4 3 2 2 3 4" xfId="39161"/>
    <cellStyle name="標準 27 4 3 2 2 3 5" xfId="49716"/>
    <cellStyle name="標準 27 4 3 2 2 4" xfId="12781"/>
    <cellStyle name="標準 27 4 3 2 2 5" xfId="23335"/>
    <cellStyle name="標準 27 4 3 2 2 6" xfId="33895"/>
    <cellStyle name="標準 27 4 3 2 2 7" xfId="44449"/>
    <cellStyle name="標準 27 4 3 2 3" xfId="3504"/>
    <cellStyle name="標準 27 4 3 2 3 2" xfId="8746"/>
    <cellStyle name="標準 27 4 3 2 3 2 2" xfId="20034"/>
    <cellStyle name="標準 27 4 3 2 3 2 3" xfId="30588"/>
    <cellStyle name="標準 27 4 3 2 3 2 4" xfId="41148"/>
    <cellStyle name="標準 27 4 3 2 3 2 5" xfId="51703"/>
    <cellStyle name="標準 27 4 3 2 3 3" xfId="14768"/>
    <cellStyle name="標準 27 4 3 2 3 4" xfId="25323"/>
    <cellStyle name="標準 27 4 3 2 3 5" xfId="35883"/>
    <cellStyle name="標準 27 4 3 2 3 6" xfId="46437"/>
    <cellStyle name="標準 27 4 3 2 4" xfId="5825"/>
    <cellStyle name="標準 27 4 3 2 4 2" xfId="16510"/>
    <cellStyle name="標準 27 4 3 2 4 3" xfId="27064"/>
    <cellStyle name="標準 27 4 3 2 4 4" xfId="37624"/>
    <cellStyle name="標準 27 4 3 2 4 5" xfId="48179"/>
    <cellStyle name="標準 27 4 3 2 5" xfId="11244"/>
    <cellStyle name="標準 27 4 3 2 6" xfId="21798"/>
    <cellStyle name="標準 27 4 3 2 7" xfId="32358"/>
    <cellStyle name="標準 27 4 3 2 8" xfId="42912"/>
    <cellStyle name="標準 27 4 3 3" xfId="1095"/>
    <cellStyle name="標準 27 4 3 3 2" xfId="2119"/>
    <cellStyle name="標準 27 4 3 3 2 2" xfId="7362"/>
    <cellStyle name="標準 27 4 3 3 2 2 2" xfId="20035"/>
    <cellStyle name="標準 27 4 3 3 2 2 3" xfId="30589"/>
    <cellStyle name="標準 27 4 3 3 2 2 4" xfId="41149"/>
    <cellStyle name="標準 27 4 3 3 2 2 5" xfId="51704"/>
    <cellStyle name="標準 27 4 3 3 2 3" xfId="14769"/>
    <cellStyle name="標準 27 4 3 3 2 4" xfId="25324"/>
    <cellStyle name="標準 27 4 3 3 2 5" xfId="35884"/>
    <cellStyle name="標準 27 4 3 3 2 6" xfId="46438"/>
    <cellStyle name="標準 27 4 3 3 3" xfId="4528"/>
    <cellStyle name="標準 27 4 3 3 3 2" xfId="9770"/>
    <cellStyle name="標準 27 4 3 3 3 2 2" xfId="20036"/>
    <cellStyle name="標準 27 4 3 3 3 2 3" xfId="30590"/>
    <cellStyle name="標準 27 4 3 3 3 2 4" xfId="41150"/>
    <cellStyle name="標準 27 4 3 3 3 2 5" xfId="51705"/>
    <cellStyle name="標準 27 4 3 3 3 3" xfId="14770"/>
    <cellStyle name="標準 27 4 3 3 3 4" xfId="25325"/>
    <cellStyle name="標準 27 4 3 3 3 5" xfId="35885"/>
    <cellStyle name="標準 27 4 3 3 3 6" xfId="46439"/>
    <cellStyle name="標準 27 4 3 3 4" xfId="6338"/>
    <cellStyle name="標準 27 4 3 3 4 2" xfId="17534"/>
    <cellStyle name="標準 27 4 3 3 4 3" xfId="28088"/>
    <cellStyle name="標準 27 4 3 3 4 4" xfId="38648"/>
    <cellStyle name="標準 27 4 3 3 4 5" xfId="49203"/>
    <cellStyle name="標準 27 4 3 3 5" xfId="12268"/>
    <cellStyle name="標準 27 4 3 3 6" xfId="22822"/>
    <cellStyle name="標準 27 4 3 3 7" xfId="33382"/>
    <cellStyle name="標準 27 4 3 3 8" xfId="43936"/>
    <cellStyle name="標準 27 4 3 4" xfId="1630"/>
    <cellStyle name="標準 27 4 3 4 2" xfId="4039"/>
    <cellStyle name="標準 27 4 3 4 2 2" xfId="9281"/>
    <cellStyle name="標準 27 4 3 4 2 2 2" xfId="20037"/>
    <cellStyle name="標準 27 4 3 4 2 2 3" xfId="30591"/>
    <cellStyle name="標準 27 4 3 4 2 2 4" xfId="41151"/>
    <cellStyle name="標準 27 4 3 4 2 2 5" xfId="51706"/>
    <cellStyle name="標準 27 4 3 4 2 3" xfId="14771"/>
    <cellStyle name="標準 27 4 3 4 2 4" xfId="25326"/>
    <cellStyle name="標準 27 4 3 4 2 5" xfId="35886"/>
    <cellStyle name="標準 27 4 3 4 2 6" xfId="46440"/>
    <cellStyle name="標準 27 4 3 4 3" xfId="6873"/>
    <cellStyle name="標準 27 4 3 4 3 2" xfId="17045"/>
    <cellStyle name="標準 27 4 3 4 3 3" xfId="27599"/>
    <cellStyle name="標準 27 4 3 4 3 4" xfId="38159"/>
    <cellStyle name="標準 27 4 3 4 3 5" xfId="48714"/>
    <cellStyle name="標準 27 4 3 4 4" xfId="11779"/>
    <cellStyle name="標準 27 4 3 4 5" xfId="22333"/>
    <cellStyle name="標準 27 4 3 4 6" xfId="32893"/>
    <cellStyle name="標準 27 4 3 4 7" xfId="43447"/>
    <cellStyle name="標準 27 4 3 5" xfId="2991"/>
    <cellStyle name="標準 27 4 3 5 2" xfId="8233"/>
    <cellStyle name="標準 27 4 3 5 2 2" xfId="20038"/>
    <cellStyle name="標準 27 4 3 5 2 3" xfId="30592"/>
    <cellStyle name="標準 27 4 3 5 2 4" xfId="41152"/>
    <cellStyle name="標準 27 4 3 5 2 5" xfId="51707"/>
    <cellStyle name="標準 27 4 3 5 3" xfId="14772"/>
    <cellStyle name="標準 27 4 3 5 4" xfId="25327"/>
    <cellStyle name="標準 27 4 3 5 5" xfId="35887"/>
    <cellStyle name="標準 27 4 3 5 6" xfId="46441"/>
    <cellStyle name="標準 27 4 3 6" xfId="5431"/>
    <cellStyle name="標準 27 4 3 6 2" xfId="15997"/>
    <cellStyle name="標準 27 4 3 6 3" xfId="26551"/>
    <cellStyle name="標準 27 4 3 6 4" xfId="37111"/>
    <cellStyle name="標準 27 4 3 6 5" xfId="47666"/>
    <cellStyle name="標準 27 4 3 7" xfId="10731"/>
    <cellStyle name="標準 27 4 3 8" xfId="21285"/>
    <cellStyle name="標準 27 4 3 9" xfId="31845"/>
    <cellStyle name="標準 27 4 4" xfId="367"/>
    <cellStyle name="標準 27 4 4 2" xfId="953"/>
    <cellStyle name="標準 27 4 4 2 2" xfId="2490"/>
    <cellStyle name="標準 27 4 4 2 2 2" xfId="7733"/>
    <cellStyle name="標準 27 4 4 2 2 2 2" xfId="20039"/>
    <cellStyle name="標準 27 4 4 2 2 2 3" xfId="30593"/>
    <cellStyle name="標準 27 4 4 2 2 2 4" xfId="41153"/>
    <cellStyle name="標準 27 4 4 2 2 2 5" xfId="51708"/>
    <cellStyle name="標準 27 4 4 2 2 3" xfId="14773"/>
    <cellStyle name="標準 27 4 4 2 2 4" xfId="25328"/>
    <cellStyle name="標準 27 4 4 2 2 5" xfId="35888"/>
    <cellStyle name="標準 27 4 4 2 2 6" xfId="46442"/>
    <cellStyle name="標準 27 4 4 2 3" xfId="4899"/>
    <cellStyle name="標準 27 4 4 2 3 2" xfId="10141"/>
    <cellStyle name="標準 27 4 4 2 3 2 2" xfId="20040"/>
    <cellStyle name="標準 27 4 4 2 3 2 3" xfId="30594"/>
    <cellStyle name="標準 27 4 4 2 3 2 4" xfId="41154"/>
    <cellStyle name="標準 27 4 4 2 3 2 5" xfId="51709"/>
    <cellStyle name="標準 27 4 4 2 3 3" xfId="14774"/>
    <cellStyle name="標準 27 4 4 2 3 4" xfId="25329"/>
    <cellStyle name="標準 27 4 4 2 3 5" xfId="35889"/>
    <cellStyle name="標準 27 4 4 2 3 6" xfId="46443"/>
    <cellStyle name="標準 27 4 4 2 4" xfId="6196"/>
    <cellStyle name="標準 27 4 4 2 4 2" xfId="17905"/>
    <cellStyle name="標準 27 4 4 2 4 3" xfId="28459"/>
    <cellStyle name="標準 27 4 4 2 4 4" xfId="39019"/>
    <cellStyle name="標準 27 4 4 2 4 5" xfId="49574"/>
    <cellStyle name="標準 27 4 4 2 5" xfId="12639"/>
    <cellStyle name="標準 27 4 4 2 6" xfId="23193"/>
    <cellStyle name="標準 27 4 4 2 7" xfId="33753"/>
    <cellStyle name="標準 27 4 4 2 8" xfId="44307"/>
    <cellStyle name="標準 27 4 4 3" xfId="1488"/>
    <cellStyle name="標準 27 4 4 3 2" xfId="3897"/>
    <cellStyle name="標準 27 4 4 3 2 2" xfId="9139"/>
    <cellStyle name="標準 27 4 4 3 2 2 2" xfId="20041"/>
    <cellStyle name="標準 27 4 4 3 2 2 3" xfId="30595"/>
    <cellStyle name="標準 27 4 4 3 2 2 4" xfId="41155"/>
    <cellStyle name="標準 27 4 4 3 2 2 5" xfId="51710"/>
    <cellStyle name="標準 27 4 4 3 2 3" xfId="14775"/>
    <cellStyle name="標準 27 4 4 3 2 4" xfId="25330"/>
    <cellStyle name="標準 27 4 4 3 2 5" xfId="35890"/>
    <cellStyle name="標準 27 4 4 3 2 6" xfId="46444"/>
    <cellStyle name="標準 27 4 4 3 3" xfId="6731"/>
    <cellStyle name="標準 27 4 4 3 3 2" xfId="16903"/>
    <cellStyle name="標準 27 4 4 3 3 3" xfId="27457"/>
    <cellStyle name="標準 27 4 4 3 3 4" xfId="38017"/>
    <cellStyle name="標準 27 4 4 3 3 5" xfId="48572"/>
    <cellStyle name="標準 27 4 4 3 4" xfId="11637"/>
    <cellStyle name="標準 27 4 4 3 5" xfId="22191"/>
    <cellStyle name="標準 27 4 4 3 6" xfId="32751"/>
    <cellStyle name="標準 27 4 4 3 7" xfId="43305"/>
    <cellStyle name="標準 27 4 4 4" xfId="3362"/>
    <cellStyle name="標準 27 4 4 4 2" xfId="8604"/>
    <cellStyle name="標準 27 4 4 4 2 2" xfId="20042"/>
    <cellStyle name="標準 27 4 4 4 2 3" xfId="30596"/>
    <cellStyle name="標準 27 4 4 4 2 4" xfId="41156"/>
    <cellStyle name="標準 27 4 4 4 2 5" xfId="51711"/>
    <cellStyle name="標準 27 4 4 4 3" xfId="14776"/>
    <cellStyle name="標準 27 4 4 4 4" xfId="25331"/>
    <cellStyle name="標準 27 4 4 4 5" xfId="35891"/>
    <cellStyle name="標準 27 4 4 4 6" xfId="46445"/>
    <cellStyle name="標準 27 4 4 5" xfId="5610"/>
    <cellStyle name="標準 27 4 4 5 2" xfId="16368"/>
    <cellStyle name="標準 27 4 4 5 3" xfId="26922"/>
    <cellStyle name="標準 27 4 4 5 4" xfId="37482"/>
    <cellStyle name="標準 27 4 4 5 5" xfId="48037"/>
    <cellStyle name="標準 27 4 4 6" xfId="11102"/>
    <cellStyle name="標準 27 4 4 7" xfId="21656"/>
    <cellStyle name="標準 27 4 4 8" xfId="32216"/>
    <cellStyle name="標準 27 4 4 9" xfId="42770"/>
    <cellStyle name="標準 27 4 5" xfId="797"/>
    <cellStyle name="標準 27 4 5 2" xfId="2343"/>
    <cellStyle name="標準 27 4 5 2 2" xfId="4752"/>
    <cellStyle name="標準 27 4 5 2 2 2" xfId="9994"/>
    <cellStyle name="標準 27 4 5 2 2 2 2" xfId="20043"/>
    <cellStyle name="標準 27 4 5 2 2 2 3" xfId="30597"/>
    <cellStyle name="標準 27 4 5 2 2 2 4" xfId="41157"/>
    <cellStyle name="標準 27 4 5 2 2 2 5" xfId="51712"/>
    <cellStyle name="標準 27 4 5 2 2 3" xfId="14777"/>
    <cellStyle name="標準 27 4 5 2 2 4" xfId="25332"/>
    <cellStyle name="標準 27 4 5 2 2 5" xfId="35892"/>
    <cellStyle name="標準 27 4 5 2 2 6" xfId="46446"/>
    <cellStyle name="標準 27 4 5 2 3" xfId="7586"/>
    <cellStyle name="標準 27 4 5 2 3 2" xfId="17758"/>
    <cellStyle name="標準 27 4 5 2 3 3" xfId="28312"/>
    <cellStyle name="標準 27 4 5 2 3 4" xfId="38872"/>
    <cellStyle name="標準 27 4 5 2 3 5" xfId="49427"/>
    <cellStyle name="標準 27 4 5 2 4" xfId="12492"/>
    <cellStyle name="標準 27 4 5 2 5" xfId="23046"/>
    <cellStyle name="標準 27 4 5 2 6" xfId="33606"/>
    <cellStyle name="標準 27 4 5 2 7" xfId="44160"/>
    <cellStyle name="標準 27 4 5 3" xfId="3206"/>
    <cellStyle name="標準 27 4 5 3 2" xfId="8448"/>
    <cellStyle name="標準 27 4 5 3 2 2" xfId="20044"/>
    <cellStyle name="標準 27 4 5 3 2 3" xfId="30598"/>
    <cellStyle name="標準 27 4 5 3 2 4" xfId="41158"/>
    <cellStyle name="標準 27 4 5 3 2 5" xfId="51713"/>
    <cellStyle name="標準 27 4 5 3 3" xfId="14778"/>
    <cellStyle name="標準 27 4 5 3 4" xfId="25333"/>
    <cellStyle name="標準 27 4 5 3 5" xfId="35893"/>
    <cellStyle name="標準 27 4 5 3 6" xfId="46447"/>
    <cellStyle name="標準 27 4 5 4" xfId="6040"/>
    <cellStyle name="標準 27 4 5 4 2" xfId="16212"/>
    <cellStyle name="標準 27 4 5 4 3" xfId="26766"/>
    <cellStyle name="標準 27 4 5 4 4" xfId="37326"/>
    <cellStyle name="標準 27 4 5 4 5" xfId="47881"/>
    <cellStyle name="標準 27 4 5 5" xfId="10946"/>
    <cellStyle name="標準 27 4 5 6" xfId="21500"/>
    <cellStyle name="標準 27 4 5 7" xfId="32060"/>
    <cellStyle name="標準 27 4 5 8" xfId="42614"/>
    <cellStyle name="標準 27 4 6" xfId="1904"/>
    <cellStyle name="標準 27 4 6 2" xfId="4313"/>
    <cellStyle name="標準 27 4 6 2 2" xfId="9555"/>
    <cellStyle name="標準 27 4 6 2 2 2" xfId="20045"/>
    <cellStyle name="標準 27 4 6 2 2 3" xfId="30599"/>
    <cellStyle name="標準 27 4 6 2 2 4" xfId="41159"/>
    <cellStyle name="標準 27 4 6 2 2 5" xfId="51714"/>
    <cellStyle name="標準 27 4 6 2 3" xfId="14779"/>
    <cellStyle name="標準 27 4 6 2 4" xfId="25334"/>
    <cellStyle name="標準 27 4 6 2 5" xfId="35894"/>
    <cellStyle name="標準 27 4 6 2 6" xfId="46448"/>
    <cellStyle name="標準 27 4 6 3" xfId="7147"/>
    <cellStyle name="標準 27 4 6 3 2" xfId="17319"/>
    <cellStyle name="標準 27 4 6 3 3" xfId="27873"/>
    <cellStyle name="標準 27 4 6 3 4" xfId="38433"/>
    <cellStyle name="標準 27 4 6 3 5" xfId="48988"/>
    <cellStyle name="標準 27 4 6 4" xfId="12053"/>
    <cellStyle name="標準 27 4 6 5" xfId="22607"/>
    <cellStyle name="標準 27 4 6 6" xfId="33167"/>
    <cellStyle name="標準 27 4 6 7" xfId="43721"/>
    <cellStyle name="標準 27 4 7" xfId="1332"/>
    <cellStyle name="標準 27 4 7 2" xfId="3741"/>
    <cellStyle name="標準 27 4 7 2 2" xfId="8983"/>
    <cellStyle name="標準 27 4 7 2 2 2" xfId="20046"/>
    <cellStyle name="標準 27 4 7 2 2 3" xfId="30600"/>
    <cellStyle name="標準 27 4 7 2 2 4" xfId="41160"/>
    <cellStyle name="標準 27 4 7 2 2 5" xfId="51715"/>
    <cellStyle name="標準 27 4 7 2 3" xfId="14780"/>
    <cellStyle name="標準 27 4 7 2 4" xfId="25335"/>
    <cellStyle name="標準 27 4 7 2 5" xfId="35895"/>
    <cellStyle name="標準 27 4 7 2 6" xfId="46449"/>
    <cellStyle name="標準 27 4 7 3" xfId="6575"/>
    <cellStyle name="標準 27 4 7 3 2" xfId="16747"/>
    <cellStyle name="標準 27 4 7 3 3" xfId="27301"/>
    <cellStyle name="標準 27 4 7 3 4" xfId="37861"/>
    <cellStyle name="標準 27 4 7 3 5" xfId="48416"/>
    <cellStyle name="標準 27 4 7 4" xfId="11481"/>
    <cellStyle name="標準 27 4 7 5" xfId="22035"/>
    <cellStyle name="標準 27 4 7 6" xfId="32595"/>
    <cellStyle name="標準 27 4 7 7" xfId="43149"/>
    <cellStyle name="標準 27 4 8" xfId="2848"/>
    <cellStyle name="標準 27 4 8 2" xfId="8091"/>
    <cellStyle name="標準 27 4 8 2 2" xfId="20047"/>
    <cellStyle name="標準 27 4 8 2 3" xfId="30601"/>
    <cellStyle name="標準 27 4 8 2 4" xfId="41161"/>
    <cellStyle name="標準 27 4 8 2 5" xfId="51716"/>
    <cellStyle name="標準 27 4 8 3" xfId="14781"/>
    <cellStyle name="標準 27 4 8 4" xfId="25336"/>
    <cellStyle name="標準 27 4 8 5" xfId="35896"/>
    <cellStyle name="標準 27 4 8 6" xfId="46450"/>
    <cellStyle name="標準 27 4 9" xfId="5362"/>
    <cellStyle name="標準 27 4 9 2" xfId="15854"/>
    <cellStyle name="標準 27 4 9 3" xfId="26409"/>
    <cellStyle name="標準 27 4 9 4" xfId="36969"/>
    <cellStyle name="標準 27 4 9 5" xfId="47523"/>
    <cellStyle name="標準 27 5" xfId="136"/>
    <cellStyle name="標準 27 5 10" xfId="21175"/>
    <cellStyle name="標準 27 5 11" xfId="31735"/>
    <cellStyle name="標準 27 5 12" xfId="42289"/>
    <cellStyle name="標準 27 5 2" xfId="219"/>
    <cellStyle name="標準 27 5 2 10" xfId="42394"/>
    <cellStyle name="標準 27 5 2 2" xfId="438"/>
    <cellStyle name="標準 27 5 2 2 2" xfId="2627"/>
    <cellStyle name="標準 27 5 2 2 2 2" xfId="5036"/>
    <cellStyle name="標準 27 5 2 2 2 2 2" xfId="10278"/>
    <cellStyle name="標準 27 5 2 2 2 2 2 2" xfId="20048"/>
    <cellStyle name="標準 27 5 2 2 2 2 2 3" xfId="30602"/>
    <cellStyle name="標準 27 5 2 2 2 2 2 4" xfId="41162"/>
    <cellStyle name="標準 27 5 2 2 2 2 2 5" xfId="51717"/>
    <cellStyle name="標準 27 5 2 2 2 2 3" xfId="14782"/>
    <cellStyle name="標準 27 5 2 2 2 2 4" xfId="25337"/>
    <cellStyle name="標準 27 5 2 2 2 2 5" xfId="35897"/>
    <cellStyle name="標準 27 5 2 2 2 2 6" xfId="46451"/>
    <cellStyle name="標準 27 5 2 2 2 3" xfId="7870"/>
    <cellStyle name="標準 27 5 2 2 2 3 2" xfId="18042"/>
    <cellStyle name="標準 27 5 2 2 2 3 3" xfId="28596"/>
    <cellStyle name="標準 27 5 2 2 2 3 4" xfId="39156"/>
    <cellStyle name="標準 27 5 2 2 2 3 5" xfId="49711"/>
    <cellStyle name="標準 27 5 2 2 2 4" xfId="12776"/>
    <cellStyle name="標準 27 5 2 2 2 5" xfId="23330"/>
    <cellStyle name="標準 27 5 2 2 2 6" xfId="33890"/>
    <cellStyle name="標準 27 5 2 2 2 7" xfId="44444"/>
    <cellStyle name="標準 27 5 2 2 3" xfId="3499"/>
    <cellStyle name="標準 27 5 2 2 3 2" xfId="8741"/>
    <cellStyle name="標準 27 5 2 2 3 2 2" xfId="20049"/>
    <cellStyle name="標準 27 5 2 2 3 2 3" xfId="30603"/>
    <cellStyle name="標準 27 5 2 2 3 2 4" xfId="41163"/>
    <cellStyle name="標準 27 5 2 2 3 2 5" xfId="51718"/>
    <cellStyle name="標準 27 5 2 2 3 3" xfId="14783"/>
    <cellStyle name="標準 27 5 2 2 3 4" xfId="25338"/>
    <cellStyle name="標準 27 5 2 2 3 5" xfId="35898"/>
    <cellStyle name="標準 27 5 2 2 3 6" xfId="46452"/>
    <cellStyle name="標準 27 5 2 2 4" xfId="5681"/>
    <cellStyle name="標準 27 5 2 2 4 2" xfId="16505"/>
    <cellStyle name="標準 27 5 2 2 4 3" xfId="27059"/>
    <cellStyle name="標準 27 5 2 2 4 4" xfId="37619"/>
    <cellStyle name="標準 27 5 2 2 4 5" xfId="48174"/>
    <cellStyle name="標準 27 5 2 2 5" xfId="11239"/>
    <cellStyle name="標準 27 5 2 2 6" xfId="21793"/>
    <cellStyle name="標準 27 5 2 2 7" xfId="32353"/>
    <cellStyle name="標準 27 5 2 2 8" xfId="42907"/>
    <cellStyle name="標準 27 5 2 3" xfId="1090"/>
    <cellStyle name="標準 27 5 2 3 2" xfId="1975"/>
    <cellStyle name="標準 27 5 2 3 2 2" xfId="7218"/>
    <cellStyle name="標準 27 5 2 3 2 2 2" xfId="20050"/>
    <cellStyle name="標準 27 5 2 3 2 2 3" xfId="30604"/>
    <cellStyle name="標準 27 5 2 3 2 2 4" xfId="41164"/>
    <cellStyle name="標準 27 5 2 3 2 2 5" xfId="51719"/>
    <cellStyle name="標準 27 5 2 3 2 3" xfId="14784"/>
    <cellStyle name="標準 27 5 2 3 2 4" xfId="25339"/>
    <cellStyle name="標準 27 5 2 3 2 5" xfId="35899"/>
    <cellStyle name="標準 27 5 2 3 2 6" xfId="46453"/>
    <cellStyle name="標準 27 5 2 3 3" xfId="4384"/>
    <cellStyle name="標準 27 5 2 3 3 2" xfId="9626"/>
    <cellStyle name="標準 27 5 2 3 3 2 2" xfId="20051"/>
    <cellStyle name="標準 27 5 2 3 3 2 3" xfId="30605"/>
    <cellStyle name="標準 27 5 2 3 3 2 4" xfId="41165"/>
    <cellStyle name="標準 27 5 2 3 3 2 5" xfId="51720"/>
    <cellStyle name="標準 27 5 2 3 3 3" xfId="14785"/>
    <cellStyle name="標準 27 5 2 3 3 4" xfId="25340"/>
    <cellStyle name="標準 27 5 2 3 3 5" xfId="35900"/>
    <cellStyle name="標準 27 5 2 3 3 6" xfId="46454"/>
    <cellStyle name="標準 27 5 2 3 4" xfId="6333"/>
    <cellStyle name="標準 27 5 2 3 4 2" xfId="17390"/>
    <cellStyle name="標準 27 5 2 3 4 3" xfId="27944"/>
    <cellStyle name="標準 27 5 2 3 4 4" xfId="38504"/>
    <cellStyle name="標準 27 5 2 3 4 5" xfId="49059"/>
    <cellStyle name="標準 27 5 2 3 5" xfId="12124"/>
    <cellStyle name="標準 27 5 2 3 6" xfId="22678"/>
    <cellStyle name="標準 27 5 2 3 7" xfId="33238"/>
    <cellStyle name="標準 27 5 2 3 8" xfId="43792"/>
    <cellStyle name="標準 27 5 2 4" xfId="1625"/>
    <cellStyle name="標準 27 5 2 4 2" xfId="4034"/>
    <cellStyle name="標準 27 5 2 4 2 2" xfId="9276"/>
    <cellStyle name="標準 27 5 2 4 2 2 2" xfId="20052"/>
    <cellStyle name="標準 27 5 2 4 2 2 3" xfId="30606"/>
    <cellStyle name="標準 27 5 2 4 2 2 4" xfId="41166"/>
    <cellStyle name="標準 27 5 2 4 2 2 5" xfId="51721"/>
    <cellStyle name="標準 27 5 2 4 2 3" xfId="14786"/>
    <cellStyle name="標準 27 5 2 4 2 4" xfId="25341"/>
    <cellStyle name="標準 27 5 2 4 2 5" xfId="35901"/>
    <cellStyle name="標準 27 5 2 4 2 6" xfId="46455"/>
    <cellStyle name="標準 27 5 2 4 3" xfId="6868"/>
    <cellStyle name="標準 27 5 2 4 3 2" xfId="17040"/>
    <cellStyle name="標準 27 5 2 4 3 3" xfId="27594"/>
    <cellStyle name="標準 27 5 2 4 3 4" xfId="38154"/>
    <cellStyle name="標準 27 5 2 4 3 5" xfId="48709"/>
    <cellStyle name="標準 27 5 2 4 4" xfId="11774"/>
    <cellStyle name="標準 27 5 2 4 5" xfId="22328"/>
    <cellStyle name="標準 27 5 2 4 6" xfId="32888"/>
    <cellStyle name="標準 27 5 2 4 7" xfId="43442"/>
    <cellStyle name="標準 27 5 2 5" xfId="2986"/>
    <cellStyle name="標準 27 5 2 5 2" xfId="8228"/>
    <cellStyle name="標準 27 5 2 5 2 2" xfId="20053"/>
    <cellStyle name="標準 27 5 2 5 2 3" xfId="30607"/>
    <cellStyle name="標準 27 5 2 5 2 4" xfId="41167"/>
    <cellStyle name="標準 27 5 2 5 2 5" xfId="51722"/>
    <cellStyle name="標準 27 5 2 5 3" xfId="14787"/>
    <cellStyle name="標準 27 5 2 5 4" xfId="25342"/>
    <cellStyle name="標準 27 5 2 5 5" xfId="35902"/>
    <cellStyle name="標準 27 5 2 5 6" xfId="46456"/>
    <cellStyle name="標準 27 5 2 6" xfId="5463"/>
    <cellStyle name="標準 27 5 2 6 2" xfId="15992"/>
    <cellStyle name="標準 27 5 2 6 3" xfId="26546"/>
    <cellStyle name="標準 27 5 2 6 4" xfId="37106"/>
    <cellStyle name="標準 27 5 2 6 5" xfId="47661"/>
    <cellStyle name="標準 27 5 2 7" xfId="10726"/>
    <cellStyle name="標準 27 5 2 8" xfId="21280"/>
    <cellStyle name="標準 27 5 2 9" xfId="31840"/>
    <cellStyle name="標準 27 5 3" xfId="577"/>
    <cellStyle name="標準 27 5 3 10" xfId="42802"/>
    <cellStyle name="標準 27 5 3 2" xfId="985"/>
    <cellStyle name="標準 27 5 3 2 2" xfId="2522"/>
    <cellStyle name="標準 27 5 3 2 2 2" xfId="7765"/>
    <cellStyle name="標準 27 5 3 2 2 2 2" xfId="20054"/>
    <cellStyle name="標準 27 5 3 2 2 2 3" xfId="30608"/>
    <cellStyle name="標準 27 5 3 2 2 2 4" xfId="41168"/>
    <cellStyle name="標準 27 5 3 2 2 2 5" xfId="51723"/>
    <cellStyle name="標準 27 5 3 2 2 3" xfId="14788"/>
    <cellStyle name="標準 27 5 3 2 2 4" xfId="25343"/>
    <cellStyle name="標準 27 5 3 2 2 5" xfId="35903"/>
    <cellStyle name="標準 27 5 3 2 2 6" xfId="46457"/>
    <cellStyle name="標準 27 5 3 2 3" xfId="4931"/>
    <cellStyle name="標準 27 5 3 2 3 2" xfId="10173"/>
    <cellStyle name="標準 27 5 3 2 3 2 2" xfId="20055"/>
    <cellStyle name="標準 27 5 3 2 3 2 3" xfId="30609"/>
    <cellStyle name="標準 27 5 3 2 3 2 4" xfId="41169"/>
    <cellStyle name="標準 27 5 3 2 3 2 5" xfId="51724"/>
    <cellStyle name="標準 27 5 3 2 3 3" xfId="14789"/>
    <cellStyle name="標準 27 5 3 2 3 4" xfId="25344"/>
    <cellStyle name="標準 27 5 3 2 3 5" xfId="35904"/>
    <cellStyle name="標準 27 5 3 2 3 6" xfId="46458"/>
    <cellStyle name="標準 27 5 3 2 4" xfId="6228"/>
    <cellStyle name="標準 27 5 3 2 4 2" xfId="17937"/>
    <cellStyle name="標準 27 5 3 2 4 3" xfId="28491"/>
    <cellStyle name="標準 27 5 3 2 4 4" xfId="39051"/>
    <cellStyle name="標準 27 5 3 2 4 5" xfId="49606"/>
    <cellStyle name="標準 27 5 3 2 5" xfId="12671"/>
    <cellStyle name="標準 27 5 3 2 6" xfId="23225"/>
    <cellStyle name="標準 27 5 3 2 7" xfId="33785"/>
    <cellStyle name="標準 27 5 3 2 8" xfId="44339"/>
    <cellStyle name="標準 27 5 3 3" xfId="2114"/>
    <cellStyle name="標準 27 5 3 3 2" xfId="4523"/>
    <cellStyle name="標準 27 5 3 3 2 2" xfId="9765"/>
    <cellStyle name="標準 27 5 3 3 2 2 2" xfId="20056"/>
    <cellStyle name="標準 27 5 3 3 2 2 3" xfId="30610"/>
    <cellStyle name="標準 27 5 3 3 2 2 4" xfId="41170"/>
    <cellStyle name="標準 27 5 3 3 2 2 5" xfId="51725"/>
    <cellStyle name="標準 27 5 3 3 2 3" xfId="14790"/>
    <cellStyle name="標準 27 5 3 3 2 4" xfId="25345"/>
    <cellStyle name="標準 27 5 3 3 2 5" xfId="35905"/>
    <cellStyle name="標準 27 5 3 3 2 6" xfId="46459"/>
    <cellStyle name="標準 27 5 3 3 3" xfId="7357"/>
    <cellStyle name="標準 27 5 3 3 3 2" xfId="17529"/>
    <cellStyle name="標準 27 5 3 3 3 3" xfId="28083"/>
    <cellStyle name="標準 27 5 3 3 3 4" xfId="38643"/>
    <cellStyle name="標準 27 5 3 3 3 5" xfId="49198"/>
    <cellStyle name="標準 27 5 3 3 4" xfId="12263"/>
    <cellStyle name="標準 27 5 3 3 5" xfId="22817"/>
    <cellStyle name="標準 27 5 3 3 6" xfId="33377"/>
    <cellStyle name="標準 27 5 3 3 7" xfId="43931"/>
    <cellStyle name="標準 27 5 3 4" xfId="1520"/>
    <cellStyle name="標準 27 5 3 4 2" xfId="3929"/>
    <cellStyle name="標準 27 5 3 4 2 2" xfId="9171"/>
    <cellStyle name="標準 27 5 3 4 2 2 2" xfId="20057"/>
    <cellStyle name="標準 27 5 3 4 2 2 3" xfId="30611"/>
    <cellStyle name="標準 27 5 3 4 2 2 4" xfId="41171"/>
    <cellStyle name="標準 27 5 3 4 2 2 5" xfId="51726"/>
    <cellStyle name="標準 27 5 3 4 2 3" xfId="14791"/>
    <cellStyle name="標準 27 5 3 4 2 4" xfId="25346"/>
    <cellStyle name="標準 27 5 3 4 2 5" xfId="35906"/>
    <cellStyle name="標準 27 5 3 4 2 6" xfId="46460"/>
    <cellStyle name="標準 27 5 3 4 3" xfId="6763"/>
    <cellStyle name="標準 27 5 3 4 3 2" xfId="16935"/>
    <cellStyle name="標準 27 5 3 4 3 3" xfId="27489"/>
    <cellStyle name="標準 27 5 3 4 3 4" xfId="38049"/>
    <cellStyle name="標準 27 5 3 4 3 5" xfId="48604"/>
    <cellStyle name="標準 27 5 3 4 4" xfId="11669"/>
    <cellStyle name="標準 27 5 3 4 5" xfId="22223"/>
    <cellStyle name="標準 27 5 3 4 6" xfId="32783"/>
    <cellStyle name="標準 27 5 3 4 7" xfId="43337"/>
    <cellStyle name="標準 27 5 3 5" xfId="3394"/>
    <cellStyle name="標準 27 5 3 5 2" xfId="8636"/>
    <cellStyle name="標準 27 5 3 5 2 2" xfId="20058"/>
    <cellStyle name="標準 27 5 3 5 2 3" xfId="30612"/>
    <cellStyle name="標準 27 5 3 5 2 4" xfId="41172"/>
    <cellStyle name="標準 27 5 3 5 2 5" xfId="51727"/>
    <cellStyle name="標準 27 5 3 5 3" xfId="14792"/>
    <cellStyle name="標準 27 5 3 5 4" xfId="25347"/>
    <cellStyle name="標準 27 5 3 5 5" xfId="35907"/>
    <cellStyle name="標準 27 5 3 5 6" xfId="46461"/>
    <cellStyle name="標準 27 5 3 6" xfId="5820"/>
    <cellStyle name="標準 27 5 3 6 2" xfId="16400"/>
    <cellStyle name="標準 27 5 3 6 3" xfId="26954"/>
    <cellStyle name="標準 27 5 3 6 4" xfId="37514"/>
    <cellStyle name="標準 27 5 3 6 5" xfId="48069"/>
    <cellStyle name="標準 27 5 3 7" xfId="11134"/>
    <cellStyle name="標準 27 5 3 8" xfId="21688"/>
    <cellStyle name="標準 27 5 3 9" xfId="32248"/>
    <cellStyle name="標準 27 5 4" xfId="381"/>
    <cellStyle name="標準 27 5 4 2" xfId="2320"/>
    <cellStyle name="標準 27 5 4 2 2" xfId="4729"/>
    <cellStyle name="標準 27 5 4 2 2 2" xfId="9971"/>
    <cellStyle name="標準 27 5 4 2 2 2 2" xfId="20059"/>
    <cellStyle name="標準 27 5 4 2 2 2 3" xfId="30613"/>
    <cellStyle name="標準 27 5 4 2 2 2 4" xfId="41173"/>
    <cellStyle name="標準 27 5 4 2 2 2 5" xfId="51728"/>
    <cellStyle name="標準 27 5 4 2 2 3" xfId="14793"/>
    <cellStyle name="標準 27 5 4 2 2 4" xfId="25348"/>
    <cellStyle name="標準 27 5 4 2 2 5" xfId="35908"/>
    <cellStyle name="標準 27 5 4 2 2 6" xfId="46462"/>
    <cellStyle name="標準 27 5 4 2 3" xfId="7563"/>
    <cellStyle name="標準 27 5 4 2 3 2" xfId="17735"/>
    <cellStyle name="標準 27 5 4 2 3 3" xfId="28289"/>
    <cellStyle name="標準 27 5 4 2 3 4" xfId="38849"/>
    <cellStyle name="標準 27 5 4 2 3 5" xfId="49404"/>
    <cellStyle name="標準 27 5 4 2 4" xfId="12469"/>
    <cellStyle name="標準 27 5 4 2 5" xfId="23023"/>
    <cellStyle name="標準 27 5 4 2 6" xfId="33583"/>
    <cellStyle name="標準 27 5 4 2 7" xfId="44137"/>
    <cellStyle name="標準 27 5 4 3" xfId="3201"/>
    <cellStyle name="標準 27 5 4 3 2" xfId="8443"/>
    <cellStyle name="標準 27 5 4 3 2 2" xfId="20060"/>
    <cellStyle name="標準 27 5 4 3 2 3" xfId="30614"/>
    <cellStyle name="標準 27 5 4 3 2 4" xfId="41174"/>
    <cellStyle name="標準 27 5 4 3 2 5" xfId="51729"/>
    <cellStyle name="標準 27 5 4 3 3" xfId="14794"/>
    <cellStyle name="標準 27 5 4 3 4" xfId="25349"/>
    <cellStyle name="標準 27 5 4 3 5" xfId="35909"/>
    <cellStyle name="標準 27 5 4 3 6" xfId="46463"/>
    <cellStyle name="標準 27 5 4 4" xfId="5624"/>
    <cellStyle name="標準 27 5 4 4 2" xfId="16207"/>
    <cellStyle name="標準 27 5 4 4 3" xfId="26761"/>
    <cellStyle name="標準 27 5 4 4 4" xfId="37321"/>
    <cellStyle name="標準 27 5 4 4 5" xfId="47876"/>
    <cellStyle name="標準 27 5 4 5" xfId="10941"/>
    <cellStyle name="標準 27 5 4 6" xfId="21495"/>
    <cellStyle name="標準 27 5 4 7" xfId="32055"/>
    <cellStyle name="標準 27 5 4 8" xfId="42609"/>
    <cellStyle name="標準 27 5 5" xfId="792"/>
    <cellStyle name="標準 27 5 5 2" xfId="1918"/>
    <cellStyle name="標準 27 5 5 2 2" xfId="7161"/>
    <cellStyle name="標準 27 5 5 2 2 2" xfId="20061"/>
    <cellStyle name="標準 27 5 5 2 2 3" xfId="30615"/>
    <cellStyle name="標準 27 5 5 2 2 4" xfId="41175"/>
    <cellStyle name="標準 27 5 5 2 2 5" xfId="51730"/>
    <cellStyle name="標準 27 5 5 2 3" xfId="14795"/>
    <cellStyle name="標準 27 5 5 2 4" xfId="25350"/>
    <cellStyle name="標準 27 5 5 2 5" xfId="35910"/>
    <cellStyle name="標準 27 5 5 2 6" xfId="46464"/>
    <cellStyle name="標準 27 5 5 3" xfId="4327"/>
    <cellStyle name="標準 27 5 5 3 2" xfId="9569"/>
    <cellStyle name="標準 27 5 5 3 2 2" xfId="20062"/>
    <cellStyle name="標準 27 5 5 3 2 3" xfId="30616"/>
    <cellStyle name="標準 27 5 5 3 2 4" xfId="41176"/>
    <cellStyle name="標準 27 5 5 3 2 5" xfId="51731"/>
    <cellStyle name="標準 27 5 5 3 3" xfId="14796"/>
    <cellStyle name="標準 27 5 5 3 4" xfId="25351"/>
    <cellStyle name="標準 27 5 5 3 5" xfId="35911"/>
    <cellStyle name="標準 27 5 5 3 6" xfId="46465"/>
    <cellStyle name="標準 27 5 5 4" xfId="6035"/>
    <cellStyle name="標準 27 5 5 4 2" xfId="17333"/>
    <cellStyle name="標準 27 5 5 4 3" xfId="27887"/>
    <cellStyle name="標準 27 5 5 4 4" xfId="38447"/>
    <cellStyle name="標準 27 5 5 4 5" xfId="49002"/>
    <cellStyle name="標準 27 5 5 5" xfId="12067"/>
    <cellStyle name="標準 27 5 5 6" xfId="22621"/>
    <cellStyle name="標準 27 5 5 7" xfId="33181"/>
    <cellStyle name="標準 27 5 5 8" xfId="43735"/>
    <cellStyle name="標準 27 5 6" xfId="1327"/>
    <cellStyle name="標準 27 5 6 2" xfId="3736"/>
    <cellStyle name="標準 27 5 6 2 2" xfId="8978"/>
    <cellStyle name="標準 27 5 6 2 2 2" xfId="20063"/>
    <cellStyle name="標準 27 5 6 2 2 3" xfId="30617"/>
    <cellStyle name="標準 27 5 6 2 2 4" xfId="41177"/>
    <cellStyle name="標準 27 5 6 2 2 5" xfId="51732"/>
    <cellStyle name="標準 27 5 6 2 3" xfId="14797"/>
    <cellStyle name="標準 27 5 6 2 4" xfId="25352"/>
    <cellStyle name="標準 27 5 6 2 5" xfId="35912"/>
    <cellStyle name="標準 27 5 6 2 6" xfId="46466"/>
    <cellStyle name="標準 27 5 6 3" xfId="6570"/>
    <cellStyle name="標準 27 5 6 3 2" xfId="16742"/>
    <cellStyle name="標準 27 5 6 3 3" xfId="27296"/>
    <cellStyle name="標準 27 5 6 3 4" xfId="37856"/>
    <cellStyle name="標準 27 5 6 3 5" xfId="48411"/>
    <cellStyle name="標準 27 5 6 4" xfId="11476"/>
    <cellStyle name="標準 27 5 6 5" xfId="22030"/>
    <cellStyle name="標準 27 5 6 6" xfId="32590"/>
    <cellStyle name="標準 27 5 6 7" xfId="43144"/>
    <cellStyle name="標準 27 5 7" xfId="2881"/>
    <cellStyle name="標準 27 5 7 2" xfId="8123"/>
    <cellStyle name="標準 27 5 7 2 2" xfId="20064"/>
    <cellStyle name="標準 27 5 7 2 3" xfId="30618"/>
    <cellStyle name="標準 27 5 7 2 4" xfId="41178"/>
    <cellStyle name="標準 27 5 7 2 5" xfId="51733"/>
    <cellStyle name="標準 27 5 7 3" xfId="14798"/>
    <cellStyle name="標準 27 5 7 4" xfId="25353"/>
    <cellStyle name="標準 27 5 7 5" xfId="35913"/>
    <cellStyle name="標準 27 5 7 6" xfId="46467"/>
    <cellStyle name="標準 27 5 8" xfId="5384"/>
    <cellStyle name="標準 27 5 8 2" xfId="15887"/>
    <cellStyle name="標準 27 5 8 3" xfId="26441"/>
    <cellStyle name="標準 27 5 8 4" xfId="37001"/>
    <cellStyle name="標準 27 5 8 5" xfId="47556"/>
    <cellStyle name="標準 27 5 9" xfId="10621"/>
    <cellStyle name="標準 27 6" xfId="158"/>
    <cellStyle name="標準 27 6 10" xfId="21163"/>
    <cellStyle name="標準 27 6 11" xfId="31723"/>
    <cellStyle name="標準 27 6 12" xfId="42277"/>
    <cellStyle name="標準 27 6 2" xfId="206"/>
    <cellStyle name="標準 27 6 2 10" xfId="42420"/>
    <cellStyle name="標準 27 6 2 2" xfId="603"/>
    <cellStyle name="標準 27 6 2 2 2" xfId="2653"/>
    <cellStyle name="標準 27 6 2 2 2 2" xfId="5062"/>
    <cellStyle name="標準 27 6 2 2 2 2 2" xfId="10304"/>
    <cellStyle name="標準 27 6 2 2 2 2 2 2" xfId="20065"/>
    <cellStyle name="標準 27 6 2 2 2 2 2 3" xfId="30619"/>
    <cellStyle name="標準 27 6 2 2 2 2 2 4" xfId="41179"/>
    <cellStyle name="標準 27 6 2 2 2 2 2 5" xfId="51734"/>
    <cellStyle name="標準 27 6 2 2 2 2 3" xfId="14799"/>
    <cellStyle name="標準 27 6 2 2 2 2 4" xfId="25354"/>
    <cellStyle name="標準 27 6 2 2 2 2 5" xfId="35914"/>
    <cellStyle name="標準 27 6 2 2 2 2 6" xfId="46468"/>
    <cellStyle name="標準 27 6 2 2 2 3" xfId="7896"/>
    <cellStyle name="標準 27 6 2 2 2 3 2" xfId="18068"/>
    <cellStyle name="標準 27 6 2 2 2 3 3" xfId="28622"/>
    <cellStyle name="標準 27 6 2 2 2 3 4" xfId="39182"/>
    <cellStyle name="標準 27 6 2 2 2 3 5" xfId="49737"/>
    <cellStyle name="標準 27 6 2 2 2 4" xfId="12802"/>
    <cellStyle name="標準 27 6 2 2 2 5" xfId="23356"/>
    <cellStyle name="標準 27 6 2 2 2 6" xfId="33916"/>
    <cellStyle name="標準 27 6 2 2 2 7" xfId="44470"/>
    <cellStyle name="標準 27 6 2 2 3" xfId="3525"/>
    <cellStyle name="標準 27 6 2 2 3 2" xfId="8767"/>
    <cellStyle name="標準 27 6 2 2 3 2 2" xfId="20066"/>
    <cellStyle name="標準 27 6 2 2 3 2 3" xfId="30620"/>
    <cellStyle name="標準 27 6 2 2 3 2 4" xfId="41180"/>
    <cellStyle name="標準 27 6 2 2 3 2 5" xfId="51735"/>
    <cellStyle name="標準 27 6 2 2 3 3" xfId="14800"/>
    <cellStyle name="標準 27 6 2 2 3 4" xfId="25355"/>
    <cellStyle name="標準 27 6 2 2 3 5" xfId="35915"/>
    <cellStyle name="標準 27 6 2 2 3 6" xfId="46469"/>
    <cellStyle name="標準 27 6 2 2 4" xfId="5846"/>
    <cellStyle name="標準 27 6 2 2 4 2" xfId="16531"/>
    <cellStyle name="標準 27 6 2 2 4 3" xfId="27085"/>
    <cellStyle name="標準 27 6 2 2 4 4" xfId="37645"/>
    <cellStyle name="標準 27 6 2 2 4 5" xfId="48200"/>
    <cellStyle name="標準 27 6 2 2 5" xfId="11265"/>
    <cellStyle name="標準 27 6 2 2 6" xfId="21819"/>
    <cellStyle name="標準 27 6 2 2 7" xfId="32379"/>
    <cellStyle name="標準 27 6 2 2 8" xfId="42933"/>
    <cellStyle name="標準 27 6 2 3" xfId="1116"/>
    <cellStyle name="標準 27 6 2 3 2" xfId="2140"/>
    <cellStyle name="標準 27 6 2 3 2 2" xfId="7383"/>
    <cellStyle name="標準 27 6 2 3 2 2 2" xfId="20067"/>
    <cellStyle name="標準 27 6 2 3 2 2 3" xfId="30621"/>
    <cellStyle name="標準 27 6 2 3 2 2 4" xfId="41181"/>
    <cellStyle name="標準 27 6 2 3 2 2 5" xfId="51736"/>
    <cellStyle name="標準 27 6 2 3 2 3" xfId="14801"/>
    <cellStyle name="標準 27 6 2 3 2 4" xfId="25356"/>
    <cellStyle name="標準 27 6 2 3 2 5" xfId="35916"/>
    <cellStyle name="標準 27 6 2 3 2 6" xfId="46470"/>
    <cellStyle name="標準 27 6 2 3 3" xfId="4549"/>
    <cellStyle name="標準 27 6 2 3 3 2" xfId="9791"/>
    <cellStyle name="標準 27 6 2 3 3 2 2" xfId="20068"/>
    <cellStyle name="標準 27 6 2 3 3 2 3" xfId="30622"/>
    <cellStyle name="標準 27 6 2 3 3 2 4" xfId="41182"/>
    <cellStyle name="標準 27 6 2 3 3 2 5" xfId="51737"/>
    <cellStyle name="標準 27 6 2 3 3 3" xfId="14802"/>
    <cellStyle name="標準 27 6 2 3 3 4" xfId="25357"/>
    <cellStyle name="標準 27 6 2 3 3 5" xfId="35917"/>
    <cellStyle name="標準 27 6 2 3 3 6" xfId="46471"/>
    <cellStyle name="標準 27 6 2 3 4" xfId="6359"/>
    <cellStyle name="標準 27 6 2 3 4 2" xfId="17555"/>
    <cellStyle name="標準 27 6 2 3 4 3" xfId="28109"/>
    <cellStyle name="標準 27 6 2 3 4 4" xfId="38669"/>
    <cellStyle name="標準 27 6 2 3 4 5" xfId="49224"/>
    <cellStyle name="標準 27 6 2 3 5" xfId="12289"/>
    <cellStyle name="標準 27 6 2 3 6" xfId="22843"/>
    <cellStyle name="標準 27 6 2 3 7" xfId="33403"/>
    <cellStyle name="標準 27 6 2 3 8" xfId="43957"/>
    <cellStyle name="標準 27 6 2 4" xfId="1651"/>
    <cellStyle name="標準 27 6 2 4 2" xfId="4060"/>
    <cellStyle name="標準 27 6 2 4 2 2" xfId="9302"/>
    <cellStyle name="標準 27 6 2 4 2 2 2" xfId="20069"/>
    <cellStyle name="標準 27 6 2 4 2 2 3" xfId="30623"/>
    <cellStyle name="標準 27 6 2 4 2 2 4" xfId="41183"/>
    <cellStyle name="標準 27 6 2 4 2 2 5" xfId="51738"/>
    <cellStyle name="標準 27 6 2 4 2 3" xfId="14803"/>
    <cellStyle name="標準 27 6 2 4 2 4" xfId="25358"/>
    <cellStyle name="標準 27 6 2 4 2 5" xfId="35918"/>
    <cellStyle name="標準 27 6 2 4 2 6" xfId="46472"/>
    <cellStyle name="標準 27 6 2 4 3" xfId="6894"/>
    <cellStyle name="標準 27 6 2 4 3 2" xfId="17066"/>
    <cellStyle name="標準 27 6 2 4 3 3" xfId="27620"/>
    <cellStyle name="標準 27 6 2 4 3 4" xfId="38180"/>
    <cellStyle name="標準 27 6 2 4 3 5" xfId="48735"/>
    <cellStyle name="標準 27 6 2 4 4" xfId="11800"/>
    <cellStyle name="標準 27 6 2 4 5" xfId="22354"/>
    <cellStyle name="標準 27 6 2 4 6" xfId="32914"/>
    <cellStyle name="標準 27 6 2 4 7" xfId="43468"/>
    <cellStyle name="標準 27 6 2 5" xfId="3012"/>
    <cellStyle name="標準 27 6 2 5 2" xfId="8254"/>
    <cellStyle name="標準 27 6 2 5 2 2" xfId="20070"/>
    <cellStyle name="標準 27 6 2 5 2 3" xfId="30624"/>
    <cellStyle name="標準 27 6 2 5 2 4" xfId="41184"/>
    <cellStyle name="標準 27 6 2 5 2 5" xfId="51739"/>
    <cellStyle name="標準 27 6 2 5 3" xfId="14804"/>
    <cellStyle name="標準 27 6 2 5 4" xfId="25359"/>
    <cellStyle name="標準 27 6 2 5 5" xfId="35919"/>
    <cellStyle name="標準 27 6 2 5 6" xfId="46473"/>
    <cellStyle name="標準 27 6 2 6" xfId="5451"/>
    <cellStyle name="標準 27 6 2 6 2" xfId="16018"/>
    <cellStyle name="標準 27 6 2 6 3" xfId="26572"/>
    <cellStyle name="標準 27 6 2 6 4" xfId="37132"/>
    <cellStyle name="標準 27 6 2 6 5" xfId="47687"/>
    <cellStyle name="標準 27 6 2 7" xfId="10752"/>
    <cellStyle name="標準 27 6 2 8" xfId="21306"/>
    <cellStyle name="標準 27 6 2 9" xfId="31866"/>
    <cellStyle name="標準 27 6 3" xfId="395"/>
    <cellStyle name="標準 27 6 3 2" xfId="973"/>
    <cellStyle name="標準 27 6 3 2 2" xfId="2510"/>
    <cellStyle name="標準 27 6 3 2 2 2" xfId="7753"/>
    <cellStyle name="標準 27 6 3 2 2 2 2" xfId="20071"/>
    <cellStyle name="標準 27 6 3 2 2 2 3" xfId="30625"/>
    <cellStyle name="標準 27 6 3 2 2 2 4" xfId="41185"/>
    <cellStyle name="標準 27 6 3 2 2 2 5" xfId="51740"/>
    <cellStyle name="標準 27 6 3 2 2 3" xfId="14805"/>
    <cellStyle name="標準 27 6 3 2 2 4" xfId="25360"/>
    <cellStyle name="標準 27 6 3 2 2 5" xfId="35920"/>
    <cellStyle name="標準 27 6 3 2 2 6" xfId="46474"/>
    <cellStyle name="標準 27 6 3 2 3" xfId="4919"/>
    <cellStyle name="標準 27 6 3 2 3 2" xfId="10161"/>
    <cellStyle name="標準 27 6 3 2 3 2 2" xfId="20072"/>
    <cellStyle name="標準 27 6 3 2 3 2 3" xfId="30626"/>
    <cellStyle name="標準 27 6 3 2 3 2 4" xfId="41186"/>
    <cellStyle name="標準 27 6 3 2 3 2 5" xfId="51741"/>
    <cellStyle name="標準 27 6 3 2 3 3" xfId="14806"/>
    <cellStyle name="標準 27 6 3 2 3 4" xfId="25361"/>
    <cellStyle name="標準 27 6 3 2 3 5" xfId="35921"/>
    <cellStyle name="標準 27 6 3 2 3 6" xfId="46475"/>
    <cellStyle name="標準 27 6 3 2 4" xfId="6216"/>
    <cellStyle name="標準 27 6 3 2 4 2" xfId="17925"/>
    <cellStyle name="標準 27 6 3 2 4 3" xfId="28479"/>
    <cellStyle name="標準 27 6 3 2 4 4" xfId="39039"/>
    <cellStyle name="標準 27 6 3 2 4 5" xfId="49594"/>
    <cellStyle name="標準 27 6 3 2 5" xfId="12659"/>
    <cellStyle name="標準 27 6 3 2 6" xfId="23213"/>
    <cellStyle name="標準 27 6 3 2 7" xfId="33773"/>
    <cellStyle name="標準 27 6 3 2 8" xfId="44327"/>
    <cellStyle name="標準 27 6 3 3" xfId="1508"/>
    <cellStyle name="標準 27 6 3 3 2" xfId="3917"/>
    <cellStyle name="標準 27 6 3 3 2 2" xfId="9159"/>
    <cellStyle name="標準 27 6 3 3 2 2 2" xfId="20073"/>
    <cellStyle name="標準 27 6 3 3 2 2 3" xfId="30627"/>
    <cellStyle name="標準 27 6 3 3 2 2 4" xfId="41187"/>
    <cellStyle name="標準 27 6 3 3 2 2 5" xfId="51742"/>
    <cellStyle name="標準 27 6 3 3 2 3" xfId="14807"/>
    <cellStyle name="標準 27 6 3 3 2 4" xfId="25362"/>
    <cellStyle name="標準 27 6 3 3 2 5" xfId="35922"/>
    <cellStyle name="標準 27 6 3 3 2 6" xfId="46476"/>
    <cellStyle name="標準 27 6 3 3 3" xfId="6751"/>
    <cellStyle name="標準 27 6 3 3 3 2" xfId="16923"/>
    <cellStyle name="標準 27 6 3 3 3 3" xfId="27477"/>
    <cellStyle name="標準 27 6 3 3 3 4" xfId="38037"/>
    <cellStyle name="標準 27 6 3 3 3 5" xfId="48592"/>
    <cellStyle name="標準 27 6 3 3 4" xfId="11657"/>
    <cellStyle name="標準 27 6 3 3 5" xfId="22211"/>
    <cellStyle name="標準 27 6 3 3 6" xfId="32771"/>
    <cellStyle name="標準 27 6 3 3 7" xfId="43325"/>
    <cellStyle name="標準 27 6 3 4" xfId="3382"/>
    <cellStyle name="標準 27 6 3 4 2" xfId="8624"/>
    <cellStyle name="標準 27 6 3 4 2 2" xfId="20074"/>
    <cellStyle name="標準 27 6 3 4 2 3" xfId="30628"/>
    <cellStyle name="標準 27 6 3 4 2 4" xfId="41188"/>
    <cellStyle name="標準 27 6 3 4 2 5" xfId="51743"/>
    <cellStyle name="標準 27 6 3 4 3" xfId="14808"/>
    <cellStyle name="標準 27 6 3 4 4" xfId="25363"/>
    <cellStyle name="標準 27 6 3 4 5" xfId="35923"/>
    <cellStyle name="標準 27 6 3 4 6" xfId="46477"/>
    <cellStyle name="標準 27 6 3 5" xfId="5638"/>
    <cellStyle name="標準 27 6 3 5 2" xfId="16388"/>
    <cellStyle name="標準 27 6 3 5 3" xfId="26942"/>
    <cellStyle name="標準 27 6 3 5 4" xfId="37502"/>
    <cellStyle name="標準 27 6 3 5 5" xfId="48057"/>
    <cellStyle name="標準 27 6 3 6" xfId="11122"/>
    <cellStyle name="標準 27 6 3 7" xfId="21676"/>
    <cellStyle name="標準 27 6 3 8" xfId="32236"/>
    <cellStyle name="標準 27 6 3 9" xfId="42790"/>
    <cellStyle name="標準 27 6 4" xfId="818"/>
    <cellStyle name="標準 27 6 4 2" xfId="2357"/>
    <cellStyle name="標準 27 6 4 2 2" xfId="4766"/>
    <cellStyle name="標準 27 6 4 2 2 2" xfId="10008"/>
    <cellStyle name="標準 27 6 4 2 2 2 2" xfId="20075"/>
    <cellStyle name="標準 27 6 4 2 2 2 3" xfId="30629"/>
    <cellStyle name="標準 27 6 4 2 2 2 4" xfId="41189"/>
    <cellStyle name="標準 27 6 4 2 2 2 5" xfId="51744"/>
    <cellStyle name="標準 27 6 4 2 2 3" xfId="14809"/>
    <cellStyle name="標準 27 6 4 2 2 4" xfId="25364"/>
    <cellStyle name="標準 27 6 4 2 2 5" xfId="35924"/>
    <cellStyle name="標準 27 6 4 2 2 6" xfId="46478"/>
    <cellStyle name="標準 27 6 4 2 3" xfId="7600"/>
    <cellStyle name="標準 27 6 4 2 3 2" xfId="17772"/>
    <cellStyle name="標準 27 6 4 2 3 3" xfId="28326"/>
    <cellStyle name="標準 27 6 4 2 3 4" xfId="38886"/>
    <cellStyle name="標準 27 6 4 2 3 5" xfId="49441"/>
    <cellStyle name="標準 27 6 4 2 4" xfId="12506"/>
    <cellStyle name="標準 27 6 4 2 5" xfId="23060"/>
    <cellStyle name="標準 27 6 4 2 6" xfId="33620"/>
    <cellStyle name="標準 27 6 4 2 7" xfId="44174"/>
    <cellStyle name="標準 27 6 4 3" xfId="3227"/>
    <cellStyle name="標準 27 6 4 3 2" xfId="8469"/>
    <cellStyle name="標準 27 6 4 3 2 2" xfId="20076"/>
    <cellStyle name="標準 27 6 4 3 2 3" xfId="30630"/>
    <cellStyle name="標準 27 6 4 3 2 4" xfId="41190"/>
    <cellStyle name="標準 27 6 4 3 2 5" xfId="51745"/>
    <cellStyle name="標準 27 6 4 3 3" xfId="14810"/>
    <cellStyle name="標準 27 6 4 3 4" xfId="25365"/>
    <cellStyle name="標準 27 6 4 3 5" xfId="35925"/>
    <cellStyle name="標準 27 6 4 3 6" xfId="46479"/>
    <cellStyle name="標準 27 6 4 4" xfId="6061"/>
    <cellStyle name="標準 27 6 4 4 2" xfId="16233"/>
    <cellStyle name="標準 27 6 4 4 3" xfId="26787"/>
    <cellStyle name="標準 27 6 4 4 4" xfId="37347"/>
    <cellStyle name="標準 27 6 4 4 5" xfId="47902"/>
    <cellStyle name="標準 27 6 4 5" xfId="10967"/>
    <cellStyle name="標準 27 6 4 6" xfId="21521"/>
    <cellStyle name="標準 27 6 4 7" xfId="32081"/>
    <cellStyle name="標準 27 6 4 8" xfId="42635"/>
    <cellStyle name="標準 27 6 5" xfId="1932"/>
    <cellStyle name="標準 27 6 5 2" xfId="4341"/>
    <cellStyle name="標準 27 6 5 2 2" xfId="9583"/>
    <cellStyle name="標準 27 6 5 2 2 2" xfId="20077"/>
    <cellStyle name="標準 27 6 5 2 2 3" xfId="30631"/>
    <cellStyle name="標準 27 6 5 2 2 4" xfId="41191"/>
    <cellStyle name="標準 27 6 5 2 2 5" xfId="51746"/>
    <cellStyle name="標準 27 6 5 2 3" xfId="14811"/>
    <cellStyle name="標準 27 6 5 2 4" xfId="25366"/>
    <cellStyle name="標準 27 6 5 2 5" xfId="35926"/>
    <cellStyle name="標準 27 6 5 2 6" xfId="46480"/>
    <cellStyle name="標準 27 6 5 3" xfId="7175"/>
    <cellStyle name="標準 27 6 5 3 2" xfId="17347"/>
    <cellStyle name="標準 27 6 5 3 3" xfId="27901"/>
    <cellStyle name="標準 27 6 5 3 4" xfId="38461"/>
    <cellStyle name="標準 27 6 5 3 5" xfId="49016"/>
    <cellStyle name="標準 27 6 5 4" xfId="12081"/>
    <cellStyle name="標準 27 6 5 5" xfId="22635"/>
    <cellStyle name="標準 27 6 5 6" xfId="33195"/>
    <cellStyle name="標準 27 6 5 7" xfId="43749"/>
    <cellStyle name="標準 27 6 6" xfId="1353"/>
    <cellStyle name="標準 27 6 6 2" xfId="3762"/>
    <cellStyle name="標準 27 6 6 2 2" xfId="9004"/>
    <cellStyle name="標準 27 6 6 2 2 2" xfId="20078"/>
    <cellStyle name="標準 27 6 6 2 2 3" xfId="30632"/>
    <cellStyle name="標準 27 6 6 2 2 4" xfId="41192"/>
    <cellStyle name="標準 27 6 6 2 2 5" xfId="51747"/>
    <cellStyle name="標準 27 6 6 2 3" xfId="14812"/>
    <cellStyle name="標準 27 6 6 2 4" xfId="25367"/>
    <cellStyle name="標準 27 6 6 2 5" xfId="35927"/>
    <cellStyle name="標準 27 6 6 2 6" xfId="46481"/>
    <cellStyle name="標準 27 6 6 3" xfId="6596"/>
    <cellStyle name="標準 27 6 6 3 2" xfId="16768"/>
    <cellStyle name="標準 27 6 6 3 3" xfId="27322"/>
    <cellStyle name="標準 27 6 6 3 4" xfId="37882"/>
    <cellStyle name="標準 27 6 6 3 5" xfId="48437"/>
    <cellStyle name="標準 27 6 6 4" xfId="11502"/>
    <cellStyle name="標準 27 6 6 5" xfId="22056"/>
    <cellStyle name="標準 27 6 6 6" xfId="32616"/>
    <cellStyle name="標準 27 6 6 7" xfId="43170"/>
    <cellStyle name="標準 27 6 7" xfId="2869"/>
    <cellStyle name="標準 27 6 7 2" xfId="8111"/>
    <cellStyle name="標準 27 6 7 2 2" xfId="20079"/>
    <cellStyle name="標準 27 6 7 2 3" xfId="30633"/>
    <cellStyle name="標準 27 6 7 2 4" xfId="41193"/>
    <cellStyle name="標準 27 6 7 2 5" xfId="51748"/>
    <cellStyle name="標準 27 6 7 3" xfId="14813"/>
    <cellStyle name="標準 27 6 7 4" xfId="25368"/>
    <cellStyle name="標準 27 6 7 5" xfId="35928"/>
    <cellStyle name="標準 27 6 7 6" xfId="46482"/>
    <cellStyle name="標準 27 6 8" xfId="5406"/>
    <cellStyle name="標準 27 6 8 2" xfId="15875"/>
    <cellStyle name="標準 27 6 8 3" xfId="26429"/>
    <cellStyle name="標準 27 6 8 4" xfId="36989"/>
    <cellStyle name="標準 27 6 8 5" xfId="47544"/>
    <cellStyle name="標準 27 6 9" xfId="10609"/>
    <cellStyle name="標準 27 7" xfId="246"/>
    <cellStyle name="標準 27 7 10" xfId="21201"/>
    <cellStyle name="標準 27 7 11" xfId="31761"/>
    <cellStyle name="標準 27 7 12" xfId="42315"/>
    <cellStyle name="標準 27 7 2" xfId="625"/>
    <cellStyle name="標準 27 7 2 10" xfId="42442"/>
    <cellStyle name="標準 27 7 2 2" xfId="1138"/>
    <cellStyle name="標準 27 7 2 2 2" xfId="2675"/>
    <cellStyle name="標準 27 7 2 2 2 2" xfId="5084"/>
    <cellStyle name="標準 27 7 2 2 2 2 2" xfId="10326"/>
    <cellStyle name="標準 27 7 2 2 2 2 2 2" xfId="20080"/>
    <cellStyle name="標準 27 7 2 2 2 2 2 3" xfId="30634"/>
    <cellStyle name="標準 27 7 2 2 2 2 2 4" xfId="41194"/>
    <cellStyle name="標準 27 7 2 2 2 2 2 5" xfId="51749"/>
    <cellStyle name="標準 27 7 2 2 2 2 3" xfId="14814"/>
    <cellStyle name="標準 27 7 2 2 2 2 4" xfId="25369"/>
    <cellStyle name="標準 27 7 2 2 2 2 5" xfId="35929"/>
    <cellStyle name="標準 27 7 2 2 2 2 6" xfId="46483"/>
    <cellStyle name="標準 27 7 2 2 2 3" xfId="7918"/>
    <cellStyle name="標準 27 7 2 2 2 3 2" xfId="18090"/>
    <cellStyle name="標準 27 7 2 2 2 3 3" xfId="28644"/>
    <cellStyle name="標準 27 7 2 2 2 3 4" xfId="39204"/>
    <cellStyle name="標準 27 7 2 2 2 3 5" xfId="49759"/>
    <cellStyle name="標準 27 7 2 2 2 4" xfId="12824"/>
    <cellStyle name="標準 27 7 2 2 2 5" xfId="23378"/>
    <cellStyle name="標準 27 7 2 2 2 6" xfId="33938"/>
    <cellStyle name="標準 27 7 2 2 2 7" xfId="44492"/>
    <cellStyle name="標準 27 7 2 2 3" xfId="3547"/>
    <cellStyle name="標準 27 7 2 2 3 2" xfId="8789"/>
    <cellStyle name="標準 27 7 2 2 3 2 2" xfId="20081"/>
    <cellStyle name="標準 27 7 2 2 3 2 3" xfId="30635"/>
    <cellStyle name="標準 27 7 2 2 3 2 4" xfId="41195"/>
    <cellStyle name="標準 27 7 2 2 3 2 5" xfId="51750"/>
    <cellStyle name="標準 27 7 2 2 3 3" xfId="14815"/>
    <cellStyle name="標準 27 7 2 2 3 4" xfId="25370"/>
    <cellStyle name="標準 27 7 2 2 3 5" xfId="35930"/>
    <cellStyle name="標準 27 7 2 2 3 6" xfId="46484"/>
    <cellStyle name="標準 27 7 2 2 4" xfId="6381"/>
    <cellStyle name="標準 27 7 2 2 4 2" xfId="16553"/>
    <cellStyle name="標準 27 7 2 2 4 3" xfId="27107"/>
    <cellStyle name="標準 27 7 2 2 4 4" xfId="37667"/>
    <cellStyle name="標準 27 7 2 2 4 5" xfId="48222"/>
    <cellStyle name="標準 27 7 2 2 5" xfId="11287"/>
    <cellStyle name="標準 27 7 2 2 6" xfId="21841"/>
    <cellStyle name="標準 27 7 2 2 7" xfId="32401"/>
    <cellStyle name="標準 27 7 2 2 8" xfId="42955"/>
    <cellStyle name="標準 27 7 2 3" xfId="2162"/>
    <cellStyle name="標準 27 7 2 3 2" xfId="4571"/>
    <cellStyle name="標準 27 7 2 3 2 2" xfId="9813"/>
    <cellStyle name="標準 27 7 2 3 2 2 2" xfId="20082"/>
    <cellStyle name="標準 27 7 2 3 2 2 3" xfId="30636"/>
    <cellStyle name="標準 27 7 2 3 2 2 4" xfId="41196"/>
    <cellStyle name="標準 27 7 2 3 2 2 5" xfId="51751"/>
    <cellStyle name="標準 27 7 2 3 2 3" xfId="14816"/>
    <cellStyle name="標準 27 7 2 3 2 4" xfId="25371"/>
    <cellStyle name="標準 27 7 2 3 2 5" xfId="35931"/>
    <cellStyle name="標準 27 7 2 3 2 6" xfId="46485"/>
    <cellStyle name="標準 27 7 2 3 3" xfId="7405"/>
    <cellStyle name="標準 27 7 2 3 3 2" xfId="17577"/>
    <cellStyle name="標準 27 7 2 3 3 3" xfId="28131"/>
    <cellStyle name="標準 27 7 2 3 3 4" xfId="38691"/>
    <cellStyle name="標準 27 7 2 3 3 5" xfId="49246"/>
    <cellStyle name="標準 27 7 2 3 4" xfId="12311"/>
    <cellStyle name="標準 27 7 2 3 5" xfId="22865"/>
    <cellStyle name="標準 27 7 2 3 6" xfId="33425"/>
    <cellStyle name="標準 27 7 2 3 7" xfId="43979"/>
    <cellStyle name="標準 27 7 2 4" xfId="1673"/>
    <cellStyle name="標準 27 7 2 4 2" xfId="4082"/>
    <cellStyle name="標準 27 7 2 4 2 2" xfId="9324"/>
    <cellStyle name="標準 27 7 2 4 2 2 2" xfId="20083"/>
    <cellStyle name="標準 27 7 2 4 2 2 3" xfId="30637"/>
    <cellStyle name="標準 27 7 2 4 2 2 4" xfId="41197"/>
    <cellStyle name="標準 27 7 2 4 2 2 5" xfId="51752"/>
    <cellStyle name="標準 27 7 2 4 2 3" xfId="14817"/>
    <cellStyle name="標準 27 7 2 4 2 4" xfId="25372"/>
    <cellStyle name="標準 27 7 2 4 2 5" xfId="35932"/>
    <cellStyle name="標準 27 7 2 4 2 6" xfId="46486"/>
    <cellStyle name="標準 27 7 2 4 3" xfId="6916"/>
    <cellStyle name="標準 27 7 2 4 3 2" xfId="17088"/>
    <cellStyle name="標準 27 7 2 4 3 3" xfId="27642"/>
    <cellStyle name="標準 27 7 2 4 3 4" xfId="38202"/>
    <cellStyle name="標準 27 7 2 4 3 5" xfId="48757"/>
    <cellStyle name="標準 27 7 2 4 4" xfId="11822"/>
    <cellStyle name="標準 27 7 2 4 5" xfId="22376"/>
    <cellStyle name="標準 27 7 2 4 6" xfId="32936"/>
    <cellStyle name="標準 27 7 2 4 7" xfId="43490"/>
    <cellStyle name="標準 27 7 2 5" xfId="3034"/>
    <cellStyle name="標準 27 7 2 5 2" xfId="8276"/>
    <cellStyle name="標準 27 7 2 5 2 2" xfId="20084"/>
    <cellStyle name="標準 27 7 2 5 2 3" xfId="30638"/>
    <cellStyle name="標準 27 7 2 5 2 4" xfId="41198"/>
    <cellStyle name="標準 27 7 2 5 2 5" xfId="51753"/>
    <cellStyle name="標準 27 7 2 5 3" xfId="14818"/>
    <cellStyle name="標準 27 7 2 5 4" xfId="25373"/>
    <cellStyle name="標準 27 7 2 5 5" xfId="35933"/>
    <cellStyle name="標準 27 7 2 5 6" xfId="46487"/>
    <cellStyle name="標準 27 7 2 6" xfId="5868"/>
    <cellStyle name="標準 27 7 2 6 2" xfId="16040"/>
    <cellStyle name="標準 27 7 2 6 3" xfId="26594"/>
    <cellStyle name="標準 27 7 2 6 4" xfId="37154"/>
    <cellStyle name="標準 27 7 2 6 5" xfId="47709"/>
    <cellStyle name="標準 27 7 2 7" xfId="10774"/>
    <cellStyle name="標準 27 7 2 8" xfId="21328"/>
    <cellStyle name="標準 27 7 2 9" xfId="31888"/>
    <cellStyle name="標準 27 7 3" xfId="407"/>
    <cellStyle name="標準 27 7 3 2" xfId="1011"/>
    <cellStyle name="標準 27 7 3 2 2" xfId="2548"/>
    <cellStyle name="標準 27 7 3 2 2 2" xfId="7791"/>
    <cellStyle name="標準 27 7 3 2 2 2 2" xfId="20085"/>
    <cellStyle name="標準 27 7 3 2 2 2 3" xfId="30639"/>
    <cellStyle name="標準 27 7 3 2 2 2 4" xfId="41199"/>
    <cellStyle name="標準 27 7 3 2 2 2 5" xfId="51754"/>
    <cellStyle name="標準 27 7 3 2 2 3" xfId="14819"/>
    <cellStyle name="標準 27 7 3 2 2 4" xfId="25374"/>
    <cellStyle name="標準 27 7 3 2 2 5" xfId="35934"/>
    <cellStyle name="標準 27 7 3 2 2 6" xfId="46488"/>
    <cellStyle name="標準 27 7 3 2 3" xfId="4957"/>
    <cellStyle name="標準 27 7 3 2 3 2" xfId="10199"/>
    <cellStyle name="標準 27 7 3 2 3 2 2" xfId="20086"/>
    <cellStyle name="標準 27 7 3 2 3 2 3" xfId="30640"/>
    <cellStyle name="標準 27 7 3 2 3 2 4" xfId="41200"/>
    <cellStyle name="標準 27 7 3 2 3 2 5" xfId="51755"/>
    <cellStyle name="標準 27 7 3 2 3 3" xfId="14820"/>
    <cellStyle name="標準 27 7 3 2 3 4" xfId="25375"/>
    <cellStyle name="標準 27 7 3 2 3 5" xfId="35935"/>
    <cellStyle name="標準 27 7 3 2 3 6" xfId="46489"/>
    <cellStyle name="標準 27 7 3 2 4" xfId="6254"/>
    <cellStyle name="標準 27 7 3 2 4 2" xfId="17963"/>
    <cellStyle name="標準 27 7 3 2 4 3" xfId="28517"/>
    <cellStyle name="標準 27 7 3 2 4 4" xfId="39077"/>
    <cellStyle name="標準 27 7 3 2 4 5" xfId="49632"/>
    <cellStyle name="標準 27 7 3 2 5" xfId="12697"/>
    <cellStyle name="標準 27 7 3 2 6" xfId="23251"/>
    <cellStyle name="標準 27 7 3 2 7" xfId="33811"/>
    <cellStyle name="標準 27 7 3 2 8" xfId="44365"/>
    <cellStyle name="標準 27 7 3 3" xfId="1546"/>
    <cellStyle name="標準 27 7 3 3 2" xfId="3955"/>
    <cellStyle name="標準 27 7 3 3 2 2" xfId="9197"/>
    <cellStyle name="標準 27 7 3 3 2 2 2" xfId="20087"/>
    <cellStyle name="標準 27 7 3 3 2 2 3" xfId="30641"/>
    <cellStyle name="標準 27 7 3 3 2 2 4" xfId="41201"/>
    <cellStyle name="標準 27 7 3 3 2 2 5" xfId="51756"/>
    <cellStyle name="標準 27 7 3 3 2 3" xfId="14821"/>
    <cellStyle name="標準 27 7 3 3 2 4" xfId="25376"/>
    <cellStyle name="標準 27 7 3 3 2 5" xfId="35936"/>
    <cellStyle name="標準 27 7 3 3 2 6" xfId="46490"/>
    <cellStyle name="標準 27 7 3 3 3" xfId="6789"/>
    <cellStyle name="標準 27 7 3 3 3 2" xfId="16961"/>
    <cellStyle name="標準 27 7 3 3 3 3" xfId="27515"/>
    <cellStyle name="標準 27 7 3 3 3 4" xfId="38075"/>
    <cellStyle name="標準 27 7 3 3 3 5" xfId="48630"/>
    <cellStyle name="標準 27 7 3 3 4" xfId="11695"/>
    <cellStyle name="標準 27 7 3 3 5" xfId="22249"/>
    <cellStyle name="標準 27 7 3 3 6" xfId="32809"/>
    <cellStyle name="標準 27 7 3 3 7" xfId="43363"/>
    <cellStyle name="標準 27 7 3 4" xfId="3420"/>
    <cellStyle name="標準 27 7 3 4 2" xfId="8662"/>
    <cellStyle name="標準 27 7 3 4 2 2" xfId="20088"/>
    <cellStyle name="標準 27 7 3 4 2 3" xfId="30642"/>
    <cellStyle name="標準 27 7 3 4 2 4" xfId="41202"/>
    <cellStyle name="標準 27 7 3 4 2 5" xfId="51757"/>
    <cellStyle name="標準 27 7 3 4 3" xfId="14822"/>
    <cellStyle name="標準 27 7 3 4 4" xfId="25377"/>
    <cellStyle name="標準 27 7 3 4 5" xfId="35937"/>
    <cellStyle name="標準 27 7 3 4 6" xfId="46491"/>
    <cellStyle name="標準 27 7 3 5" xfId="5650"/>
    <cellStyle name="標準 27 7 3 5 2" xfId="16426"/>
    <cellStyle name="標準 27 7 3 5 3" xfId="26980"/>
    <cellStyle name="標準 27 7 3 5 4" xfId="37540"/>
    <cellStyle name="標準 27 7 3 5 5" xfId="48095"/>
    <cellStyle name="標準 27 7 3 6" xfId="11160"/>
    <cellStyle name="標準 27 7 3 7" xfId="21714"/>
    <cellStyle name="標準 27 7 3 8" xfId="32274"/>
    <cellStyle name="標準 27 7 3 9" xfId="42828"/>
    <cellStyle name="標準 27 7 4" xfId="840"/>
    <cellStyle name="標準 27 7 4 2" xfId="2377"/>
    <cellStyle name="標準 27 7 4 2 2" xfId="4786"/>
    <cellStyle name="標準 27 7 4 2 2 2" xfId="10028"/>
    <cellStyle name="標準 27 7 4 2 2 2 2" xfId="20089"/>
    <cellStyle name="標準 27 7 4 2 2 2 3" xfId="30643"/>
    <cellStyle name="標準 27 7 4 2 2 2 4" xfId="41203"/>
    <cellStyle name="標準 27 7 4 2 2 2 5" xfId="51758"/>
    <cellStyle name="標準 27 7 4 2 2 3" xfId="14823"/>
    <cellStyle name="標準 27 7 4 2 2 4" xfId="25378"/>
    <cellStyle name="標準 27 7 4 2 2 5" xfId="35938"/>
    <cellStyle name="標準 27 7 4 2 2 6" xfId="46492"/>
    <cellStyle name="標準 27 7 4 2 3" xfId="7620"/>
    <cellStyle name="標準 27 7 4 2 3 2" xfId="17792"/>
    <cellStyle name="標準 27 7 4 2 3 3" xfId="28346"/>
    <cellStyle name="標準 27 7 4 2 3 4" xfId="38906"/>
    <cellStyle name="標準 27 7 4 2 3 5" xfId="49461"/>
    <cellStyle name="標準 27 7 4 2 4" xfId="12526"/>
    <cellStyle name="標準 27 7 4 2 5" xfId="23080"/>
    <cellStyle name="標準 27 7 4 2 6" xfId="33640"/>
    <cellStyle name="標準 27 7 4 2 7" xfId="44194"/>
    <cellStyle name="標準 27 7 4 3" xfId="3249"/>
    <cellStyle name="標準 27 7 4 3 2" xfId="8491"/>
    <cellStyle name="標準 27 7 4 3 2 2" xfId="20090"/>
    <cellStyle name="標準 27 7 4 3 2 3" xfId="30644"/>
    <cellStyle name="標準 27 7 4 3 2 4" xfId="41204"/>
    <cellStyle name="標準 27 7 4 3 2 5" xfId="51759"/>
    <cellStyle name="標準 27 7 4 3 3" xfId="14824"/>
    <cellStyle name="標準 27 7 4 3 4" xfId="25379"/>
    <cellStyle name="標準 27 7 4 3 5" xfId="35939"/>
    <cellStyle name="標準 27 7 4 3 6" xfId="46493"/>
    <cellStyle name="標準 27 7 4 4" xfId="6083"/>
    <cellStyle name="標準 27 7 4 4 2" xfId="16255"/>
    <cellStyle name="標準 27 7 4 4 3" xfId="26809"/>
    <cellStyle name="標準 27 7 4 4 4" xfId="37369"/>
    <cellStyle name="標準 27 7 4 4 5" xfId="47924"/>
    <cellStyle name="標準 27 7 4 5" xfId="10989"/>
    <cellStyle name="標準 27 7 4 6" xfId="21543"/>
    <cellStyle name="標準 27 7 4 7" xfId="32103"/>
    <cellStyle name="標準 27 7 4 8" xfId="42657"/>
    <cellStyle name="標準 27 7 5" xfId="1944"/>
    <cellStyle name="標準 27 7 5 2" xfId="4353"/>
    <cellStyle name="標準 27 7 5 2 2" xfId="9595"/>
    <cellStyle name="標準 27 7 5 2 2 2" xfId="20091"/>
    <cellStyle name="標準 27 7 5 2 2 3" xfId="30645"/>
    <cellStyle name="標準 27 7 5 2 2 4" xfId="41205"/>
    <cellStyle name="標準 27 7 5 2 2 5" xfId="51760"/>
    <cellStyle name="標準 27 7 5 2 3" xfId="14825"/>
    <cellStyle name="標準 27 7 5 2 4" xfId="25380"/>
    <cellStyle name="標準 27 7 5 2 5" xfId="35940"/>
    <cellStyle name="標準 27 7 5 2 6" xfId="46494"/>
    <cellStyle name="標準 27 7 5 3" xfId="7187"/>
    <cellStyle name="標準 27 7 5 3 2" xfId="17359"/>
    <cellStyle name="標準 27 7 5 3 3" xfId="27913"/>
    <cellStyle name="標準 27 7 5 3 4" xfId="38473"/>
    <cellStyle name="標準 27 7 5 3 5" xfId="49028"/>
    <cellStyle name="標準 27 7 5 4" xfId="12093"/>
    <cellStyle name="標準 27 7 5 5" xfId="22647"/>
    <cellStyle name="標準 27 7 5 6" xfId="33207"/>
    <cellStyle name="標準 27 7 5 7" xfId="43761"/>
    <cellStyle name="標準 27 7 6" xfId="1375"/>
    <cellStyle name="標準 27 7 6 2" xfId="3784"/>
    <cellStyle name="標準 27 7 6 2 2" xfId="9026"/>
    <cellStyle name="標準 27 7 6 2 2 2" xfId="20092"/>
    <cellStyle name="標準 27 7 6 2 2 3" xfId="30646"/>
    <cellStyle name="標準 27 7 6 2 2 4" xfId="41206"/>
    <cellStyle name="標準 27 7 6 2 2 5" xfId="51761"/>
    <cellStyle name="標準 27 7 6 2 3" xfId="14826"/>
    <cellStyle name="標準 27 7 6 2 4" xfId="25381"/>
    <cellStyle name="標準 27 7 6 2 5" xfId="35941"/>
    <cellStyle name="標準 27 7 6 2 6" xfId="46495"/>
    <cellStyle name="標準 27 7 6 3" xfId="6618"/>
    <cellStyle name="標準 27 7 6 3 2" xfId="16790"/>
    <cellStyle name="標準 27 7 6 3 3" xfId="27344"/>
    <cellStyle name="標準 27 7 6 3 4" xfId="37904"/>
    <cellStyle name="標準 27 7 6 3 5" xfId="48459"/>
    <cellStyle name="標準 27 7 6 4" xfId="11524"/>
    <cellStyle name="標準 27 7 6 5" xfId="22078"/>
    <cellStyle name="標準 27 7 6 6" xfId="32638"/>
    <cellStyle name="標準 27 7 6 7" xfId="43192"/>
    <cellStyle name="標準 27 7 7" xfId="2907"/>
    <cellStyle name="標準 27 7 7 2" xfId="8149"/>
    <cellStyle name="標準 27 7 7 2 2" xfId="20093"/>
    <cellStyle name="標準 27 7 7 2 3" xfId="30647"/>
    <cellStyle name="標準 27 7 7 2 4" xfId="41207"/>
    <cellStyle name="標準 27 7 7 2 5" xfId="51762"/>
    <cellStyle name="標準 27 7 7 3" xfId="14827"/>
    <cellStyle name="標準 27 7 7 4" xfId="25382"/>
    <cellStyle name="標準 27 7 7 5" xfId="35942"/>
    <cellStyle name="標準 27 7 7 6" xfId="46496"/>
    <cellStyle name="標準 27 7 8" xfId="5489"/>
    <cellStyle name="標準 27 7 8 2" xfId="15913"/>
    <cellStyle name="標準 27 7 8 3" xfId="26467"/>
    <cellStyle name="標準 27 7 8 4" xfId="37027"/>
    <cellStyle name="標準 27 7 8 5" xfId="47582"/>
    <cellStyle name="標準 27 7 9" xfId="10647"/>
    <cellStyle name="標準 27 8" xfId="268"/>
    <cellStyle name="標準 27 8 10" xfId="21223"/>
    <cellStyle name="標準 27 8 11" xfId="31783"/>
    <cellStyle name="標準 27 8 12" xfId="42337"/>
    <cellStyle name="標準 27 8 2" xfId="647"/>
    <cellStyle name="標準 27 8 2 10" xfId="42464"/>
    <cellStyle name="標準 27 8 2 2" xfId="1160"/>
    <cellStyle name="標準 27 8 2 2 2" xfId="2697"/>
    <cellStyle name="標準 27 8 2 2 2 2" xfId="5106"/>
    <cellStyle name="標準 27 8 2 2 2 2 2" xfId="10348"/>
    <cellStyle name="標準 27 8 2 2 2 2 2 2" xfId="20094"/>
    <cellStyle name="標準 27 8 2 2 2 2 2 3" xfId="30648"/>
    <cellStyle name="標準 27 8 2 2 2 2 2 4" xfId="41208"/>
    <cellStyle name="標準 27 8 2 2 2 2 2 5" xfId="51763"/>
    <cellStyle name="標準 27 8 2 2 2 2 3" xfId="14828"/>
    <cellStyle name="標準 27 8 2 2 2 2 4" xfId="25383"/>
    <cellStyle name="標準 27 8 2 2 2 2 5" xfId="35943"/>
    <cellStyle name="標準 27 8 2 2 2 2 6" xfId="46497"/>
    <cellStyle name="標準 27 8 2 2 2 3" xfId="7940"/>
    <cellStyle name="標準 27 8 2 2 2 3 2" xfId="18112"/>
    <cellStyle name="標準 27 8 2 2 2 3 3" xfId="28666"/>
    <cellStyle name="標準 27 8 2 2 2 3 4" xfId="39226"/>
    <cellStyle name="標準 27 8 2 2 2 3 5" xfId="49781"/>
    <cellStyle name="標準 27 8 2 2 2 4" xfId="12846"/>
    <cellStyle name="標準 27 8 2 2 2 5" xfId="23400"/>
    <cellStyle name="標準 27 8 2 2 2 6" xfId="33960"/>
    <cellStyle name="標準 27 8 2 2 2 7" xfId="44514"/>
    <cellStyle name="標準 27 8 2 2 3" xfId="3569"/>
    <cellStyle name="標準 27 8 2 2 3 2" xfId="8811"/>
    <cellStyle name="標準 27 8 2 2 3 2 2" xfId="20095"/>
    <cellStyle name="標準 27 8 2 2 3 2 3" xfId="30649"/>
    <cellStyle name="標準 27 8 2 2 3 2 4" xfId="41209"/>
    <cellStyle name="標準 27 8 2 2 3 2 5" xfId="51764"/>
    <cellStyle name="標準 27 8 2 2 3 3" xfId="14829"/>
    <cellStyle name="標準 27 8 2 2 3 4" xfId="25384"/>
    <cellStyle name="標準 27 8 2 2 3 5" xfId="35944"/>
    <cellStyle name="標準 27 8 2 2 3 6" xfId="46498"/>
    <cellStyle name="標準 27 8 2 2 4" xfId="6403"/>
    <cellStyle name="標準 27 8 2 2 4 2" xfId="16575"/>
    <cellStyle name="標準 27 8 2 2 4 3" xfId="27129"/>
    <cellStyle name="標準 27 8 2 2 4 4" xfId="37689"/>
    <cellStyle name="標準 27 8 2 2 4 5" xfId="48244"/>
    <cellStyle name="標準 27 8 2 2 5" xfId="11309"/>
    <cellStyle name="標準 27 8 2 2 6" xfId="21863"/>
    <cellStyle name="標準 27 8 2 2 7" xfId="32423"/>
    <cellStyle name="標準 27 8 2 2 8" xfId="42977"/>
    <cellStyle name="標準 27 8 2 3" xfId="2184"/>
    <cellStyle name="標準 27 8 2 3 2" xfId="4593"/>
    <cellStyle name="標準 27 8 2 3 2 2" xfId="9835"/>
    <cellStyle name="標準 27 8 2 3 2 2 2" xfId="20096"/>
    <cellStyle name="標準 27 8 2 3 2 2 3" xfId="30650"/>
    <cellStyle name="標準 27 8 2 3 2 2 4" xfId="41210"/>
    <cellStyle name="標準 27 8 2 3 2 2 5" xfId="51765"/>
    <cellStyle name="標準 27 8 2 3 2 3" xfId="14830"/>
    <cellStyle name="標準 27 8 2 3 2 4" xfId="25385"/>
    <cellStyle name="標準 27 8 2 3 2 5" xfId="35945"/>
    <cellStyle name="標準 27 8 2 3 2 6" xfId="46499"/>
    <cellStyle name="標準 27 8 2 3 3" xfId="7427"/>
    <cellStyle name="標準 27 8 2 3 3 2" xfId="17599"/>
    <cellStyle name="標準 27 8 2 3 3 3" xfId="28153"/>
    <cellStyle name="標準 27 8 2 3 3 4" xfId="38713"/>
    <cellStyle name="標準 27 8 2 3 3 5" xfId="49268"/>
    <cellStyle name="標準 27 8 2 3 4" xfId="12333"/>
    <cellStyle name="標準 27 8 2 3 5" xfId="22887"/>
    <cellStyle name="標準 27 8 2 3 6" xfId="33447"/>
    <cellStyle name="標準 27 8 2 3 7" xfId="44001"/>
    <cellStyle name="標準 27 8 2 4" xfId="1695"/>
    <cellStyle name="標準 27 8 2 4 2" xfId="4104"/>
    <cellStyle name="標準 27 8 2 4 2 2" xfId="9346"/>
    <cellStyle name="標準 27 8 2 4 2 2 2" xfId="20097"/>
    <cellStyle name="標準 27 8 2 4 2 2 3" xfId="30651"/>
    <cellStyle name="標準 27 8 2 4 2 2 4" xfId="41211"/>
    <cellStyle name="標準 27 8 2 4 2 2 5" xfId="51766"/>
    <cellStyle name="標準 27 8 2 4 2 3" xfId="14831"/>
    <cellStyle name="標準 27 8 2 4 2 4" xfId="25386"/>
    <cellStyle name="標準 27 8 2 4 2 5" xfId="35946"/>
    <cellStyle name="標準 27 8 2 4 2 6" xfId="46500"/>
    <cellStyle name="標準 27 8 2 4 3" xfId="6938"/>
    <cellStyle name="標準 27 8 2 4 3 2" xfId="17110"/>
    <cellStyle name="標準 27 8 2 4 3 3" xfId="27664"/>
    <cellStyle name="標準 27 8 2 4 3 4" xfId="38224"/>
    <cellStyle name="標準 27 8 2 4 3 5" xfId="48779"/>
    <cellStyle name="標準 27 8 2 4 4" xfId="11844"/>
    <cellStyle name="標準 27 8 2 4 5" xfId="22398"/>
    <cellStyle name="標準 27 8 2 4 6" xfId="32958"/>
    <cellStyle name="標準 27 8 2 4 7" xfId="43512"/>
    <cellStyle name="標準 27 8 2 5" xfId="3056"/>
    <cellStyle name="標準 27 8 2 5 2" xfId="8298"/>
    <cellStyle name="標準 27 8 2 5 2 2" xfId="20098"/>
    <cellStyle name="標準 27 8 2 5 2 3" xfId="30652"/>
    <cellStyle name="標準 27 8 2 5 2 4" xfId="41212"/>
    <cellStyle name="標準 27 8 2 5 2 5" xfId="51767"/>
    <cellStyle name="標準 27 8 2 5 3" xfId="14832"/>
    <cellStyle name="標準 27 8 2 5 4" xfId="25387"/>
    <cellStyle name="標準 27 8 2 5 5" xfId="35947"/>
    <cellStyle name="標準 27 8 2 5 6" xfId="46501"/>
    <cellStyle name="標準 27 8 2 6" xfId="5890"/>
    <cellStyle name="標準 27 8 2 6 2" xfId="16062"/>
    <cellStyle name="標準 27 8 2 6 3" xfId="26616"/>
    <cellStyle name="標準 27 8 2 6 4" xfId="37176"/>
    <cellStyle name="標準 27 8 2 6 5" xfId="47731"/>
    <cellStyle name="標準 27 8 2 7" xfId="10796"/>
    <cellStyle name="標準 27 8 2 8" xfId="21350"/>
    <cellStyle name="標準 27 8 2 9" xfId="31910"/>
    <cellStyle name="標準 27 8 3" xfId="426"/>
    <cellStyle name="標準 27 8 3 2" xfId="1033"/>
    <cellStyle name="標準 27 8 3 2 2" xfId="2570"/>
    <cellStyle name="標準 27 8 3 2 2 2" xfId="7813"/>
    <cellStyle name="標準 27 8 3 2 2 2 2" xfId="20099"/>
    <cellStyle name="標準 27 8 3 2 2 2 3" xfId="30653"/>
    <cellStyle name="標準 27 8 3 2 2 2 4" xfId="41213"/>
    <cellStyle name="標準 27 8 3 2 2 2 5" xfId="51768"/>
    <cellStyle name="標準 27 8 3 2 2 3" xfId="14833"/>
    <cellStyle name="標準 27 8 3 2 2 4" xfId="25388"/>
    <cellStyle name="標準 27 8 3 2 2 5" xfId="35948"/>
    <cellStyle name="標準 27 8 3 2 2 6" xfId="46502"/>
    <cellStyle name="標準 27 8 3 2 3" xfId="4979"/>
    <cellStyle name="標準 27 8 3 2 3 2" xfId="10221"/>
    <cellStyle name="標準 27 8 3 2 3 2 2" xfId="20100"/>
    <cellStyle name="標準 27 8 3 2 3 2 3" xfId="30654"/>
    <cellStyle name="標準 27 8 3 2 3 2 4" xfId="41214"/>
    <cellStyle name="標準 27 8 3 2 3 2 5" xfId="51769"/>
    <cellStyle name="標準 27 8 3 2 3 3" xfId="14834"/>
    <cellStyle name="標準 27 8 3 2 3 4" xfId="25389"/>
    <cellStyle name="標準 27 8 3 2 3 5" xfId="35949"/>
    <cellStyle name="標準 27 8 3 2 3 6" xfId="46503"/>
    <cellStyle name="標準 27 8 3 2 4" xfId="6276"/>
    <cellStyle name="標準 27 8 3 2 4 2" xfId="17985"/>
    <cellStyle name="標準 27 8 3 2 4 3" xfId="28539"/>
    <cellStyle name="標準 27 8 3 2 4 4" xfId="39099"/>
    <cellStyle name="標準 27 8 3 2 4 5" xfId="49654"/>
    <cellStyle name="標準 27 8 3 2 5" xfId="12719"/>
    <cellStyle name="標準 27 8 3 2 6" xfId="23273"/>
    <cellStyle name="標準 27 8 3 2 7" xfId="33833"/>
    <cellStyle name="標準 27 8 3 2 8" xfId="44387"/>
    <cellStyle name="標準 27 8 3 3" xfId="1568"/>
    <cellStyle name="標準 27 8 3 3 2" xfId="3977"/>
    <cellStyle name="標準 27 8 3 3 2 2" xfId="9219"/>
    <cellStyle name="標準 27 8 3 3 2 2 2" xfId="20101"/>
    <cellStyle name="標準 27 8 3 3 2 2 3" xfId="30655"/>
    <cellStyle name="標準 27 8 3 3 2 2 4" xfId="41215"/>
    <cellStyle name="標準 27 8 3 3 2 2 5" xfId="51770"/>
    <cellStyle name="標準 27 8 3 3 2 3" xfId="14835"/>
    <cellStyle name="標準 27 8 3 3 2 4" xfId="25390"/>
    <cellStyle name="標準 27 8 3 3 2 5" xfId="35950"/>
    <cellStyle name="標準 27 8 3 3 2 6" xfId="46504"/>
    <cellStyle name="標準 27 8 3 3 3" xfId="6811"/>
    <cellStyle name="標準 27 8 3 3 3 2" xfId="16983"/>
    <cellStyle name="標準 27 8 3 3 3 3" xfId="27537"/>
    <cellStyle name="標準 27 8 3 3 3 4" xfId="38097"/>
    <cellStyle name="標準 27 8 3 3 3 5" xfId="48652"/>
    <cellStyle name="標準 27 8 3 3 4" xfId="11717"/>
    <cellStyle name="標準 27 8 3 3 5" xfId="22271"/>
    <cellStyle name="標準 27 8 3 3 6" xfId="32831"/>
    <cellStyle name="標準 27 8 3 3 7" xfId="43385"/>
    <cellStyle name="標準 27 8 3 4" xfId="3442"/>
    <cellStyle name="標準 27 8 3 4 2" xfId="8684"/>
    <cellStyle name="標準 27 8 3 4 2 2" xfId="20102"/>
    <cellStyle name="標準 27 8 3 4 2 3" xfId="30656"/>
    <cellStyle name="標準 27 8 3 4 2 4" xfId="41216"/>
    <cellStyle name="標準 27 8 3 4 2 5" xfId="51771"/>
    <cellStyle name="標準 27 8 3 4 3" xfId="14836"/>
    <cellStyle name="標準 27 8 3 4 4" xfId="25391"/>
    <cellStyle name="標準 27 8 3 4 5" xfId="35951"/>
    <cellStyle name="標準 27 8 3 4 6" xfId="46505"/>
    <cellStyle name="標準 27 8 3 5" xfId="5669"/>
    <cellStyle name="標準 27 8 3 5 2" xfId="16448"/>
    <cellStyle name="標準 27 8 3 5 3" xfId="27002"/>
    <cellStyle name="標準 27 8 3 5 4" xfId="37562"/>
    <cellStyle name="標準 27 8 3 5 5" xfId="48117"/>
    <cellStyle name="標準 27 8 3 6" xfId="11182"/>
    <cellStyle name="標準 27 8 3 7" xfId="21736"/>
    <cellStyle name="標準 27 8 3 8" xfId="32296"/>
    <cellStyle name="標準 27 8 3 9" xfId="42850"/>
    <cellStyle name="標準 27 8 4" xfId="862"/>
    <cellStyle name="標準 27 8 4 2" xfId="2399"/>
    <cellStyle name="標準 27 8 4 2 2" xfId="4808"/>
    <cellStyle name="標準 27 8 4 2 2 2" xfId="10050"/>
    <cellStyle name="標準 27 8 4 2 2 2 2" xfId="20103"/>
    <cellStyle name="標準 27 8 4 2 2 2 3" xfId="30657"/>
    <cellStyle name="標準 27 8 4 2 2 2 4" xfId="41217"/>
    <cellStyle name="標準 27 8 4 2 2 2 5" xfId="51772"/>
    <cellStyle name="標準 27 8 4 2 2 3" xfId="14837"/>
    <cellStyle name="標準 27 8 4 2 2 4" xfId="25392"/>
    <cellStyle name="標準 27 8 4 2 2 5" xfId="35952"/>
    <cellStyle name="標準 27 8 4 2 2 6" xfId="46506"/>
    <cellStyle name="標準 27 8 4 2 3" xfId="7642"/>
    <cellStyle name="標準 27 8 4 2 3 2" xfId="17814"/>
    <cellStyle name="標準 27 8 4 2 3 3" xfId="28368"/>
    <cellStyle name="標準 27 8 4 2 3 4" xfId="38928"/>
    <cellStyle name="標準 27 8 4 2 3 5" xfId="49483"/>
    <cellStyle name="標準 27 8 4 2 4" xfId="12548"/>
    <cellStyle name="標準 27 8 4 2 5" xfId="23102"/>
    <cellStyle name="標準 27 8 4 2 6" xfId="33662"/>
    <cellStyle name="標準 27 8 4 2 7" xfId="44216"/>
    <cellStyle name="標準 27 8 4 3" xfId="3271"/>
    <cellStyle name="標準 27 8 4 3 2" xfId="8513"/>
    <cellStyle name="標準 27 8 4 3 2 2" xfId="20104"/>
    <cellStyle name="標準 27 8 4 3 2 3" xfId="30658"/>
    <cellStyle name="標準 27 8 4 3 2 4" xfId="41218"/>
    <cellStyle name="標準 27 8 4 3 2 5" xfId="51773"/>
    <cellStyle name="標準 27 8 4 3 3" xfId="14838"/>
    <cellStyle name="標準 27 8 4 3 4" xfId="25393"/>
    <cellStyle name="標準 27 8 4 3 5" xfId="35953"/>
    <cellStyle name="標準 27 8 4 3 6" xfId="46507"/>
    <cellStyle name="標準 27 8 4 4" xfId="6105"/>
    <cellStyle name="標準 27 8 4 4 2" xfId="16277"/>
    <cellStyle name="標準 27 8 4 4 3" xfId="26831"/>
    <cellStyle name="標準 27 8 4 4 4" xfId="37391"/>
    <cellStyle name="標準 27 8 4 4 5" xfId="47946"/>
    <cellStyle name="標準 27 8 4 5" xfId="11011"/>
    <cellStyle name="標準 27 8 4 6" xfId="21565"/>
    <cellStyle name="標準 27 8 4 7" xfId="32125"/>
    <cellStyle name="標準 27 8 4 8" xfId="42679"/>
    <cellStyle name="標準 27 8 5" xfId="1963"/>
    <cellStyle name="標準 27 8 5 2" xfId="4372"/>
    <cellStyle name="標準 27 8 5 2 2" xfId="9614"/>
    <cellStyle name="標準 27 8 5 2 2 2" xfId="20105"/>
    <cellStyle name="標準 27 8 5 2 2 3" xfId="30659"/>
    <cellStyle name="標準 27 8 5 2 2 4" xfId="41219"/>
    <cellStyle name="標準 27 8 5 2 2 5" xfId="51774"/>
    <cellStyle name="標準 27 8 5 2 3" xfId="14839"/>
    <cellStyle name="標準 27 8 5 2 4" xfId="25394"/>
    <cellStyle name="標準 27 8 5 2 5" xfId="35954"/>
    <cellStyle name="標準 27 8 5 2 6" xfId="46508"/>
    <cellStyle name="標準 27 8 5 3" xfId="7206"/>
    <cellStyle name="標準 27 8 5 3 2" xfId="17378"/>
    <cellStyle name="標準 27 8 5 3 3" xfId="27932"/>
    <cellStyle name="標準 27 8 5 3 4" xfId="38492"/>
    <cellStyle name="標準 27 8 5 3 5" xfId="49047"/>
    <cellStyle name="標準 27 8 5 4" xfId="12112"/>
    <cellStyle name="標準 27 8 5 5" xfId="22666"/>
    <cellStyle name="標準 27 8 5 6" xfId="33226"/>
    <cellStyle name="標準 27 8 5 7" xfId="43780"/>
    <cellStyle name="標準 27 8 6" xfId="1397"/>
    <cellStyle name="標準 27 8 6 2" xfId="3806"/>
    <cellStyle name="標準 27 8 6 2 2" xfId="9048"/>
    <cellStyle name="標準 27 8 6 2 2 2" xfId="20106"/>
    <cellStyle name="標準 27 8 6 2 2 3" xfId="30660"/>
    <cellStyle name="標準 27 8 6 2 2 4" xfId="41220"/>
    <cellStyle name="標準 27 8 6 2 2 5" xfId="51775"/>
    <cellStyle name="標準 27 8 6 2 3" xfId="14840"/>
    <cellStyle name="標準 27 8 6 2 4" xfId="25395"/>
    <cellStyle name="標準 27 8 6 2 5" xfId="35955"/>
    <cellStyle name="標準 27 8 6 2 6" xfId="46509"/>
    <cellStyle name="標準 27 8 6 3" xfId="6640"/>
    <cellStyle name="標準 27 8 6 3 2" xfId="16812"/>
    <cellStyle name="標準 27 8 6 3 3" xfId="27366"/>
    <cellStyle name="標準 27 8 6 3 4" xfId="37926"/>
    <cellStyle name="標準 27 8 6 3 5" xfId="48481"/>
    <cellStyle name="標準 27 8 6 4" xfId="11546"/>
    <cellStyle name="標準 27 8 6 5" xfId="22100"/>
    <cellStyle name="標準 27 8 6 6" xfId="32660"/>
    <cellStyle name="標準 27 8 6 7" xfId="43214"/>
    <cellStyle name="標準 27 8 7" xfId="2929"/>
    <cellStyle name="標準 27 8 7 2" xfId="8171"/>
    <cellStyle name="標準 27 8 7 2 2" xfId="20107"/>
    <cellStyle name="標準 27 8 7 2 3" xfId="30661"/>
    <cellStyle name="標準 27 8 7 2 4" xfId="41221"/>
    <cellStyle name="標準 27 8 7 2 5" xfId="51776"/>
    <cellStyle name="標準 27 8 7 3" xfId="14841"/>
    <cellStyle name="標準 27 8 7 4" xfId="25396"/>
    <cellStyle name="標準 27 8 7 5" xfId="35956"/>
    <cellStyle name="標準 27 8 7 6" xfId="46510"/>
    <cellStyle name="標準 27 8 8" xfId="5511"/>
    <cellStyle name="標準 27 8 8 2" xfId="15935"/>
    <cellStyle name="標準 27 8 8 3" xfId="26489"/>
    <cellStyle name="標準 27 8 8 4" xfId="37049"/>
    <cellStyle name="標準 27 8 8 5" xfId="47604"/>
    <cellStyle name="標準 27 8 9" xfId="10669"/>
    <cellStyle name="標準 27 9" xfId="290"/>
    <cellStyle name="標準 27 9 10" xfId="21245"/>
    <cellStyle name="標準 27 9 11" xfId="31805"/>
    <cellStyle name="標準 27 9 12" xfId="42359"/>
    <cellStyle name="標準 27 9 2" xfId="669"/>
    <cellStyle name="標準 27 9 2 10" xfId="42486"/>
    <cellStyle name="標準 27 9 2 2" xfId="1182"/>
    <cellStyle name="標準 27 9 2 2 2" xfId="2719"/>
    <cellStyle name="標準 27 9 2 2 2 2" xfId="5128"/>
    <cellStyle name="標準 27 9 2 2 2 2 2" xfId="10370"/>
    <cellStyle name="標準 27 9 2 2 2 2 2 2" xfId="20108"/>
    <cellStyle name="標準 27 9 2 2 2 2 2 3" xfId="30662"/>
    <cellStyle name="標準 27 9 2 2 2 2 2 4" xfId="41222"/>
    <cellStyle name="標準 27 9 2 2 2 2 2 5" xfId="51777"/>
    <cellStyle name="標準 27 9 2 2 2 2 3" xfId="14842"/>
    <cellStyle name="標準 27 9 2 2 2 2 4" xfId="25397"/>
    <cellStyle name="標準 27 9 2 2 2 2 5" xfId="35957"/>
    <cellStyle name="標準 27 9 2 2 2 2 6" xfId="46511"/>
    <cellStyle name="標準 27 9 2 2 2 3" xfId="7962"/>
    <cellStyle name="標準 27 9 2 2 2 3 2" xfId="18134"/>
    <cellStyle name="標準 27 9 2 2 2 3 3" xfId="28688"/>
    <cellStyle name="標準 27 9 2 2 2 3 4" xfId="39248"/>
    <cellStyle name="標準 27 9 2 2 2 3 5" xfId="49803"/>
    <cellStyle name="標準 27 9 2 2 2 4" xfId="12868"/>
    <cellStyle name="標準 27 9 2 2 2 5" xfId="23422"/>
    <cellStyle name="標準 27 9 2 2 2 6" xfId="33982"/>
    <cellStyle name="標準 27 9 2 2 2 7" xfId="44536"/>
    <cellStyle name="標準 27 9 2 2 3" xfId="3591"/>
    <cellStyle name="標準 27 9 2 2 3 2" xfId="8833"/>
    <cellStyle name="標準 27 9 2 2 3 2 2" xfId="20109"/>
    <cellStyle name="標準 27 9 2 2 3 2 3" xfId="30663"/>
    <cellStyle name="標準 27 9 2 2 3 2 4" xfId="41223"/>
    <cellStyle name="標準 27 9 2 2 3 2 5" xfId="51778"/>
    <cellStyle name="標準 27 9 2 2 3 3" xfId="14843"/>
    <cellStyle name="標準 27 9 2 2 3 4" xfId="25398"/>
    <cellStyle name="標準 27 9 2 2 3 5" xfId="35958"/>
    <cellStyle name="標準 27 9 2 2 3 6" xfId="46512"/>
    <cellStyle name="標準 27 9 2 2 4" xfId="6425"/>
    <cellStyle name="標準 27 9 2 2 4 2" xfId="16597"/>
    <cellStyle name="標準 27 9 2 2 4 3" xfId="27151"/>
    <cellStyle name="標準 27 9 2 2 4 4" xfId="37711"/>
    <cellStyle name="標準 27 9 2 2 4 5" xfId="48266"/>
    <cellStyle name="標準 27 9 2 2 5" xfId="11331"/>
    <cellStyle name="標準 27 9 2 2 6" xfId="21885"/>
    <cellStyle name="標準 27 9 2 2 7" xfId="32445"/>
    <cellStyle name="標準 27 9 2 2 8" xfId="42999"/>
    <cellStyle name="標準 27 9 2 3" xfId="2206"/>
    <cellStyle name="標準 27 9 2 3 2" xfId="4615"/>
    <cellStyle name="標準 27 9 2 3 2 2" xfId="9857"/>
    <cellStyle name="標準 27 9 2 3 2 2 2" xfId="20110"/>
    <cellStyle name="標準 27 9 2 3 2 2 3" xfId="30664"/>
    <cellStyle name="標準 27 9 2 3 2 2 4" xfId="41224"/>
    <cellStyle name="標準 27 9 2 3 2 2 5" xfId="51779"/>
    <cellStyle name="標準 27 9 2 3 2 3" xfId="14844"/>
    <cellStyle name="標準 27 9 2 3 2 4" xfId="25399"/>
    <cellStyle name="標準 27 9 2 3 2 5" xfId="35959"/>
    <cellStyle name="標準 27 9 2 3 2 6" xfId="46513"/>
    <cellStyle name="標準 27 9 2 3 3" xfId="7449"/>
    <cellStyle name="標準 27 9 2 3 3 2" xfId="17621"/>
    <cellStyle name="標準 27 9 2 3 3 3" xfId="28175"/>
    <cellStyle name="標準 27 9 2 3 3 4" xfId="38735"/>
    <cellStyle name="標準 27 9 2 3 3 5" xfId="49290"/>
    <cellStyle name="標準 27 9 2 3 4" xfId="12355"/>
    <cellStyle name="標準 27 9 2 3 5" xfId="22909"/>
    <cellStyle name="標準 27 9 2 3 6" xfId="33469"/>
    <cellStyle name="標準 27 9 2 3 7" xfId="44023"/>
    <cellStyle name="標準 27 9 2 4" xfId="1717"/>
    <cellStyle name="標準 27 9 2 4 2" xfId="4126"/>
    <cellStyle name="標準 27 9 2 4 2 2" xfId="9368"/>
    <cellStyle name="標準 27 9 2 4 2 2 2" xfId="20111"/>
    <cellStyle name="標準 27 9 2 4 2 2 3" xfId="30665"/>
    <cellStyle name="標準 27 9 2 4 2 2 4" xfId="41225"/>
    <cellStyle name="標準 27 9 2 4 2 2 5" xfId="51780"/>
    <cellStyle name="標準 27 9 2 4 2 3" xfId="14845"/>
    <cellStyle name="標準 27 9 2 4 2 4" xfId="25400"/>
    <cellStyle name="標準 27 9 2 4 2 5" xfId="35960"/>
    <cellStyle name="標準 27 9 2 4 2 6" xfId="46514"/>
    <cellStyle name="標準 27 9 2 4 3" xfId="6960"/>
    <cellStyle name="標準 27 9 2 4 3 2" xfId="17132"/>
    <cellStyle name="標準 27 9 2 4 3 3" xfId="27686"/>
    <cellStyle name="標準 27 9 2 4 3 4" xfId="38246"/>
    <cellStyle name="標準 27 9 2 4 3 5" xfId="48801"/>
    <cellStyle name="標準 27 9 2 4 4" xfId="11866"/>
    <cellStyle name="標準 27 9 2 4 5" xfId="22420"/>
    <cellStyle name="標準 27 9 2 4 6" xfId="32980"/>
    <cellStyle name="標準 27 9 2 4 7" xfId="43534"/>
    <cellStyle name="標準 27 9 2 5" xfId="3078"/>
    <cellStyle name="標準 27 9 2 5 2" xfId="8320"/>
    <cellStyle name="標準 27 9 2 5 2 2" xfId="20112"/>
    <cellStyle name="標準 27 9 2 5 2 3" xfId="30666"/>
    <cellStyle name="標準 27 9 2 5 2 4" xfId="41226"/>
    <cellStyle name="標準 27 9 2 5 2 5" xfId="51781"/>
    <cellStyle name="標準 27 9 2 5 3" xfId="14846"/>
    <cellStyle name="標準 27 9 2 5 4" xfId="25401"/>
    <cellStyle name="標準 27 9 2 5 5" xfId="35961"/>
    <cellStyle name="標準 27 9 2 5 6" xfId="46515"/>
    <cellStyle name="標準 27 9 2 6" xfId="5912"/>
    <cellStyle name="標準 27 9 2 6 2" xfId="16084"/>
    <cellStyle name="標準 27 9 2 6 3" xfId="26638"/>
    <cellStyle name="標準 27 9 2 6 4" xfId="37198"/>
    <cellStyle name="標準 27 9 2 6 5" xfId="47753"/>
    <cellStyle name="標準 27 9 2 7" xfId="10818"/>
    <cellStyle name="標準 27 9 2 8" xfId="21372"/>
    <cellStyle name="標準 27 9 2 9" xfId="31932"/>
    <cellStyle name="標準 27 9 3" xfId="459"/>
    <cellStyle name="標準 27 9 3 2" xfId="1055"/>
    <cellStyle name="標準 27 9 3 2 2" xfId="2592"/>
    <cellStyle name="標準 27 9 3 2 2 2" xfId="7835"/>
    <cellStyle name="標準 27 9 3 2 2 2 2" xfId="20113"/>
    <cellStyle name="標準 27 9 3 2 2 2 3" xfId="30667"/>
    <cellStyle name="標準 27 9 3 2 2 2 4" xfId="41227"/>
    <cellStyle name="標準 27 9 3 2 2 2 5" xfId="51782"/>
    <cellStyle name="標準 27 9 3 2 2 3" xfId="14847"/>
    <cellStyle name="標準 27 9 3 2 2 4" xfId="25402"/>
    <cellStyle name="標準 27 9 3 2 2 5" xfId="35962"/>
    <cellStyle name="標準 27 9 3 2 2 6" xfId="46516"/>
    <cellStyle name="標準 27 9 3 2 3" xfId="5001"/>
    <cellStyle name="標準 27 9 3 2 3 2" xfId="10243"/>
    <cellStyle name="標準 27 9 3 2 3 2 2" xfId="20114"/>
    <cellStyle name="標準 27 9 3 2 3 2 3" xfId="30668"/>
    <cellStyle name="標準 27 9 3 2 3 2 4" xfId="41228"/>
    <cellStyle name="標準 27 9 3 2 3 2 5" xfId="51783"/>
    <cellStyle name="標準 27 9 3 2 3 3" xfId="14848"/>
    <cellStyle name="標準 27 9 3 2 3 4" xfId="25403"/>
    <cellStyle name="標準 27 9 3 2 3 5" xfId="35963"/>
    <cellStyle name="標準 27 9 3 2 3 6" xfId="46517"/>
    <cellStyle name="標準 27 9 3 2 4" xfId="6298"/>
    <cellStyle name="標準 27 9 3 2 4 2" xfId="18007"/>
    <cellStyle name="標準 27 9 3 2 4 3" xfId="28561"/>
    <cellStyle name="標準 27 9 3 2 4 4" xfId="39121"/>
    <cellStyle name="標準 27 9 3 2 4 5" xfId="49676"/>
    <cellStyle name="標準 27 9 3 2 5" xfId="12741"/>
    <cellStyle name="標準 27 9 3 2 6" xfId="23295"/>
    <cellStyle name="標準 27 9 3 2 7" xfId="33855"/>
    <cellStyle name="標準 27 9 3 2 8" xfId="44409"/>
    <cellStyle name="標準 27 9 3 3" xfId="1590"/>
    <cellStyle name="標準 27 9 3 3 2" xfId="3999"/>
    <cellStyle name="標準 27 9 3 3 2 2" xfId="9241"/>
    <cellStyle name="標準 27 9 3 3 2 2 2" xfId="20115"/>
    <cellStyle name="標準 27 9 3 3 2 2 3" xfId="30669"/>
    <cellStyle name="標準 27 9 3 3 2 2 4" xfId="41229"/>
    <cellStyle name="標準 27 9 3 3 2 2 5" xfId="51784"/>
    <cellStyle name="標準 27 9 3 3 2 3" xfId="14849"/>
    <cellStyle name="標準 27 9 3 3 2 4" xfId="25404"/>
    <cellStyle name="標準 27 9 3 3 2 5" xfId="35964"/>
    <cellStyle name="標準 27 9 3 3 2 6" xfId="46518"/>
    <cellStyle name="標準 27 9 3 3 3" xfId="6833"/>
    <cellStyle name="標準 27 9 3 3 3 2" xfId="17005"/>
    <cellStyle name="標準 27 9 3 3 3 3" xfId="27559"/>
    <cellStyle name="標準 27 9 3 3 3 4" xfId="38119"/>
    <cellStyle name="標準 27 9 3 3 3 5" xfId="48674"/>
    <cellStyle name="標準 27 9 3 3 4" xfId="11739"/>
    <cellStyle name="標準 27 9 3 3 5" xfId="22293"/>
    <cellStyle name="標準 27 9 3 3 6" xfId="32853"/>
    <cellStyle name="標準 27 9 3 3 7" xfId="43407"/>
    <cellStyle name="標準 27 9 3 4" xfId="3464"/>
    <cellStyle name="標準 27 9 3 4 2" xfId="8706"/>
    <cellStyle name="標準 27 9 3 4 2 2" xfId="20116"/>
    <cellStyle name="標準 27 9 3 4 2 3" xfId="30670"/>
    <cellStyle name="標準 27 9 3 4 2 4" xfId="41230"/>
    <cellStyle name="標準 27 9 3 4 2 5" xfId="51785"/>
    <cellStyle name="標準 27 9 3 4 3" xfId="14850"/>
    <cellStyle name="標準 27 9 3 4 4" xfId="25405"/>
    <cellStyle name="標準 27 9 3 4 5" xfId="35965"/>
    <cellStyle name="標準 27 9 3 4 6" xfId="46519"/>
    <cellStyle name="標準 27 9 3 5" xfId="5702"/>
    <cellStyle name="標準 27 9 3 5 2" xfId="16470"/>
    <cellStyle name="標準 27 9 3 5 3" xfId="27024"/>
    <cellStyle name="標準 27 9 3 5 4" xfId="37584"/>
    <cellStyle name="標準 27 9 3 5 5" xfId="48139"/>
    <cellStyle name="標準 27 9 3 6" xfId="11204"/>
    <cellStyle name="標準 27 9 3 7" xfId="21758"/>
    <cellStyle name="標準 27 9 3 8" xfId="32318"/>
    <cellStyle name="標準 27 9 3 9" xfId="42872"/>
    <cellStyle name="標準 27 9 4" xfId="884"/>
    <cellStyle name="標準 27 9 4 2" xfId="2421"/>
    <cellStyle name="標準 27 9 4 2 2" xfId="4830"/>
    <cellStyle name="標準 27 9 4 2 2 2" xfId="10072"/>
    <cellStyle name="標準 27 9 4 2 2 2 2" xfId="20117"/>
    <cellStyle name="標準 27 9 4 2 2 2 3" xfId="30671"/>
    <cellStyle name="標準 27 9 4 2 2 2 4" xfId="41231"/>
    <cellStyle name="標準 27 9 4 2 2 2 5" xfId="51786"/>
    <cellStyle name="標準 27 9 4 2 2 3" xfId="14851"/>
    <cellStyle name="標準 27 9 4 2 2 4" xfId="25406"/>
    <cellStyle name="標準 27 9 4 2 2 5" xfId="35966"/>
    <cellStyle name="標準 27 9 4 2 2 6" xfId="46520"/>
    <cellStyle name="標準 27 9 4 2 3" xfId="7664"/>
    <cellStyle name="標準 27 9 4 2 3 2" xfId="17836"/>
    <cellStyle name="標準 27 9 4 2 3 3" xfId="28390"/>
    <cellStyle name="標準 27 9 4 2 3 4" xfId="38950"/>
    <cellStyle name="標準 27 9 4 2 3 5" xfId="49505"/>
    <cellStyle name="標準 27 9 4 2 4" xfId="12570"/>
    <cellStyle name="標準 27 9 4 2 5" xfId="23124"/>
    <cellStyle name="標準 27 9 4 2 6" xfId="33684"/>
    <cellStyle name="標準 27 9 4 2 7" xfId="44238"/>
    <cellStyle name="標準 27 9 4 3" xfId="3293"/>
    <cellStyle name="標準 27 9 4 3 2" xfId="8535"/>
    <cellStyle name="標準 27 9 4 3 2 2" xfId="20118"/>
    <cellStyle name="標準 27 9 4 3 2 3" xfId="30672"/>
    <cellStyle name="標準 27 9 4 3 2 4" xfId="41232"/>
    <cellStyle name="標準 27 9 4 3 2 5" xfId="51787"/>
    <cellStyle name="標準 27 9 4 3 3" xfId="14852"/>
    <cellStyle name="標準 27 9 4 3 4" xfId="25407"/>
    <cellStyle name="標準 27 9 4 3 5" xfId="35967"/>
    <cellStyle name="標準 27 9 4 3 6" xfId="46521"/>
    <cellStyle name="標準 27 9 4 4" xfId="6127"/>
    <cellStyle name="標準 27 9 4 4 2" xfId="16299"/>
    <cellStyle name="標準 27 9 4 4 3" xfId="26853"/>
    <cellStyle name="標準 27 9 4 4 4" xfId="37413"/>
    <cellStyle name="標準 27 9 4 4 5" xfId="47968"/>
    <cellStyle name="標準 27 9 4 5" xfId="11033"/>
    <cellStyle name="標準 27 9 4 6" xfId="21587"/>
    <cellStyle name="標準 27 9 4 7" xfId="32147"/>
    <cellStyle name="標準 27 9 4 8" xfId="42701"/>
    <cellStyle name="標準 27 9 5" xfId="1996"/>
    <cellStyle name="標準 27 9 5 2" xfId="4405"/>
    <cellStyle name="標準 27 9 5 2 2" xfId="9647"/>
    <cellStyle name="標準 27 9 5 2 2 2" xfId="20119"/>
    <cellStyle name="標準 27 9 5 2 2 3" xfId="30673"/>
    <cellStyle name="標準 27 9 5 2 2 4" xfId="41233"/>
    <cellStyle name="標準 27 9 5 2 2 5" xfId="51788"/>
    <cellStyle name="標準 27 9 5 2 3" xfId="14853"/>
    <cellStyle name="標準 27 9 5 2 4" xfId="25408"/>
    <cellStyle name="標準 27 9 5 2 5" xfId="35968"/>
    <cellStyle name="標準 27 9 5 2 6" xfId="46522"/>
    <cellStyle name="標準 27 9 5 3" xfId="7239"/>
    <cellStyle name="標準 27 9 5 3 2" xfId="17411"/>
    <cellStyle name="標準 27 9 5 3 3" xfId="27965"/>
    <cellStyle name="標準 27 9 5 3 4" xfId="38525"/>
    <cellStyle name="標準 27 9 5 3 5" xfId="49080"/>
    <cellStyle name="標準 27 9 5 4" xfId="12145"/>
    <cellStyle name="標準 27 9 5 5" xfId="22699"/>
    <cellStyle name="標準 27 9 5 6" xfId="33259"/>
    <cellStyle name="標準 27 9 5 7" xfId="43813"/>
    <cellStyle name="標準 27 9 6" xfId="1419"/>
    <cellStyle name="標準 27 9 6 2" xfId="3828"/>
    <cellStyle name="標準 27 9 6 2 2" xfId="9070"/>
    <cellStyle name="標準 27 9 6 2 2 2" xfId="20120"/>
    <cellStyle name="標準 27 9 6 2 2 3" xfId="30674"/>
    <cellStyle name="標準 27 9 6 2 2 4" xfId="41234"/>
    <cellStyle name="標準 27 9 6 2 2 5" xfId="51789"/>
    <cellStyle name="標準 27 9 6 2 3" xfId="14854"/>
    <cellStyle name="標準 27 9 6 2 4" xfId="25409"/>
    <cellStyle name="標準 27 9 6 2 5" xfId="35969"/>
    <cellStyle name="標準 27 9 6 2 6" xfId="46523"/>
    <cellStyle name="標準 27 9 6 3" xfId="6662"/>
    <cellStyle name="標準 27 9 6 3 2" xfId="16834"/>
    <cellStyle name="標準 27 9 6 3 3" xfId="27388"/>
    <cellStyle name="標準 27 9 6 3 4" xfId="37948"/>
    <cellStyle name="標準 27 9 6 3 5" xfId="48503"/>
    <cellStyle name="標準 27 9 6 4" xfId="11568"/>
    <cellStyle name="標準 27 9 6 5" xfId="22122"/>
    <cellStyle name="標準 27 9 6 6" xfId="32682"/>
    <cellStyle name="標準 27 9 6 7" xfId="43236"/>
    <cellStyle name="標準 27 9 7" xfId="2951"/>
    <cellStyle name="標準 27 9 7 2" xfId="8193"/>
    <cellStyle name="標準 27 9 7 2 2" xfId="20121"/>
    <cellStyle name="標準 27 9 7 2 3" xfId="30675"/>
    <cellStyle name="標準 27 9 7 2 4" xfId="41235"/>
    <cellStyle name="標準 27 9 7 2 5" xfId="51790"/>
    <cellStyle name="標準 27 9 7 3" xfId="14855"/>
    <cellStyle name="標準 27 9 7 4" xfId="25410"/>
    <cellStyle name="標準 27 9 7 5" xfId="35970"/>
    <cellStyle name="標準 27 9 7 6" xfId="46524"/>
    <cellStyle name="標準 27 9 8" xfId="5533"/>
    <cellStyle name="標準 27 9 8 2" xfId="15957"/>
    <cellStyle name="標準 27 9 8 3" xfId="26511"/>
    <cellStyle name="標準 27 9 8 4" xfId="37071"/>
    <cellStyle name="標準 27 9 8 5" xfId="47626"/>
    <cellStyle name="標準 27 9 9" xfId="10691"/>
    <cellStyle name="標準 28" xfId="90"/>
    <cellStyle name="標準 28 10" xfId="477"/>
    <cellStyle name="標準 28 10 10" xfId="31835"/>
    <cellStyle name="標準 28 10 11" xfId="42389"/>
    <cellStyle name="標準 28 10 2" xfId="1085"/>
    <cellStyle name="標準 28 10 2 2" xfId="2622"/>
    <cellStyle name="標準 28 10 2 2 2" xfId="5031"/>
    <cellStyle name="標準 28 10 2 2 2 2" xfId="10273"/>
    <cellStyle name="標準 28 10 2 2 2 2 2" xfId="20122"/>
    <cellStyle name="標準 28 10 2 2 2 2 3" xfId="30676"/>
    <cellStyle name="標準 28 10 2 2 2 2 4" xfId="41236"/>
    <cellStyle name="標準 28 10 2 2 2 2 5" xfId="51791"/>
    <cellStyle name="標準 28 10 2 2 2 3" xfId="14856"/>
    <cellStyle name="標準 28 10 2 2 2 4" xfId="25411"/>
    <cellStyle name="標準 28 10 2 2 2 5" xfId="35971"/>
    <cellStyle name="標準 28 10 2 2 2 6" xfId="46525"/>
    <cellStyle name="標準 28 10 2 2 3" xfId="7865"/>
    <cellStyle name="標準 28 10 2 2 3 2" xfId="18037"/>
    <cellStyle name="標準 28 10 2 2 3 3" xfId="28591"/>
    <cellStyle name="標準 28 10 2 2 3 4" xfId="39151"/>
    <cellStyle name="標準 28 10 2 2 3 5" xfId="49706"/>
    <cellStyle name="標準 28 10 2 2 4" xfId="12771"/>
    <cellStyle name="標準 28 10 2 2 5" xfId="23325"/>
    <cellStyle name="標準 28 10 2 2 6" xfId="33885"/>
    <cellStyle name="標準 28 10 2 2 7" xfId="44439"/>
    <cellStyle name="標準 28 10 2 3" xfId="1620"/>
    <cellStyle name="標準 28 10 2 3 2" xfId="4029"/>
    <cellStyle name="標準 28 10 2 3 2 2" xfId="9271"/>
    <cellStyle name="標準 28 10 2 3 2 2 2" xfId="20123"/>
    <cellStyle name="標準 28 10 2 3 2 2 3" xfId="30677"/>
    <cellStyle name="標準 28 10 2 3 2 2 4" xfId="41237"/>
    <cellStyle name="標準 28 10 2 3 2 2 5" xfId="51792"/>
    <cellStyle name="標準 28 10 2 3 2 3" xfId="14857"/>
    <cellStyle name="標準 28 10 2 3 2 4" xfId="25412"/>
    <cellStyle name="標準 28 10 2 3 2 5" xfId="35972"/>
    <cellStyle name="標準 28 10 2 3 2 6" xfId="46526"/>
    <cellStyle name="標準 28 10 2 3 3" xfId="6863"/>
    <cellStyle name="標準 28 10 2 3 3 2" xfId="17035"/>
    <cellStyle name="標準 28 10 2 3 3 3" xfId="27589"/>
    <cellStyle name="標準 28 10 2 3 3 4" xfId="38149"/>
    <cellStyle name="標準 28 10 2 3 3 5" xfId="48704"/>
    <cellStyle name="標準 28 10 2 3 4" xfId="11769"/>
    <cellStyle name="標準 28 10 2 3 5" xfId="22323"/>
    <cellStyle name="標準 28 10 2 3 6" xfId="32883"/>
    <cellStyle name="標準 28 10 2 3 7" xfId="43437"/>
    <cellStyle name="標準 28 10 2 4" xfId="3494"/>
    <cellStyle name="標準 28 10 2 4 2" xfId="8736"/>
    <cellStyle name="標準 28 10 2 4 2 2" xfId="20124"/>
    <cellStyle name="標準 28 10 2 4 2 3" xfId="30678"/>
    <cellStyle name="標準 28 10 2 4 2 4" xfId="41238"/>
    <cellStyle name="標準 28 10 2 4 2 5" xfId="51793"/>
    <cellStyle name="標準 28 10 2 4 3" xfId="14858"/>
    <cellStyle name="標準 28 10 2 4 4" xfId="25413"/>
    <cellStyle name="標準 28 10 2 4 5" xfId="35973"/>
    <cellStyle name="標準 28 10 2 4 6" xfId="46527"/>
    <cellStyle name="標準 28 10 2 5" xfId="6328"/>
    <cellStyle name="標準 28 10 2 5 2" xfId="16500"/>
    <cellStyle name="標準 28 10 2 5 3" xfId="27054"/>
    <cellStyle name="標準 28 10 2 5 4" xfId="37614"/>
    <cellStyle name="標準 28 10 2 5 5" xfId="48169"/>
    <cellStyle name="標準 28 10 2 6" xfId="11234"/>
    <cellStyle name="標準 28 10 2 7" xfId="21788"/>
    <cellStyle name="標準 28 10 2 8" xfId="32348"/>
    <cellStyle name="標準 28 10 2 9" xfId="42902"/>
    <cellStyle name="標準 28 10 3" xfId="929"/>
    <cellStyle name="標準 28 10 3 2" xfId="2466"/>
    <cellStyle name="標準 28 10 3 2 2" xfId="4875"/>
    <cellStyle name="標準 28 10 3 2 2 2" xfId="10117"/>
    <cellStyle name="標準 28 10 3 2 2 2 2" xfId="20125"/>
    <cellStyle name="標準 28 10 3 2 2 2 3" xfId="30679"/>
    <cellStyle name="標準 28 10 3 2 2 2 4" xfId="41239"/>
    <cellStyle name="標準 28 10 3 2 2 2 5" xfId="51794"/>
    <cellStyle name="標準 28 10 3 2 2 3" xfId="14859"/>
    <cellStyle name="標準 28 10 3 2 2 4" xfId="25414"/>
    <cellStyle name="標準 28 10 3 2 2 5" xfId="35974"/>
    <cellStyle name="標準 28 10 3 2 2 6" xfId="46528"/>
    <cellStyle name="標準 28 10 3 2 3" xfId="7709"/>
    <cellStyle name="標準 28 10 3 2 3 2" xfId="17881"/>
    <cellStyle name="標準 28 10 3 2 3 3" xfId="28435"/>
    <cellStyle name="標準 28 10 3 2 3 4" xfId="38995"/>
    <cellStyle name="標準 28 10 3 2 3 5" xfId="49550"/>
    <cellStyle name="標準 28 10 3 2 4" xfId="12615"/>
    <cellStyle name="標準 28 10 3 2 5" xfId="23169"/>
    <cellStyle name="標準 28 10 3 2 6" xfId="33729"/>
    <cellStyle name="標準 28 10 3 2 7" xfId="44283"/>
    <cellStyle name="標準 28 10 3 3" xfId="3338"/>
    <cellStyle name="標準 28 10 3 3 2" xfId="8580"/>
    <cellStyle name="標準 28 10 3 3 2 2" xfId="20126"/>
    <cellStyle name="標準 28 10 3 3 2 3" xfId="30680"/>
    <cellStyle name="標準 28 10 3 3 2 4" xfId="41240"/>
    <cellStyle name="標準 28 10 3 3 2 5" xfId="51795"/>
    <cellStyle name="標準 28 10 3 3 3" xfId="14860"/>
    <cellStyle name="標準 28 10 3 3 4" xfId="25415"/>
    <cellStyle name="標準 28 10 3 3 5" xfId="35975"/>
    <cellStyle name="標準 28 10 3 3 6" xfId="46529"/>
    <cellStyle name="標準 28 10 3 4" xfId="6172"/>
    <cellStyle name="標準 28 10 3 4 2" xfId="16344"/>
    <cellStyle name="標準 28 10 3 4 3" xfId="26898"/>
    <cellStyle name="標準 28 10 3 4 4" xfId="37458"/>
    <cellStyle name="標準 28 10 3 4 5" xfId="48013"/>
    <cellStyle name="標準 28 10 3 5" xfId="11078"/>
    <cellStyle name="標準 28 10 3 6" xfId="21632"/>
    <cellStyle name="標準 28 10 3 7" xfId="32192"/>
    <cellStyle name="標準 28 10 3 8" xfId="42746"/>
    <cellStyle name="標準 28 10 4" xfId="2014"/>
    <cellStyle name="標準 28 10 4 2" xfId="4423"/>
    <cellStyle name="標準 28 10 4 2 2" xfId="9665"/>
    <cellStyle name="標準 28 10 4 2 2 2" xfId="20127"/>
    <cellStyle name="標準 28 10 4 2 2 3" xfId="30681"/>
    <cellStyle name="標準 28 10 4 2 2 4" xfId="41241"/>
    <cellStyle name="標準 28 10 4 2 2 5" xfId="51796"/>
    <cellStyle name="標準 28 10 4 2 3" xfId="14861"/>
    <cellStyle name="標準 28 10 4 2 4" xfId="25416"/>
    <cellStyle name="標準 28 10 4 2 5" xfId="35976"/>
    <cellStyle name="標準 28 10 4 2 6" xfId="46530"/>
    <cellStyle name="標準 28 10 4 3" xfId="7257"/>
    <cellStyle name="標準 28 10 4 3 2" xfId="17429"/>
    <cellStyle name="標準 28 10 4 3 3" xfId="27983"/>
    <cellStyle name="標準 28 10 4 3 4" xfId="38543"/>
    <cellStyle name="標準 28 10 4 3 5" xfId="49098"/>
    <cellStyle name="標準 28 10 4 4" xfId="12163"/>
    <cellStyle name="標準 28 10 4 5" xfId="22717"/>
    <cellStyle name="標準 28 10 4 6" xfId="33277"/>
    <cellStyle name="標準 28 10 4 7" xfId="43831"/>
    <cellStyle name="標準 28 10 5" xfId="1464"/>
    <cellStyle name="標準 28 10 5 2" xfId="3873"/>
    <cellStyle name="標準 28 10 5 2 2" xfId="9115"/>
    <cellStyle name="標準 28 10 5 2 2 2" xfId="20128"/>
    <cellStyle name="標準 28 10 5 2 2 3" xfId="30682"/>
    <cellStyle name="標準 28 10 5 2 2 4" xfId="41242"/>
    <cellStyle name="標準 28 10 5 2 2 5" xfId="51797"/>
    <cellStyle name="標準 28 10 5 2 3" xfId="14862"/>
    <cellStyle name="標準 28 10 5 2 4" xfId="25417"/>
    <cellStyle name="標準 28 10 5 2 5" xfId="35977"/>
    <cellStyle name="標準 28 10 5 2 6" xfId="46531"/>
    <cellStyle name="標準 28 10 5 3" xfId="6707"/>
    <cellStyle name="標準 28 10 5 3 2" xfId="16879"/>
    <cellStyle name="標準 28 10 5 3 3" xfId="27433"/>
    <cellStyle name="標準 28 10 5 3 4" xfId="37993"/>
    <cellStyle name="標準 28 10 5 3 5" xfId="48548"/>
    <cellStyle name="標準 28 10 5 4" xfId="11613"/>
    <cellStyle name="標準 28 10 5 5" xfId="22167"/>
    <cellStyle name="標準 28 10 5 6" xfId="32727"/>
    <cellStyle name="標準 28 10 5 7" xfId="43281"/>
    <cellStyle name="標準 28 10 6" xfId="2981"/>
    <cellStyle name="標準 28 10 6 2" xfId="8223"/>
    <cellStyle name="標準 28 10 6 2 2" xfId="20129"/>
    <cellStyle name="標準 28 10 6 2 3" xfId="30683"/>
    <cellStyle name="標準 28 10 6 2 4" xfId="41243"/>
    <cellStyle name="標準 28 10 6 2 5" xfId="51798"/>
    <cellStyle name="標準 28 10 6 3" xfId="14863"/>
    <cellStyle name="標準 28 10 6 4" xfId="25418"/>
    <cellStyle name="標準 28 10 6 5" xfId="35978"/>
    <cellStyle name="標準 28 10 6 6" xfId="46532"/>
    <cellStyle name="標準 28 10 7" xfId="5720"/>
    <cellStyle name="標準 28 10 7 2" xfId="15987"/>
    <cellStyle name="標準 28 10 7 3" xfId="26541"/>
    <cellStyle name="標準 28 10 7 4" xfId="37101"/>
    <cellStyle name="標準 28 10 7 5" xfId="47656"/>
    <cellStyle name="標準 28 10 8" xfId="10721"/>
    <cellStyle name="標準 28 10 9" xfId="21275"/>
    <cellStyle name="標準 28 11" xfId="499"/>
    <cellStyle name="標準 28 11 10" xfId="42531"/>
    <cellStyle name="標準 28 11 2" xfId="1227"/>
    <cellStyle name="標準 28 11 2 2" xfId="2764"/>
    <cellStyle name="標準 28 11 2 2 2" xfId="5173"/>
    <cellStyle name="標準 28 11 2 2 2 2" xfId="10415"/>
    <cellStyle name="標準 28 11 2 2 2 2 2" xfId="20130"/>
    <cellStyle name="標準 28 11 2 2 2 2 3" xfId="30684"/>
    <cellStyle name="標準 28 11 2 2 2 2 4" xfId="41244"/>
    <cellStyle name="標準 28 11 2 2 2 2 5" xfId="51799"/>
    <cellStyle name="標準 28 11 2 2 2 3" xfId="14864"/>
    <cellStyle name="標準 28 11 2 2 2 4" xfId="25419"/>
    <cellStyle name="標準 28 11 2 2 2 5" xfId="35979"/>
    <cellStyle name="標準 28 11 2 2 2 6" xfId="46533"/>
    <cellStyle name="標準 28 11 2 2 3" xfId="8007"/>
    <cellStyle name="標準 28 11 2 2 3 2" xfId="18179"/>
    <cellStyle name="標準 28 11 2 2 3 3" xfId="28733"/>
    <cellStyle name="標準 28 11 2 2 3 4" xfId="39293"/>
    <cellStyle name="標準 28 11 2 2 3 5" xfId="49848"/>
    <cellStyle name="標準 28 11 2 2 4" xfId="12913"/>
    <cellStyle name="標準 28 11 2 2 5" xfId="23467"/>
    <cellStyle name="標準 28 11 2 2 6" xfId="34027"/>
    <cellStyle name="標準 28 11 2 2 7" xfId="44581"/>
    <cellStyle name="標準 28 11 2 3" xfId="3636"/>
    <cellStyle name="標準 28 11 2 3 2" xfId="8878"/>
    <cellStyle name="標準 28 11 2 3 2 2" xfId="20131"/>
    <cellStyle name="標準 28 11 2 3 2 3" xfId="30685"/>
    <cellStyle name="標準 28 11 2 3 2 4" xfId="41245"/>
    <cellStyle name="標準 28 11 2 3 2 5" xfId="51800"/>
    <cellStyle name="標準 28 11 2 3 3" xfId="14865"/>
    <cellStyle name="標準 28 11 2 3 4" xfId="25420"/>
    <cellStyle name="標準 28 11 2 3 5" xfId="35980"/>
    <cellStyle name="標準 28 11 2 3 6" xfId="46534"/>
    <cellStyle name="標準 28 11 2 4" xfId="6470"/>
    <cellStyle name="標準 28 11 2 4 2" xfId="16642"/>
    <cellStyle name="標準 28 11 2 4 3" xfId="27196"/>
    <cellStyle name="標準 28 11 2 4 4" xfId="37756"/>
    <cellStyle name="標準 28 11 2 4 5" xfId="48311"/>
    <cellStyle name="標準 28 11 2 5" xfId="11376"/>
    <cellStyle name="標準 28 11 2 6" xfId="21930"/>
    <cellStyle name="標準 28 11 2 7" xfId="32490"/>
    <cellStyle name="標準 28 11 2 8" xfId="43044"/>
    <cellStyle name="標準 28 11 3" xfId="2036"/>
    <cellStyle name="標準 28 11 3 2" xfId="4445"/>
    <cellStyle name="標準 28 11 3 2 2" xfId="9687"/>
    <cellStyle name="標準 28 11 3 2 2 2" xfId="20132"/>
    <cellStyle name="標準 28 11 3 2 2 3" xfId="30686"/>
    <cellStyle name="標準 28 11 3 2 2 4" xfId="41246"/>
    <cellStyle name="標準 28 11 3 2 2 5" xfId="51801"/>
    <cellStyle name="標準 28 11 3 2 3" xfId="14866"/>
    <cellStyle name="標準 28 11 3 2 4" xfId="25421"/>
    <cellStyle name="標準 28 11 3 2 5" xfId="35981"/>
    <cellStyle name="標準 28 11 3 2 6" xfId="46535"/>
    <cellStyle name="標準 28 11 3 3" xfId="7279"/>
    <cellStyle name="標準 28 11 3 3 2" xfId="17451"/>
    <cellStyle name="標準 28 11 3 3 3" xfId="28005"/>
    <cellStyle name="標準 28 11 3 3 4" xfId="38565"/>
    <cellStyle name="標準 28 11 3 3 5" xfId="49120"/>
    <cellStyle name="標準 28 11 3 4" xfId="12185"/>
    <cellStyle name="標準 28 11 3 5" xfId="22739"/>
    <cellStyle name="標準 28 11 3 6" xfId="33299"/>
    <cellStyle name="標準 28 11 3 7" xfId="43853"/>
    <cellStyle name="標準 28 11 4" xfId="1762"/>
    <cellStyle name="標準 28 11 4 2" xfId="4171"/>
    <cellStyle name="標準 28 11 4 2 2" xfId="9413"/>
    <cellStyle name="標準 28 11 4 2 2 2" xfId="20133"/>
    <cellStyle name="標準 28 11 4 2 2 3" xfId="30687"/>
    <cellStyle name="標準 28 11 4 2 2 4" xfId="41247"/>
    <cellStyle name="標準 28 11 4 2 2 5" xfId="51802"/>
    <cellStyle name="標準 28 11 4 2 3" xfId="14867"/>
    <cellStyle name="標準 28 11 4 2 4" xfId="25422"/>
    <cellStyle name="標準 28 11 4 2 5" xfId="35982"/>
    <cellStyle name="標準 28 11 4 2 6" xfId="46536"/>
    <cellStyle name="標準 28 11 4 3" xfId="7005"/>
    <cellStyle name="標準 28 11 4 3 2" xfId="17177"/>
    <cellStyle name="標準 28 11 4 3 3" xfId="27731"/>
    <cellStyle name="標準 28 11 4 3 4" xfId="38291"/>
    <cellStyle name="標準 28 11 4 3 5" xfId="48846"/>
    <cellStyle name="標準 28 11 4 4" xfId="11911"/>
    <cellStyle name="標準 28 11 4 5" xfId="22465"/>
    <cellStyle name="標準 28 11 4 6" xfId="33025"/>
    <cellStyle name="標準 28 11 4 7" xfId="43579"/>
    <cellStyle name="標準 28 11 5" xfId="3123"/>
    <cellStyle name="標準 28 11 5 2" xfId="8365"/>
    <cellStyle name="標準 28 11 5 2 2" xfId="20134"/>
    <cellStyle name="標準 28 11 5 2 3" xfId="30688"/>
    <cellStyle name="標準 28 11 5 2 4" xfId="41248"/>
    <cellStyle name="標準 28 11 5 2 5" xfId="51803"/>
    <cellStyle name="標準 28 11 5 3" xfId="14868"/>
    <cellStyle name="標準 28 11 5 4" xfId="25423"/>
    <cellStyle name="標準 28 11 5 5" xfId="35983"/>
    <cellStyle name="標準 28 11 5 6" xfId="46537"/>
    <cellStyle name="標準 28 11 6" xfId="5742"/>
    <cellStyle name="標準 28 11 6 2" xfId="16129"/>
    <cellStyle name="標準 28 11 6 3" xfId="26683"/>
    <cellStyle name="標準 28 11 6 4" xfId="37243"/>
    <cellStyle name="標準 28 11 6 5" xfId="47798"/>
    <cellStyle name="標準 28 11 7" xfId="10863"/>
    <cellStyle name="標準 28 11 8" xfId="21417"/>
    <cellStyle name="標準 28 11 9" xfId="31977"/>
    <cellStyle name="標準 28 12" xfId="521"/>
    <cellStyle name="標準 28 12 10" xfId="42553"/>
    <cellStyle name="標準 28 12 2" xfId="949"/>
    <cellStyle name="標準 28 12 2 2" xfId="2486"/>
    <cellStyle name="標準 28 12 2 2 2" xfId="4895"/>
    <cellStyle name="標準 28 12 2 2 2 2" xfId="10137"/>
    <cellStyle name="標準 28 12 2 2 2 2 2" xfId="20135"/>
    <cellStyle name="標準 28 12 2 2 2 2 3" xfId="30689"/>
    <cellStyle name="標準 28 12 2 2 2 2 4" xfId="41249"/>
    <cellStyle name="標準 28 12 2 2 2 2 5" xfId="51804"/>
    <cellStyle name="標準 28 12 2 2 2 3" xfId="14869"/>
    <cellStyle name="標準 28 12 2 2 2 4" xfId="25424"/>
    <cellStyle name="標準 28 12 2 2 2 5" xfId="35984"/>
    <cellStyle name="標準 28 12 2 2 2 6" xfId="46538"/>
    <cellStyle name="標準 28 12 2 2 3" xfId="7729"/>
    <cellStyle name="標準 28 12 2 2 3 2" xfId="17901"/>
    <cellStyle name="標準 28 12 2 2 3 3" xfId="28455"/>
    <cellStyle name="標準 28 12 2 2 3 4" xfId="39015"/>
    <cellStyle name="標準 28 12 2 2 3 5" xfId="49570"/>
    <cellStyle name="標準 28 12 2 2 4" xfId="12635"/>
    <cellStyle name="標準 28 12 2 2 5" xfId="23189"/>
    <cellStyle name="標準 28 12 2 2 6" xfId="33749"/>
    <cellStyle name="標準 28 12 2 2 7" xfId="44303"/>
    <cellStyle name="標準 28 12 2 3" xfId="3358"/>
    <cellStyle name="標準 28 12 2 3 2" xfId="8600"/>
    <cellStyle name="標準 28 12 2 3 2 2" xfId="20136"/>
    <cellStyle name="標準 28 12 2 3 2 3" xfId="30690"/>
    <cellStyle name="標準 28 12 2 3 2 4" xfId="41250"/>
    <cellStyle name="標準 28 12 2 3 2 5" xfId="51805"/>
    <cellStyle name="標準 28 12 2 3 3" xfId="14870"/>
    <cellStyle name="標準 28 12 2 3 4" xfId="25425"/>
    <cellStyle name="標準 28 12 2 3 5" xfId="35985"/>
    <cellStyle name="標準 28 12 2 3 6" xfId="46539"/>
    <cellStyle name="標準 28 12 2 4" xfId="6192"/>
    <cellStyle name="標準 28 12 2 4 2" xfId="16364"/>
    <cellStyle name="標準 28 12 2 4 3" xfId="26918"/>
    <cellStyle name="標準 28 12 2 4 4" xfId="37478"/>
    <cellStyle name="標準 28 12 2 4 5" xfId="48033"/>
    <cellStyle name="標準 28 12 2 5" xfId="11098"/>
    <cellStyle name="標準 28 12 2 6" xfId="21652"/>
    <cellStyle name="標準 28 12 2 7" xfId="32212"/>
    <cellStyle name="標準 28 12 2 8" xfId="42766"/>
    <cellStyle name="標準 28 12 3" xfId="2058"/>
    <cellStyle name="標準 28 12 3 2" xfId="4467"/>
    <cellStyle name="標準 28 12 3 2 2" xfId="9709"/>
    <cellStyle name="標準 28 12 3 2 2 2" xfId="20137"/>
    <cellStyle name="標準 28 12 3 2 2 3" xfId="30691"/>
    <cellStyle name="標準 28 12 3 2 2 4" xfId="41251"/>
    <cellStyle name="標準 28 12 3 2 2 5" xfId="51806"/>
    <cellStyle name="標準 28 12 3 2 3" xfId="14871"/>
    <cellStyle name="標準 28 12 3 2 4" xfId="25426"/>
    <cellStyle name="標準 28 12 3 2 5" xfId="35986"/>
    <cellStyle name="標準 28 12 3 2 6" xfId="46540"/>
    <cellStyle name="標準 28 12 3 3" xfId="7301"/>
    <cellStyle name="標準 28 12 3 3 2" xfId="17473"/>
    <cellStyle name="標準 28 12 3 3 3" xfId="28027"/>
    <cellStyle name="標準 28 12 3 3 4" xfId="38587"/>
    <cellStyle name="標準 28 12 3 3 5" xfId="49142"/>
    <cellStyle name="標準 28 12 3 4" xfId="12207"/>
    <cellStyle name="標準 28 12 3 5" xfId="22761"/>
    <cellStyle name="標準 28 12 3 6" xfId="33321"/>
    <cellStyle name="標準 28 12 3 7" xfId="43875"/>
    <cellStyle name="標準 28 12 4" xfId="1484"/>
    <cellStyle name="標準 28 12 4 2" xfId="3893"/>
    <cellStyle name="標準 28 12 4 2 2" xfId="9135"/>
    <cellStyle name="標準 28 12 4 2 2 2" xfId="20138"/>
    <cellStyle name="標準 28 12 4 2 2 3" xfId="30692"/>
    <cellStyle name="標準 28 12 4 2 2 4" xfId="41252"/>
    <cellStyle name="標準 28 12 4 2 2 5" xfId="51807"/>
    <cellStyle name="標準 28 12 4 2 3" xfId="14872"/>
    <cellStyle name="標準 28 12 4 2 4" xfId="25427"/>
    <cellStyle name="標準 28 12 4 2 5" xfId="35987"/>
    <cellStyle name="標準 28 12 4 2 6" xfId="46541"/>
    <cellStyle name="標準 28 12 4 3" xfId="6727"/>
    <cellStyle name="標準 28 12 4 3 2" xfId="16899"/>
    <cellStyle name="標準 28 12 4 3 3" xfId="27453"/>
    <cellStyle name="標準 28 12 4 3 4" xfId="38013"/>
    <cellStyle name="標準 28 12 4 3 5" xfId="48568"/>
    <cellStyle name="標準 28 12 4 4" xfId="11633"/>
    <cellStyle name="標準 28 12 4 5" xfId="22187"/>
    <cellStyle name="標準 28 12 4 6" xfId="32747"/>
    <cellStyle name="標準 28 12 4 7" xfId="43301"/>
    <cellStyle name="標準 28 12 5" xfId="3145"/>
    <cellStyle name="標準 28 12 5 2" xfId="8387"/>
    <cellStyle name="標準 28 12 5 2 2" xfId="20139"/>
    <cellStyle name="標準 28 12 5 2 3" xfId="30693"/>
    <cellStyle name="標準 28 12 5 2 4" xfId="41253"/>
    <cellStyle name="標準 28 12 5 2 5" xfId="51808"/>
    <cellStyle name="標準 28 12 5 3" xfId="14873"/>
    <cellStyle name="標準 28 12 5 4" xfId="25428"/>
    <cellStyle name="標準 28 12 5 5" xfId="35988"/>
    <cellStyle name="標準 28 12 5 6" xfId="46542"/>
    <cellStyle name="標準 28 12 6" xfId="5764"/>
    <cellStyle name="標準 28 12 6 2" xfId="16151"/>
    <cellStyle name="標準 28 12 6 3" xfId="26705"/>
    <cellStyle name="標準 28 12 6 4" xfId="37265"/>
    <cellStyle name="標準 28 12 6 5" xfId="47820"/>
    <cellStyle name="標準 28 12 7" xfId="10885"/>
    <cellStyle name="標準 28 12 8" xfId="21439"/>
    <cellStyle name="標準 28 12 9" xfId="31999"/>
    <cellStyle name="標準 28 13" xfId="543"/>
    <cellStyle name="標準 28 13 10" xfId="42575"/>
    <cellStyle name="標準 28 13 2" xfId="1249"/>
    <cellStyle name="標準 28 13 2 2" xfId="2786"/>
    <cellStyle name="標準 28 13 2 2 2" xfId="5195"/>
    <cellStyle name="標準 28 13 2 2 2 2" xfId="10437"/>
    <cellStyle name="標準 28 13 2 2 2 2 2" xfId="20140"/>
    <cellStyle name="標準 28 13 2 2 2 2 3" xfId="30694"/>
    <cellStyle name="標準 28 13 2 2 2 2 4" xfId="41254"/>
    <cellStyle name="標準 28 13 2 2 2 2 5" xfId="51809"/>
    <cellStyle name="標準 28 13 2 2 2 3" xfId="14874"/>
    <cellStyle name="標準 28 13 2 2 2 4" xfId="25429"/>
    <cellStyle name="標準 28 13 2 2 2 5" xfId="35989"/>
    <cellStyle name="標準 28 13 2 2 2 6" xfId="46543"/>
    <cellStyle name="標準 28 13 2 2 3" xfId="8029"/>
    <cellStyle name="標準 28 13 2 2 3 2" xfId="18201"/>
    <cellStyle name="標準 28 13 2 2 3 3" xfId="28755"/>
    <cellStyle name="標準 28 13 2 2 3 4" xfId="39315"/>
    <cellStyle name="標準 28 13 2 2 3 5" xfId="49870"/>
    <cellStyle name="標準 28 13 2 2 4" xfId="12935"/>
    <cellStyle name="標準 28 13 2 2 5" xfId="23489"/>
    <cellStyle name="標準 28 13 2 2 6" xfId="34049"/>
    <cellStyle name="標準 28 13 2 2 7" xfId="44603"/>
    <cellStyle name="標準 28 13 2 3" xfId="3658"/>
    <cellStyle name="標準 28 13 2 3 2" xfId="8900"/>
    <cellStyle name="標準 28 13 2 3 2 2" xfId="20141"/>
    <cellStyle name="標準 28 13 2 3 2 3" xfId="30695"/>
    <cellStyle name="標準 28 13 2 3 2 4" xfId="41255"/>
    <cellStyle name="標準 28 13 2 3 2 5" xfId="51810"/>
    <cellStyle name="標準 28 13 2 3 3" xfId="14875"/>
    <cellStyle name="標準 28 13 2 3 4" xfId="25430"/>
    <cellStyle name="標準 28 13 2 3 5" xfId="35990"/>
    <cellStyle name="標準 28 13 2 3 6" xfId="46544"/>
    <cellStyle name="標準 28 13 2 4" xfId="6492"/>
    <cellStyle name="標準 28 13 2 4 2" xfId="16664"/>
    <cellStyle name="標準 28 13 2 4 3" xfId="27218"/>
    <cellStyle name="標準 28 13 2 4 4" xfId="37778"/>
    <cellStyle name="標準 28 13 2 4 5" xfId="48333"/>
    <cellStyle name="標準 28 13 2 5" xfId="11398"/>
    <cellStyle name="標準 28 13 2 6" xfId="21952"/>
    <cellStyle name="標準 28 13 2 7" xfId="32512"/>
    <cellStyle name="標準 28 13 2 8" xfId="43066"/>
    <cellStyle name="標準 28 13 3" xfId="2080"/>
    <cellStyle name="標準 28 13 3 2" xfId="4489"/>
    <cellStyle name="標準 28 13 3 2 2" xfId="9731"/>
    <cellStyle name="標準 28 13 3 2 2 2" xfId="20142"/>
    <cellStyle name="標準 28 13 3 2 2 3" xfId="30696"/>
    <cellStyle name="標準 28 13 3 2 2 4" xfId="41256"/>
    <cellStyle name="標準 28 13 3 2 2 5" xfId="51811"/>
    <cellStyle name="標準 28 13 3 2 3" xfId="14876"/>
    <cellStyle name="標準 28 13 3 2 4" xfId="25431"/>
    <cellStyle name="標準 28 13 3 2 5" xfId="35991"/>
    <cellStyle name="標準 28 13 3 2 6" xfId="46545"/>
    <cellStyle name="標準 28 13 3 3" xfId="7323"/>
    <cellStyle name="標準 28 13 3 3 2" xfId="17495"/>
    <cellStyle name="標準 28 13 3 3 3" xfId="28049"/>
    <cellStyle name="標準 28 13 3 3 4" xfId="38609"/>
    <cellStyle name="標準 28 13 3 3 5" xfId="49164"/>
    <cellStyle name="標準 28 13 3 4" xfId="12229"/>
    <cellStyle name="標準 28 13 3 5" xfId="22783"/>
    <cellStyle name="標準 28 13 3 6" xfId="33343"/>
    <cellStyle name="標準 28 13 3 7" xfId="43897"/>
    <cellStyle name="標準 28 13 4" xfId="1784"/>
    <cellStyle name="標準 28 13 4 2" xfId="4193"/>
    <cellStyle name="標準 28 13 4 2 2" xfId="9435"/>
    <cellStyle name="標準 28 13 4 2 2 2" xfId="20143"/>
    <cellStyle name="標準 28 13 4 2 2 3" xfId="30697"/>
    <cellStyle name="標準 28 13 4 2 2 4" xfId="41257"/>
    <cellStyle name="標準 28 13 4 2 2 5" xfId="51812"/>
    <cellStyle name="標準 28 13 4 2 3" xfId="14877"/>
    <cellStyle name="標準 28 13 4 2 4" xfId="25432"/>
    <cellStyle name="標準 28 13 4 2 5" xfId="35992"/>
    <cellStyle name="標準 28 13 4 2 6" xfId="46546"/>
    <cellStyle name="標準 28 13 4 3" xfId="7027"/>
    <cellStyle name="標準 28 13 4 3 2" xfId="17199"/>
    <cellStyle name="標準 28 13 4 3 3" xfId="27753"/>
    <cellStyle name="標準 28 13 4 3 4" xfId="38313"/>
    <cellStyle name="標準 28 13 4 3 5" xfId="48868"/>
    <cellStyle name="標準 28 13 4 4" xfId="11933"/>
    <cellStyle name="標準 28 13 4 5" xfId="22487"/>
    <cellStyle name="標準 28 13 4 6" xfId="33047"/>
    <cellStyle name="標準 28 13 4 7" xfId="43601"/>
    <cellStyle name="標準 28 13 5" xfId="3167"/>
    <cellStyle name="標準 28 13 5 2" xfId="8409"/>
    <cellStyle name="標準 28 13 5 2 2" xfId="20144"/>
    <cellStyle name="標準 28 13 5 2 3" xfId="30698"/>
    <cellStyle name="標準 28 13 5 2 4" xfId="41258"/>
    <cellStyle name="標準 28 13 5 2 5" xfId="51813"/>
    <cellStyle name="標準 28 13 5 3" xfId="14878"/>
    <cellStyle name="標準 28 13 5 4" xfId="25433"/>
    <cellStyle name="標準 28 13 5 5" xfId="35993"/>
    <cellStyle name="標準 28 13 5 6" xfId="46547"/>
    <cellStyle name="標準 28 13 6" xfId="5786"/>
    <cellStyle name="標準 28 13 6 2" xfId="16173"/>
    <cellStyle name="標準 28 13 6 3" xfId="26727"/>
    <cellStyle name="標準 28 13 6 4" xfId="37287"/>
    <cellStyle name="標準 28 13 6 5" xfId="47842"/>
    <cellStyle name="標準 28 13 7" xfId="10907"/>
    <cellStyle name="標準 28 13 8" xfId="21461"/>
    <cellStyle name="標準 28 13 9" xfId="32021"/>
    <cellStyle name="標準 28 14" xfId="572"/>
    <cellStyle name="標準 28 14 10" xfId="43088"/>
    <cellStyle name="標準 28 14 2" xfId="1271"/>
    <cellStyle name="標準 28 14 2 2" xfId="2806"/>
    <cellStyle name="標準 28 14 2 2 2" xfId="8049"/>
    <cellStyle name="標準 28 14 2 2 2 2" xfId="20145"/>
    <cellStyle name="標準 28 14 2 2 2 3" xfId="30699"/>
    <cellStyle name="標準 28 14 2 2 2 4" xfId="41259"/>
    <cellStyle name="標準 28 14 2 2 2 5" xfId="51814"/>
    <cellStyle name="標準 28 14 2 2 3" xfId="14879"/>
    <cellStyle name="標準 28 14 2 2 4" xfId="25434"/>
    <cellStyle name="標準 28 14 2 2 5" xfId="35994"/>
    <cellStyle name="標準 28 14 2 2 6" xfId="46548"/>
    <cellStyle name="標準 28 14 2 3" xfId="5215"/>
    <cellStyle name="標準 28 14 2 3 2" xfId="10457"/>
    <cellStyle name="標準 28 14 2 3 2 2" xfId="20146"/>
    <cellStyle name="標準 28 14 2 3 2 3" xfId="30700"/>
    <cellStyle name="標準 28 14 2 3 2 4" xfId="41260"/>
    <cellStyle name="標準 28 14 2 3 2 5" xfId="51815"/>
    <cellStyle name="標準 28 14 2 3 3" xfId="14880"/>
    <cellStyle name="標準 28 14 2 3 4" xfId="25435"/>
    <cellStyle name="標準 28 14 2 3 5" xfId="35995"/>
    <cellStyle name="標準 28 14 2 3 6" xfId="46549"/>
    <cellStyle name="標準 28 14 2 4" xfId="6514"/>
    <cellStyle name="標準 28 14 2 4 2" xfId="18221"/>
    <cellStyle name="標準 28 14 2 4 3" xfId="28775"/>
    <cellStyle name="標準 28 14 2 4 4" xfId="39335"/>
    <cellStyle name="標準 28 14 2 4 5" xfId="49890"/>
    <cellStyle name="標準 28 14 2 5" xfId="12955"/>
    <cellStyle name="標準 28 14 2 6" xfId="23509"/>
    <cellStyle name="標準 28 14 2 7" xfId="34069"/>
    <cellStyle name="標準 28 14 2 8" xfId="44623"/>
    <cellStyle name="標準 28 14 3" xfId="2109"/>
    <cellStyle name="標準 28 14 3 2" xfId="4518"/>
    <cellStyle name="標準 28 14 3 2 2" xfId="9760"/>
    <cellStyle name="標準 28 14 3 2 2 2" xfId="20147"/>
    <cellStyle name="標準 28 14 3 2 2 3" xfId="30701"/>
    <cellStyle name="標準 28 14 3 2 2 4" xfId="41261"/>
    <cellStyle name="標準 28 14 3 2 2 5" xfId="51816"/>
    <cellStyle name="標準 28 14 3 2 3" xfId="14881"/>
    <cellStyle name="標準 28 14 3 2 4" xfId="25436"/>
    <cellStyle name="標準 28 14 3 2 5" xfId="35996"/>
    <cellStyle name="標準 28 14 3 2 6" xfId="46550"/>
    <cellStyle name="標準 28 14 3 3" xfId="7352"/>
    <cellStyle name="標準 28 14 3 3 2" xfId="17524"/>
    <cellStyle name="標準 28 14 3 3 3" xfId="28078"/>
    <cellStyle name="標準 28 14 3 3 4" xfId="38638"/>
    <cellStyle name="標準 28 14 3 3 5" xfId="49193"/>
    <cellStyle name="標準 28 14 3 4" xfId="12258"/>
    <cellStyle name="標準 28 14 3 5" xfId="22812"/>
    <cellStyle name="標準 28 14 3 6" xfId="33372"/>
    <cellStyle name="標準 28 14 3 7" xfId="43926"/>
    <cellStyle name="標準 28 14 4" xfId="1806"/>
    <cellStyle name="標準 28 14 4 2" xfId="4215"/>
    <cellStyle name="標準 28 14 4 2 2" xfId="9457"/>
    <cellStyle name="標準 28 14 4 2 2 2" xfId="20148"/>
    <cellStyle name="標準 28 14 4 2 2 3" xfId="30702"/>
    <cellStyle name="標準 28 14 4 2 2 4" xfId="41262"/>
    <cellStyle name="標準 28 14 4 2 2 5" xfId="51817"/>
    <cellStyle name="標準 28 14 4 2 3" xfId="14882"/>
    <cellStyle name="標準 28 14 4 2 4" xfId="25437"/>
    <cellStyle name="標準 28 14 4 2 5" xfId="35997"/>
    <cellStyle name="標準 28 14 4 2 6" xfId="46551"/>
    <cellStyle name="標準 28 14 4 3" xfId="7049"/>
    <cellStyle name="標準 28 14 4 3 2" xfId="17221"/>
    <cellStyle name="標準 28 14 4 3 3" xfId="27775"/>
    <cellStyle name="標準 28 14 4 3 4" xfId="38335"/>
    <cellStyle name="標準 28 14 4 3 5" xfId="48890"/>
    <cellStyle name="標準 28 14 4 4" xfId="11955"/>
    <cellStyle name="標準 28 14 4 5" xfId="22509"/>
    <cellStyle name="標準 28 14 4 6" xfId="33069"/>
    <cellStyle name="標準 28 14 4 7" xfId="43623"/>
    <cellStyle name="標準 28 14 5" xfId="3680"/>
    <cellStyle name="標準 28 14 5 2" xfId="8922"/>
    <cellStyle name="標準 28 14 5 2 2" xfId="20149"/>
    <cellStyle name="標準 28 14 5 2 3" xfId="30703"/>
    <cellStyle name="標準 28 14 5 2 4" xfId="41263"/>
    <cellStyle name="標準 28 14 5 2 5" xfId="51818"/>
    <cellStyle name="標準 28 14 5 3" xfId="14883"/>
    <cellStyle name="標準 28 14 5 4" xfId="25438"/>
    <cellStyle name="標準 28 14 5 5" xfId="35998"/>
    <cellStyle name="標準 28 14 5 6" xfId="46552"/>
    <cellStyle name="標準 28 14 6" xfId="5815"/>
    <cellStyle name="標準 28 14 6 2" xfId="16686"/>
    <cellStyle name="標準 28 14 6 3" xfId="27240"/>
    <cellStyle name="標準 28 14 6 4" xfId="37800"/>
    <cellStyle name="標準 28 14 6 5" xfId="48355"/>
    <cellStyle name="標準 28 14 7" xfId="11420"/>
    <cellStyle name="標準 28 14 8" xfId="21974"/>
    <cellStyle name="標準 28 14 9" xfId="32534"/>
    <cellStyle name="標準 28 15" xfId="692"/>
    <cellStyle name="標準 28 15 10" xfId="43110"/>
    <cellStyle name="標準 28 15 2" xfId="1293"/>
    <cellStyle name="標準 28 15 2 2" xfId="2825"/>
    <cellStyle name="標準 28 15 2 2 2" xfId="8068"/>
    <cellStyle name="標準 28 15 2 2 2 2" xfId="20150"/>
    <cellStyle name="標準 28 15 2 2 2 3" xfId="30704"/>
    <cellStyle name="標準 28 15 2 2 2 4" xfId="41264"/>
    <cellStyle name="標準 28 15 2 2 2 5" xfId="51819"/>
    <cellStyle name="標準 28 15 2 2 3" xfId="14884"/>
    <cellStyle name="標準 28 15 2 2 4" xfId="25439"/>
    <cellStyle name="標準 28 15 2 2 5" xfId="35999"/>
    <cellStyle name="標準 28 15 2 2 6" xfId="46553"/>
    <cellStyle name="標準 28 15 2 3" xfId="5234"/>
    <cellStyle name="標準 28 15 2 3 2" xfId="10476"/>
    <cellStyle name="標準 28 15 2 3 2 2" xfId="20151"/>
    <cellStyle name="標準 28 15 2 3 2 3" xfId="30705"/>
    <cellStyle name="標準 28 15 2 3 2 4" xfId="41265"/>
    <cellStyle name="標準 28 15 2 3 2 5" xfId="51820"/>
    <cellStyle name="標準 28 15 2 3 3" xfId="14885"/>
    <cellStyle name="標準 28 15 2 3 4" xfId="25440"/>
    <cellStyle name="標準 28 15 2 3 5" xfId="36000"/>
    <cellStyle name="標準 28 15 2 3 6" xfId="46554"/>
    <cellStyle name="標準 28 15 2 4" xfId="6536"/>
    <cellStyle name="標準 28 15 2 4 2" xfId="18240"/>
    <cellStyle name="標準 28 15 2 4 3" xfId="28794"/>
    <cellStyle name="標準 28 15 2 4 4" xfId="39354"/>
    <cellStyle name="標準 28 15 2 4 5" xfId="49909"/>
    <cellStyle name="標準 28 15 2 5" xfId="12974"/>
    <cellStyle name="標準 28 15 2 6" xfId="23528"/>
    <cellStyle name="標準 28 15 2 7" xfId="34088"/>
    <cellStyle name="標準 28 15 2 8" xfId="44642"/>
    <cellStyle name="標準 28 15 3" xfId="2229"/>
    <cellStyle name="標準 28 15 3 2" xfId="4638"/>
    <cellStyle name="標準 28 15 3 2 2" xfId="9880"/>
    <cellStyle name="標準 28 15 3 2 2 2" xfId="20152"/>
    <cellStyle name="標準 28 15 3 2 2 3" xfId="30706"/>
    <cellStyle name="標準 28 15 3 2 2 4" xfId="41266"/>
    <cellStyle name="標準 28 15 3 2 2 5" xfId="51821"/>
    <cellStyle name="標準 28 15 3 2 3" xfId="14886"/>
    <cellStyle name="標準 28 15 3 2 4" xfId="25441"/>
    <cellStyle name="標準 28 15 3 2 5" xfId="36001"/>
    <cellStyle name="標準 28 15 3 2 6" xfId="46555"/>
    <cellStyle name="標準 28 15 3 3" xfId="7472"/>
    <cellStyle name="標準 28 15 3 3 2" xfId="17644"/>
    <cellStyle name="標準 28 15 3 3 3" xfId="28198"/>
    <cellStyle name="標準 28 15 3 3 4" xfId="38758"/>
    <cellStyle name="標準 28 15 3 3 5" xfId="49313"/>
    <cellStyle name="標準 28 15 3 4" xfId="12378"/>
    <cellStyle name="標準 28 15 3 5" xfId="22932"/>
    <cellStyle name="標準 28 15 3 6" xfId="33492"/>
    <cellStyle name="標準 28 15 3 7" xfId="44046"/>
    <cellStyle name="標準 28 15 4" xfId="1828"/>
    <cellStyle name="標準 28 15 4 2" xfId="4237"/>
    <cellStyle name="標準 28 15 4 2 2" xfId="9479"/>
    <cellStyle name="標準 28 15 4 2 2 2" xfId="20153"/>
    <cellStyle name="標準 28 15 4 2 2 3" xfId="30707"/>
    <cellStyle name="標準 28 15 4 2 2 4" xfId="41267"/>
    <cellStyle name="標準 28 15 4 2 2 5" xfId="51822"/>
    <cellStyle name="標準 28 15 4 2 3" xfId="14887"/>
    <cellStyle name="標準 28 15 4 2 4" xfId="25442"/>
    <cellStyle name="標準 28 15 4 2 5" xfId="36002"/>
    <cellStyle name="標準 28 15 4 2 6" xfId="46556"/>
    <cellStyle name="標準 28 15 4 3" xfId="7071"/>
    <cellStyle name="標準 28 15 4 3 2" xfId="17243"/>
    <cellStyle name="標準 28 15 4 3 3" xfId="27797"/>
    <cellStyle name="標準 28 15 4 3 4" xfId="38357"/>
    <cellStyle name="標準 28 15 4 3 5" xfId="48912"/>
    <cellStyle name="標準 28 15 4 4" xfId="11977"/>
    <cellStyle name="標準 28 15 4 5" xfId="22531"/>
    <cellStyle name="標準 28 15 4 6" xfId="33091"/>
    <cellStyle name="標準 28 15 4 7" xfId="43645"/>
    <cellStyle name="標準 28 15 5" xfId="3702"/>
    <cellStyle name="標準 28 15 5 2" xfId="8944"/>
    <cellStyle name="標準 28 15 5 2 2" xfId="20154"/>
    <cellStyle name="標準 28 15 5 2 3" xfId="30708"/>
    <cellStyle name="標準 28 15 5 2 4" xfId="41268"/>
    <cellStyle name="標準 28 15 5 2 5" xfId="51823"/>
    <cellStyle name="標準 28 15 5 3" xfId="14888"/>
    <cellStyle name="標準 28 15 5 4" xfId="25443"/>
    <cellStyle name="標準 28 15 5 5" xfId="36003"/>
    <cellStyle name="標準 28 15 5 6" xfId="46557"/>
    <cellStyle name="標準 28 15 6" xfId="5935"/>
    <cellStyle name="標準 28 15 6 2" xfId="16708"/>
    <cellStyle name="標準 28 15 6 3" xfId="27262"/>
    <cellStyle name="標準 28 15 6 4" xfId="37822"/>
    <cellStyle name="標準 28 15 6 5" xfId="48377"/>
    <cellStyle name="標準 28 15 7" xfId="11442"/>
    <cellStyle name="標準 28 15 8" xfId="21996"/>
    <cellStyle name="標準 28 15 9" xfId="32556"/>
    <cellStyle name="標準 28 16" xfId="332"/>
    <cellStyle name="標準 28 16 2" xfId="2251"/>
    <cellStyle name="標準 28 16 2 2" xfId="4660"/>
    <cellStyle name="標準 28 16 2 2 2" xfId="9902"/>
    <cellStyle name="標準 28 16 2 2 2 2" xfId="20155"/>
    <cellStyle name="標準 28 16 2 2 2 3" xfId="30709"/>
    <cellStyle name="標準 28 16 2 2 2 4" xfId="41269"/>
    <cellStyle name="標準 28 16 2 2 2 5" xfId="51824"/>
    <cellStyle name="標準 28 16 2 2 3" xfId="14889"/>
    <cellStyle name="標準 28 16 2 2 4" xfId="25444"/>
    <cellStyle name="標準 28 16 2 2 5" xfId="36004"/>
    <cellStyle name="標準 28 16 2 2 6" xfId="46558"/>
    <cellStyle name="標準 28 16 2 3" xfId="7494"/>
    <cellStyle name="標準 28 16 2 3 2" xfId="17666"/>
    <cellStyle name="標準 28 16 2 3 3" xfId="28220"/>
    <cellStyle name="標準 28 16 2 3 4" xfId="38780"/>
    <cellStyle name="標準 28 16 2 3 5" xfId="49335"/>
    <cellStyle name="標準 28 16 2 4" xfId="12400"/>
    <cellStyle name="標準 28 16 2 5" xfId="22954"/>
    <cellStyle name="標準 28 16 2 6" xfId="33514"/>
    <cellStyle name="標準 28 16 2 7" xfId="44068"/>
    <cellStyle name="標準 28 16 3" xfId="3196"/>
    <cellStyle name="標準 28 16 3 2" xfId="8438"/>
    <cellStyle name="標準 28 16 3 2 2" xfId="20156"/>
    <cellStyle name="標準 28 16 3 2 3" xfId="30710"/>
    <cellStyle name="標準 28 16 3 2 4" xfId="41270"/>
    <cellStyle name="標準 28 16 3 2 5" xfId="51825"/>
    <cellStyle name="標準 28 16 3 3" xfId="14890"/>
    <cellStyle name="標準 28 16 3 4" xfId="25445"/>
    <cellStyle name="標準 28 16 3 5" xfId="36005"/>
    <cellStyle name="標準 28 16 3 6" xfId="46559"/>
    <cellStyle name="標準 28 16 4" xfId="5575"/>
    <cellStyle name="標準 28 16 4 2" xfId="16202"/>
    <cellStyle name="標準 28 16 4 3" xfId="26756"/>
    <cellStyle name="標準 28 16 4 4" xfId="37316"/>
    <cellStyle name="標準 28 16 4 5" xfId="47871"/>
    <cellStyle name="標準 28 16 5" xfId="10936"/>
    <cellStyle name="標準 28 16 6" xfId="21490"/>
    <cellStyle name="標準 28 16 7" xfId="32050"/>
    <cellStyle name="標準 28 16 8" xfId="42604"/>
    <cellStyle name="標準 28 17" xfId="714"/>
    <cellStyle name="標準 28 17 2" xfId="2273"/>
    <cellStyle name="標準 28 17 2 2" xfId="7516"/>
    <cellStyle name="標準 28 17 2 2 2" xfId="20157"/>
    <cellStyle name="標準 28 17 2 2 3" xfId="30711"/>
    <cellStyle name="標準 28 17 2 2 4" xfId="41271"/>
    <cellStyle name="標準 28 17 2 2 5" xfId="51826"/>
    <cellStyle name="標準 28 17 2 3" xfId="14891"/>
    <cellStyle name="標準 28 17 2 4" xfId="25446"/>
    <cellStyle name="標準 28 17 2 5" xfId="36006"/>
    <cellStyle name="標準 28 17 2 6" xfId="46560"/>
    <cellStyle name="標準 28 17 3" xfId="4682"/>
    <cellStyle name="標準 28 17 3 2" xfId="9924"/>
    <cellStyle name="標準 28 17 3 2 2" xfId="20158"/>
    <cellStyle name="標準 28 17 3 2 3" xfId="30712"/>
    <cellStyle name="標準 28 17 3 2 4" xfId="41272"/>
    <cellStyle name="標準 28 17 3 2 5" xfId="51827"/>
    <cellStyle name="標準 28 17 3 3" xfId="14892"/>
    <cellStyle name="標準 28 17 3 4" xfId="25447"/>
    <cellStyle name="標準 28 17 3 5" xfId="36007"/>
    <cellStyle name="標準 28 17 3 6" xfId="46561"/>
    <cellStyle name="標準 28 17 4" xfId="5957"/>
    <cellStyle name="標準 28 17 4 2" xfId="17688"/>
    <cellStyle name="標準 28 17 4 3" xfId="28242"/>
    <cellStyle name="標準 28 17 4 4" xfId="38802"/>
    <cellStyle name="標準 28 17 4 5" xfId="49357"/>
    <cellStyle name="標準 28 17 5" xfId="12422"/>
    <cellStyle name="標準 28 17 6" xfId="22976"/>
    <cellStyle name="標準 28 17 7" xfId="33536"/>
    <cellStyle name="標準 28 17 8" xfId="44090"/>
    <cellStyle name="標準 28 18" xfId="736"/>
    <cellStyle name="標準 28 18 2" xfId="2295"/>
    <cellStyle name="標準 28 18 2 2" xfId="7538"/>
    <cellStyle name="標準 28 18 2 2 2" xfId="20159"/>
    <cellStyle name="標準 28 18 2 2 3" xfId="30713"/>
    <cellStyle name="標準 28 18 2 2 4" xfId="41273"/>
    <cellStyle name="標準 28 18 2 2 5" xfId="51828"/>
    <cellStyle name="標準 28 18 2 3" xfId="14893"/>
    <cellStyle name="標準 28 18 2 4" xfId="25448"/>
    <cellStyle name="標準 28 18 2 5" xfId="36008"/>
    <cellStyle name="標準 28 18 2 6" xfId="46562"/>
    <cellStyle name="標準 28 18 3" xfId="4704"/>
    <cellStyle name="標準 28 18 3 2" xfId="9946"/>
    <cellStyle name="標準 28 18 3 2 2" xfId="20160"/>
    <cellStyle name="標準 28 18 3 2 3" xfId="30714"/>
    <cellStyle name="標準 28 18 3 2 4" xfId="41274"/>
    <cellStyle name="標準 28 18 3 2 5" xfId="51829"/>
    <cellStyle name="標準 28 18 3 3" xfId="14894"/>
    <cellStyle name="標準 28 18 3 4" xfId="25449"/>
    <cellStyle name="標準 28 18 3 5" xfId="36009"/>
    <cellStyle name="標準 28 18 3 6" xfId="46563"/>
    <cellStyle name="標準 28 18 4" xfId="5979"/>
    <cellStyle name="標準 28 18 4 2" xfId="17710"/>
    <cellStyle name="標準 28 18 4 3" xfId="28264"/>
    <cellStyle name="標準 28 18 4 4" xfId="38824"/>
    <cellStyle name="標準 28 18 4 5" xfId="49379"/>
    <cellStyle name="標準 28 18 5" xfId="12444"/>
    <cellStyle name="標準 28 18 6" xfId="22998"/>
    <cellStyle name="標準 28 18 7" xfId="33558"/>
    <cellStyle name="標準 28 18 8" xfId="44112"/>
    <cellStyle name="標準 28 19" xfId="758"/>
    <cellStyle name="標準 28 19 2" xfId="2322"/>
    <cellStyle name="標準 28 19 2 2" xfId="7565"/>
    <cellStyle name="標準 28 19 2 2 2" xfId="20161"/>
    <cellStyle name="標準 28 19 2 2 3" xfId="30715"/>
    <cellStyle name="標準 28 19 2 2 4" xfId="41275"/>
    <cellStyle name="標準 28 19 2 2 5" xfId="51830"/>
    <cellStyle name="標準 28 19 2 3" xfId="14895"/>
    <cellStyle name="標準 28 19 2 4" xfId="25450"/>
    <cellStyle name="標準 28 19 2 5" xfId="36010"/>
    <cellStyle name="標準 28 19 2 6" xfId="46564"/>
    <cellStyle name="標準 28 19 3" xfId="4731"/>
    <cellStyle name="標準 28 19 3 2" xfId="9973"/>
    <cellStyle name="標準 28 19 3 2 2" xfId="20162"/>
    <cellStyle name="標準 28 19 3 2 3" xfId="30716"/>
    <cellStyle name="標準 28 19 3 2 4" xfId="41276"/>
    <cellStyle name="標準 28 19 3 2 5" xfId="51831"/>
    <cellStyle name="標準 28 19 3 3" xfId="14896"/>
    <cellStyle name="標準 28 19 3 4" xfId="25451"/>
    <cellStyle name="標準 28 19 3 5" xfId="36011"/>
    <cellStyle name="標準 28 19 3 6" xfId="46565"/>
    <cellStyle name="標準 28 19 4" xfId="6001"/>
    <cellStyle name="標準 28 19 4 2" xfId="17737"/>
    <cellStyle name="標準 28 19 4 3" xfId="28291"/>
    <cellStyle name="標準 28 19 4 4" xfId="38851"/>
    <cellStyle name="標準 28 19 4 5" xfId="49406"/>
    <cellStyle name="標準 28 19 5" xfId="12471"/>
    <cellStyle name="標準 28 19 6" xfId="23025"/>
    <cellStyle name="標準 28 19 7" xfId="33585"/>
    <cellStyle name="標準 28 19 8" xfId="44139"/>
    <cellStyle name="標準 28 2" xfId="95"/>
    <cellStyle name="標準 28 2 10" xfId="697"/>
    <cellStyle name="標準 28 2 10 10" xfId="42580"/>
    <cellStyle name="標準 28 2 10 2" xfId="1254"/>
    <cellStyle name="標準 28 2 10 2 2" xfId="2791"/>
    <cellStyle name="標準 28 2 10 2 2 2" xfId="5200"/>
    <cellStyle name="標準 28 2 10 2 2 2 2" xfId="10442"/>
    <cellStyle name="標準 28 2 10 2 2 2 2 2" xfId="20163"/>
    <cellStyle name="標準 28 2 10 2 2 2 2 3" xfId="30717"/>
    <cellStyle name="標準 28 2 10 2 2 2 2 4" xfId="41277"/>
    <cellStyle name="標準 28 2 10 2 2 2 2 5" xfId="51832"/>
    <cellStyle name="標準 28 2 10 2 2 2 3" xfId="14897"/>
    <cellStyle name="標準 28 2 10 2 2 2 4" xfId="25452"/>
    <cellStyle name="標準 28 2 10 2 2 2 5" xfId="36012"/>
    <cellStyle name="標準 28 2 10 2 2 2 6" xfId="46566"/>
    <cellStyle name="標準 28 2 10 2 2 3" xfId="8034"/>
    <cellStyle name="標準 28 2 10 2 2 3 2" xfId="18206"/>
    <cellStyle name="標準 28 2 10 2 2 3 3" xfId="28760"/>
    <cellStyle name="標準 28 2 10 2 2 3 4" xfId="39320"/>
    <cellStyle name="標準 28 2 10 2 2 3 5" xfId="49875"/>
    <cellStyle name="標準 28 2 10 2 2 4" xfId="12940"/>
    <cellStyle name="標準 28 2 10 2 2 5" xfId="23494"/>
    <cellStyle name="標準 28 2 10 2 2 6" xfId="34054"/>
    <cellStyle name="標準 28 2 10 2 2 7" xfId="44608"/>
    <cellStyle name="標準 28 2 10 2 3" xfId="3663"/>
    <cellStyle name="標準 28 2 10 2 3 2" xfId="8905"/>
    <cellStyle name="標準 28 2 10 2 3 2 2" xfId="20164"/>
    <cellStyle name="標準 28 2 10 2 3 2 3" xfId="30718"/>
    <cellStyle name="標準 28 2 10 2 3 2 4" xfId="41278"/>
    <cellStyle name="標準 28 2 10 2 3 2 5" xfId="51833"/>
    <cellStyle name="標準 28 2 10 2 3 3" xfId="14898"/>
    <cellStyle name="標準 28 2 10 2 3 4" xfId="25453"/>
    <cellStyle name="標準 28 2 10 2 3 5" xfId="36013"/>
    <cellStyle name="標準 28 2 10 2 3 6" xfId="46567"/>
    <cellStyle name="標準 28 2 10 2 4" xfId="6497"/>
    <cellStyle name="標準 28 2 10 2 4 2" xfId="16669"/>
    <cellStyle name="標準 28 2 10 2 4 3" xfId="27223"/>
    <cellStyle name="標準 28 2 10 2 4 4" xfId="37783"/>
    <cellStyle name="標準 28 2 10 2 4 5" xfId="48338"/>
    <cellStyle name="標準 28 2 10 2 5" xfId="11403"/>
    <cellStyle name="標準 28 2 10 2 6" xfId="21957"/>
    <cellStyle name="標準 28 2 10 2 7" xfId="32517"/>
    <cellStyle name="標準 28 2 10 2 8" xfId="43071"/>
    <cellStyle name="標準 28 2 10 3" xfId="2234"/>
    <cellStyle name="標準 28 2 10 3 2" xfId="4643"/>
    <cellStyle name="標準 28 2 10 3 2 2" xfId="9885"/>
    <cellStyle name="標準 28 2 10 3 2 2 2" xfId="20165"/>
    <cellStyle name="標準 28 2 10 3 2 2 3" xfId="30719"/>
    <cellStyle name="標準 28 2 10 3 2 2 4" xfId="41279"/>
    <cellStyle name="標準 28 2 10 3 2 2 5" xfId="51834"/>
    <cellStyle name="標準 28 2 10 3 2 3" xfId="14899"/>
    <cellStyle name="標準 28 2 10 3 2 4" xfId="25454"/>
    <cellStyle name="標準 28 2 10 3 2 5" xfId="36014"/>
    <cellStyle name="標準 28 2 10 3 2 6" xfId="46568"/>
    <cellStyle name="標準 28 2 10 3 3" xfId="7477"/>
    <cellStyle name="標準 28 2 10 3 3 2" xfId="17649"/>
    <cellStyle name="標準 28 2 10 3 3 3" xfId="28203"/>
    <cellStyle name="標準 28 2 10 3 3 4" xfId="38763"/>
    <cellStyle name="標準 28 2 10 3 3 5" xfId="49318"/>
    <cellStyle name="標準 28 2 10 3 4" xfId="12383"/>
    <cellStyle name="標準 28 2 10 3 5" xfId="22937"/>
    <cellStyle name="標準 28 2 10 3 6" xfId="33497"/>
    <cellStyle name="標準 28 2 10 3 7" xfId="44051"/>
    <cellStyle name="標準 28 2 10 4" xfId="1789"/>
    <cellStyle name="標準 28 2 10 4 2" xfId="4198"/>
    <cellStyle name="標準 28 2 10 4 2 2" xfId="9440"/>
    <cellStyle name="標準 28 2 10 4 2 2 2" xfId="20166"/>
    <cellStyle name="標準 28 2 10 4 2 2 3" xfId="30720"/>
    <cellStyle name="標準 28 2 10 4 2 2 4" xfId="41280"/>
    <cellStyle name="標準 28 2 10 4 2 2 5" xfId="51835"/>
    <cellStyle name="標準 28 2 10 4 2 3" xfId="14900"/>
    <cellStyle name="標準 28 2 10 4 2 4" xfId="25455"/>
    <cellStyle name="標準 28 2 10 4 2 5" xfId="36015"/>
    <cellStyle name="標準 28 2 10 4 2 6" xfId="46569"/>
    <cellStyle name="標準 28 2 10 4 3" xfId="7032"/>
    <cellStyle name="標準 28 2 10 4 3 2" xfId="17204"/>
    <cellStyle name="標準 28 2 10 4 3 3" xfId="27758"/>
    <cellStyle name="標準 28 2 10 4 3 4" xfId="38318"/>
    <cellStyle name="標準 28 2 10 4 3 5" xfId="48873"/>
    <cellStyle name="標準 28 2 10 4 4" xfId="11938"/>
    <cellStyle name="標準 28 2 10 4 5" xfId="22492"/>
    <cellStyle name="標準 28 2 10 4 6" xfId="33052"/>
    <cellStyle name="標準 28 2 10 4 7" xfId="43606"/>
    <cellStyle name="標準 28 2 10 5" xfId="3172"/>
    <cellStyle name="標準 28 2 10 5 2" xfId="8414"/>
    <cellStyle name="標準 28 2 10 5 2 2" xfId="20167"/>
    <cellStyle name="標準 28 2 10 5 2 3" xfId="30721"/>
    <cellStyle name="標準 28 2 10 5 2 4" xfId="41281"/>
    <cellStyle name="標準 28 2 10 5 2 5" xfId="51836"/>
    <cellStyle name="標準 28 2 10 5 3" xfId="14901"/>
    <cellStyle name="標準 28 2 10 5 4" xfId="25456"/>
    <cellStyle name="標準 28 2 10 5 5" xfId="36016"/>
    <cellStyle name="標準 28 2 10 5 6" xfId="46570"/>
    <cellStyle name="標準 28 2 10 6" xfId="5940"/>
    <cellStyle name="標準 28 2 10 6 2" xfId="16178"/>
    <cellStyle name="標準 28 2 10 6 3" xfId="26732"/>
    <cellStyle name="標準 28 2 10 6 4" xfId="37292"/>
    <cellStyle name="標準 28 2 10 6 5" xfId="47847"/>
    <cellStyle name="標準 28 2 10 7" xfId="10912"/>
    <cellStyle name="標準 28 2 10 8" xfId="21466"/>
    <cellStyle name="標準 28 2 10 9" xfId="32026"/>
    <cellStyle name="標準 28 2 11" xfId="346"/>
    <cellStyle name="標準 28 2 11 10" xfId="43093"/>
    <cellStyle name="標準 28 2 11 2" xfId="1276"/>
    <cellStyle name="標準 28 2 11 2 2" xfId="2811"/>
    <cellStyle name="標準 28 2 11 2 2 2" xfId="8054"/>
    <cellStyle name="標準 28 2 11 2 2 2 2" xfId="20168"/>
    <cellStyle name="標準 28 2 11 2 2 2 3" xfId="30722"/>
    <cellStyle name="標準 28 2 11 2 2 2 4" xfId="41282"/>
    <cellStyle name="標準 28 2 11 2 2 2 5" xfId="51837"/>
    <cellStyle name="標準 28 2 11 2 2 3" xfId="14902"/>
    <cellStyle name="標準 28 2 11 2 2 4" xfId="25457"/>
    <cellStyle name="標準 28 2 11 2 2 5" xfId="36017"/>
    <cellStyle name="標準 28 2 11 2 2 6" xfId="46571"/>
    <cellStyle name="標準 28 2 11 2 3" xfId="5220"/>
    <cellStyle name="標準 28 2 11 2 3 2" xfId="10462"/>
    <cellStyle name="標準 28 2 11 2 3 2 2" xfId="20169"/>
    <cellStyle name="標準 28 2 11 2 3 2 3" xfId="30723"/>
    <cellStyle name="標準 28 2 11 2 3 2 4" xfId="41283"/>
    <cellStyle name="標準 28 2 11 2 3 2 5" xfId="51838"/>
    <cellStyle name="標準 28 2 11 2 3 3" xfId="14903"/>
    <cellStyle name="標準 28 2 11 2 3 4" xfId="25458"/>
    <cellStyle name="標準 28 2 11 2 3 5" xfId="36018"/>
    <cellStyle name="標準 28 2 11 2 3 6" xfId="46572"/>
    <cellStyle name="標準 28 2 11 2 4" xfId="6519"/>
    <cellStyle name="標準 28 2 11 2 4 2" xfId="18226"/>
    <cellStyle name="標準 28 2 11 2 4 3" xfId="28780"/>
    <cellStyle name="標準 28 2 11 2 4 4" xfId="39340"/>
    <cellStyle name="標準 28 2 11 2 4 5" xfId="49895"/>
    <cellStyle name="標準 28 2 11 2 5" xfId="12960"/>
    <cellStyle name="標準 28 2 11 2 6" xfId="23514"/>
    <cellStyle name="標準 28 2 11 2 7" xfId="34074"/>
    <cellStyle name="標準 28 2 11 2 8" xfId="44628"/>
    <cellStyle name="標準 28 2 11 3" xfId="2256"/>
    <cellStyle name="標準 28 2 11 3 2" xfId="4665"/>
    <cellStyle name="標準 28 2 11 3 2 2" xfId="9907"/>
    <cellStyle name="標準 28 2 11 3 2 2 2" xfId="20170"/>
    <cellStyle name="標準 28 2 11 3 2 2 3" xfId="30724"/>
    <cellStyle name="標準 28 2 11 3 2 2 4" xfId="41284"/>
    <cellStyle name="標準 28 2 11 3 2 2 5" xfId="51839"/>
    <cellStyle name="標準 28 2 11 3 2 3" xfId="14904"/>
    <cellStyle name="標準 28 2 11 3 2 4" xfId="25459"/>
    <cellStyle name="標準 28 2 11 3 2 5" xfId="36019"/>
    <cellStyle name="標準 28 2 11 3 2 6" xfId="46573"/>
    <cellStyle name="標準 28 2 11 3 3" xfId="7499"/>
    <cellStyle name="標準 28 2 11 3 3 2" xfId="17671"/>
    <cellStyle name="標準 28 2 11 3 3 3" xfId="28225"/>
    <cellStyle name="標準 28 2 11 3 3 4" xfId="38785"/>
    <cellStyle name="標準 28 2 11 3 3 5" xfId="49340"/>
    <cellStyle name="標準 28 2 11 3 4" xfId="12405"/>
    <cellStyle name="標準 28 2 11 3 5" xfId="22959"/>
    <cellStyle name="標準 28 2 11 3 6" xfId="33519"/>
    <cellStyle name="標準 28 2 11 3 7" xfId="44073"/>
    <cellStyle name="標準 28 2 11 4" xfId="1811"/>
    <cellStyle name="標準 28 2 11 4 2" xfId="4220"/>
    <cellStyle name="標準 28 2 11 4 2 2" xfId="9462"/>
    <cellStyle name="標準 28 2 11 4 2 2 2" xfId="20171"/>
    <cellStyle name="標準 28 2 11 4 2 2 3" xfId="30725"/>
    <cellStyle name="標準 28 2 11 4 2 2 4" xfId="41285"/>
    <cellStyle name="標準 28 2 11 4 2 2 5" xfId="51840"/>
    <cellStyle name="標準 28 2 11 4 2 3" xfId="14905"/>
    <cellStyle name="標準 28 2 11 4 2 4" xfId="25460"/>
    <cellStyle name="標準 28 2 11 4 2 5" xfId="36020"/>
    <cellStyle name="標準 28 2 11 4 2 6" xfId="46574"/>
    <cellStyle name="標準 28 2 11 4 3" xfId="7054"/>
    <cellStyle name="標準 28 2 11 4 3 2" xfId="17226"/>
    <cellStyle name="標準 28 2 11 4 3 3" xfId="27780"/>
    <cellStyle name="標準 28 2 11 4 3 4" xfId="38340"/>
    <cellStyle name="標準 28 2 11 4 3 5" xfId="48895"/>
    <cellStyle name="標準 28 2 11 4 4" xfId="11960"/>
    <cellStyle name="標準 28 2 11 4 5" xfId="22514"/>
    <cellStyle name="標準 28 2 11 4 6" xfId="33074"/>
    <cellStyle name="標準 28 2 11 4 7" xfId="43628"/>
    <cellStyle name="標準 28 2 11 5" xfId="3685"/>
    <cellStyle name="標準 28 2 11 5 2" xfId="8927"/>
    <cellStyle name="標準 28 2 11 5 2 2" xfId="20172"/>
    <cellStyle name="標準 28 2 11 5 2 3" xfId="30726"/>
    <cellStyle name="標準 28 2 11 5 2 4" xfId="41286"/>
    <cellStyle name="標準 28 2 11 5 2 5" xfId="51841"/>
    <cellStyle name="標準 28 2 11 5 3" xfId="14906"/>
    <cellStyle name="標準 28 2 11 5 4" xfId="25461"/>
    <cellStyle name="標準 28 2 11 5 5" xfId="36021"/>
    <cellStyle name="標準 28 2 11 5 6" xfId="46575"/>
    <cellStyle name="標準 28 2 11 6" xfId="5589"/>
    <cellStyle name="標準 28 2 11 6 2" xfId="16691"/>
    <cellStyle name="標準 28 2 11 6 3" xfId="27245"/>
    <cellStyle name="標準 28 2 11 6 4" xfId="37805"/>
    <cellStyle name="標準 28 2 11 6 5" xfId="48360"/>
    <cellStyle name="標準 28 2 11 7" xfId="11425"/>
    <cellStyle name="標準 28 2 11 8" xfId="21979"/>
    <cellStyle name="標準 28 2 11 9" xfId="32539"/>
    <cellStyle name="標準 28 2 12" xfId="719"/>
    <cellStyle name="標準 28 2 12 10" xfId="43115"/>
    <cellStyle name="標準 28 2 12 2" xfId="1298"/>
    <cellStyle name="標準 28 2 12 2 2" xfId="2830"/>
    <cellStyle name="標準 28 2 12 2 2 2" xfId="8073"/>
    <cellStyle name="標準 28 2 12 2 2 2 2" xfId="20173"/>
    <cellStyle name="標準 28 2 12 2 2 2 3" xfId="30727"/>
    <cellStyle name="標準 28 2 12 2 2 2 4" xfId="41287"/>
    <cellStyle name="標準 28 2 12 2 2 2 5" xfId="51842"/>
    <cellStyle name="標準 28 2 12 2 2 3" xfId="14907"/>
    <cellStyle name="標準 28 2 12 2 2 4" xfId="25462"/>
    <cellStyle name="標準 28 2 12 2 2 5" xfId="36022"/>
    <cellStyle name="標準 28 2 12 2 2 6" xfId="46576"/>
    <cellStyle name="標準 28 2 12 2 3" xfId="5239"/>
    <cellStyle name="標準 28 2 12 2 3 2" xfId="10481"/>
    <cellStyle name="標準 28 2 12 2 3 2 2" xfId="20174"/>
    <cellStyle name="標準 28 2 12 2 3 2 3" xfId="30728"/>
    <cellStyle name="標準 28 2 12 2 3 2 4" xfId="41288"/>
    <cellStyle name="標準 28 2 12 2 3 2 5" xfId="51843"/>
    <cellStyle name="標準 28 2 12 2 3 3" xfId="14908"/>
    <cellStyle name="標準 28 2 12 2 3 4" xfId="25463"/>
    <cellStyle name="標準 28 2 12 2 3 5" xfId="36023"/>
    <cellStyle name="標準 28 2 12 2 3 6" xfId="46577"/>
    <cellStyle name="標準 28 2 12 2 4" xfId="6541"/>
    <cellStyle name="標準 28 2 12 2 4 2" xfId="18245"/>
    <cellStyle name="標準 28 2 12 2 4 3" xfId="28799"/>
    <cellStyle name="標準 28 2 12 2 4 4" xfId="39359"/>
    <cellStyle name="標準 28 2 12 2 4 5" xfId="49914"/>
    <cellStyle name="標準 28 2 12 2 5" xfId="12979"/>
    <cellStyle name="標準 28 2 12 2 6" xfId="23533"/>
    <cellStyle name="標準 28 2 12 2 7" xfId="34093"/>
    <cellStyle name="標準 28 2 12 2 8" xfId="44647"/>
    <cellStyle name="標準 28 2 12 3" xfId="2278"/>
    <cellStyle name="標準 28 2 12 3 2" xfId="4687"/>
    <cellStyle name="標準 28 2 12 3 2 2" xfId="9929"/>
    <cellStyle name="標準 28 2 12 3 2 2 2" xfId="20175"/>
    <cellStyle name="標準 28 2 12 3 2 2 3" xfId="30729"/>
    <cellStyle name="標準 28 2 12 3 2 2 4" xfId="41289"/>
    <cellStyle name="標準 28 2 12 3 2 2 5" xfId="51844"/>
    <cellStyle name="標準 28 2 12 3 2 3" xfId="14909"/>
    <cellStyle name="標準 28 2 12 3 2 4" xfId="25464"/>
    <cellStyle name="標準 28 2 12 3 2 5" xfId="36024"/>
    <cellStyle name="標準 28 2 12 3 2 6" xfId="46578"/>
    <cellStyle name="標準 28 2 12 3 3" xfId="7521"/>
    <cellStyle name="標準 28 2 12 3 3 2" xfId="17693"/>
    <cellStyle name="標準 28 2 12 3 3 3" xfId="28247"/>
    <cellStyle name="標準 28 2 12 3 3 4" xfId="38807"/>
    <cellStyle name="標準 28 2 12 3 3 5" xfId="49362"/>
    <cellStyle name="標準 28 2 12 3 4" xfId="12427"/>
    <cellStyle name="標準 28 2 12 3 5" xfId="22981"/>
    <cellStyle name="標準 28 2 12 3 6" xfId="33541"/>
    <cellStyle name="標準 28 2 12 3 7" xfId="44095"/>
    <cellStyle name="標準 28 2 12 4" xfId="1833"/>
    <cellStyle name="標準 28 2 12 4 2" xfId="4242"/>
    <cellStyle name="標準 28 2 12 4 2 2" xfId="9484"/>
    <cellStyle name="標準 28 2 12 4 2 2 2" xfId="20176"/>
    <cellStyle name="標準 28 2 12 4 2 2 3" xfId="30730"/>
    <cellStyle name="標準 28 2 12 4 2 2 4" xfId="41290"/>
    <cellStyle name="標準 28 2 12 4 2 2 5" xfId="51845"/>
    <cellStyle name="標準 28 2 12 4 2 3" xfId="14910"/>
    <cellStyle name="標準 28 2 12 4 2 4" xfId="25465"/>
    <cellStyle name="標準 28 2 12 4 2 5" xfId="36025"/>
    <cellStyle name="標準 28 2 12 4 2 6" xfId="46579"/>
    <cellStyle name="標準 28 2 12 4 3" xfId="7076"/>
    <cellStyle name="標準 28 2 12 4 3 2" xfId="17248"/>
    <cellStyle name="標準 28 2 12 4 3 3" xfId="27802"/>
    <cellStyle name="標準 28 2 12 4 3 4" xfId="38362"/>
    <cellStyle name="標準 28 2 12 4 3 5" xfId="48917"/>
    <cellStyle name="標準 28 2 12 4 4" xfId="11982"/>
    <cellStyle name="標準 28 2 12 4 5" xfId="22536"/>
    <cellStyle name="標準 28 2 12 4 6" xfId="33096"/>
    <cellStyle name="標準 28 2 12 4 7" xfId="43650"/>
    <cellStyle name="標準 28 2 12 5" xfId="3707"/>
    <cellStyle name="標準 28 2 12 5 2" xfId="8949"/>
    <cellStyle name="標準 28 2 12 5 2 2" xfId="20177"/>
    <cellStyle name="標準 28 2 12 5 2 3" xfId="30731"/>
    <cellStyle name="標準 28 2 12 5 2 4" xfId="41291"/>
    <cellStyle name="標準 28 2 12 5 2 5" xfId="51846"/>
    <cellStyle name="標準 28 2 12 5 3" xfId="14911"/>
    <cellStyle name="標準 28 2 12 5 4" xfId="25466"/>
    <cellStyle name="標準 28 2 12 5 5" xfId="36026"/>
    <cellStyle name="標準 28 2 12 5 6" xfId="46580"/>
    <cellStyle name="標準 28 2 12 6" xfId="5962"/>
    <cellStyle name="標準 28 2 12 6 2" xfId="16713"/>
    <cellStyle name="標準 28 2 12 6 3" xfId="27267"/>
    <cellStyle name="標準 28 2 12 6 4" xfId="37827"/>
    <cellStyle name="標準 28 2 12 6 5" xfId="48382"/>
    <cellStyle name="標準 28 2 12 7" xfId="11447"/>
    <cellStyle name="標準 28 2 12 8" xfId="22001"/>
    <cellStyle name="標準 28 2 12 9" xfId="32561"/>
    <cellStyle name="標準 28 2 13" xfId="741"/>
    <cellStyle name="標準 28 2 13 2" xfId="2300"/>
    <cellStyle name="標準 28 2 13 2 2" xfId="4709"/>
    <cellStyle name="標準 28 2 13 2 2 2" xfId="9951"/>
    <cellStyle name="標準 28 2 13 2 2 2 2" xfId="20178"/>
    <cellStyle name="標準 28 2 13 2 2 2 3" xfId="30732"/>
    <cellStyle name="標準 28 2 13 2 2 2 4" xfId="41292"/>
    <cellStyle name="標準 28 2 13 2 2 2 5" xfId="51847"/>
    <cellStyle name="標準 28 2 13 2 2 3" xfId="14912"/>
    <cellStyle name="標準 28 2 13 2 2 4" xfId="25467"/>
    <cellStyle name="標準 28 2 13 2 2 5" xfId="36027"/>
    <cellStyle name="標準 28 2 13 2 2 6" xfId="46581"/>
    <cellStyle name="標準 28 2 13 2 3" xfId="7543"/>
    <cellStyle name="標準 28 2 13 2 3 2" xfId="17715"/>
    <cellStyle name="標準 28 2 13 2 3 3" xfId="28269"/>
    <cellStyle name="標準 28 2 13 2 3 4" xfId="38829"/>
    <cellStyle name="標準 28 2 13 2 3 5" xfId="49384"/>
    <cellStyle name="標準 28 2 13 2 4" xfId="12449"/>
    <cellStyle name="標準 28 2 13 2 5" xfId="23003"/>
    <cellStyle name="標準 28 2 13 2 6" xfId="33563"/>
    <cellStyle name="標準 28 2 13 2 7" xfId="44117"/>
    <cellStyle name="標準 28 2 13 3" xfId="3211"/>
    <cellStyle name="標準 28 2 13 3 2" xfId="8453"/>
    <cellStyle name="標準 28 2 13 3 2 2" xfId="20179"/>
    <cellStyle name="標準 28 2 13 3 2 3" xfId="30733"/>
    <cellStyle name="標準 28 2 13 3 2 4" xfId="41293"/>
    <cellStyle name="標準 28 2 13 3 2 5" xfId="51848"/>
    <cellStyle name="標準 28 2 13 3 3" xfId="14913"/>
    <cellStyle name="標準 28 2 13 3 4" xfId="25468"/>
    <cellStyle name="標準 28 2 13 3 5" xfId="36028"/>
    <cellStyle name="標準 28 2 13 3 6" xfId="46582"/>
    <cellStyle name="標準 28 2 13 4" xfId="5984"/>
    <cellStyle name="標準 28 2 13 4 2" xfId="16217"/>
    <cellStyle name="標準 28 2 13 4 3" xfId="26771"/>
    <cellStyle name="標準 28 2 13 4 4" xfId="37331"/>
    <cellStyle name="標準 28 2 13 4 5" xfId="47886"/>
    <cellStyle name="標準 28 2 13 5" xfId="10951"/>
    <cellStyle name="標準 28 2 13 6" xfId="21505"/>
    <cellStyle name="標準 28 2 13 7" xfId="32065"/>
    <cellStyle name="標準 28 2 13 8" xfId="42619"/>
    <cellStyle name="標準 28 2 14" xfId="763"/>
    <cellStyle name="標準 28 2 14 2" xfId="2327"/>
    <cellStyle name="標準 28 2 14 2 2" xfId="7570"/>
    <cellStyle name="標準 28 2 14 2 2 2" xfId="20180"/>
    <cellStyle name="標準 28 2 14 2 2 3" xfId="30734"/>
    <cellStyle name="標準 28 2 14 2 2 4" xfId="41294"/>
    <cellStyle name="標準 28 2 14 2 2 5" xfId="51849"/>
    <cellStyle name="標準 28 2 14 2 3" xfId="14914"/>
    <cellStyle name="標準 28 2 14 2 4" xfId="25469"/>
    <cellStyle name="標準 28 2 14 2 5" xfId="36029"/>
    <cellStyle name="標準 28 2 14 2 6" xfId="46583"/>
    <cellStyle name="標準 28 2 14 3" xfId="4736"/>
    <cellStyle name="標準 28 2 14 3 2" xfId="9978"/>
    <cellStyle name="標準 28 2 14 3 2 2" xfId="20181"/>
    <cellStyle name="標準 28 2 14 3 2 3" xfId="30735"/>
    <cellStyle name="標準 28 2 14 3 2 4" xfId="41295"/>
    <cellStyle name="標準 28 2 14 3 2 5" xfId="51850"/>
    <cellStyle name="標準 28 2 14 3 3" xfId="14915"/>
    <cellStyle name="標準 28 2 14 3 4" xfId="25470"/>
    <cellStyle name="標準 28 2 14 3 5" xfId="36030"/>
    <cellStyle name="標準 28 2 14 3 6" xfId="46584"/>
    <cellStyle name="標準 28 2 14 4" xfId="6006"/>
    <cellStyle name="標準 28 2 14 4 2" xfId="17742"/>
    <cellStyle name="標準 28 2 14 4 3" xfId="28296"/>
    <cellStyle name="標準 28 2 14 4 4" xfId="38856"/>
    <cellStyle name="標準 28 2 14 4 5" xfId="49411"/>
    <cellStyle name="標準 28 2 14 5" xfId="12476"/>
    <cellStyle name="標準 28 2 14 6" xfId="23030"/>
    <cellStyle name="標準 28 2 14 7" xfId="33590"/>
    <cellStyle name="標準 28 2 14 8" xfId="44144"/>
    <cellStyle name="標準 28 2 15" xfId="802"/>
    <cellStyle name="標準 28 2 15 2" xfId="1883"/>
    <cellStyle name="標準 28 2 15 2 2" xfId="7126"/>
    <cellStyle name="標準 28 2 15 2 2 2" xfId="20182"/>
    <cellStyle name="標準 28 2 15 2 2 3" xfId="30736"/>
    <cellStyle name="標準 28 2 15 2 2 4" xfId="41296"/>
    <cellStyle name="標準 28 2 15 2 2 5" xfId="51851"/>
    <cellStyle name="標準 28 2 15 2 3" xfId="14916"/>
    <cellStyle name="標準 28 2 15 2 4" xfId="25471"/>
    <cellStyle name="標準 28 2 15 2 5" xfId="36031"/>
    <cellStyle name="標準 28 2 15 2 6" xfId="46585"/>
    <cellStyle name="標準 28 2 15 3" xfId="4292"/>
    <cellStyle name="標準 28 2 15 3 2" xfId="9534"/>
    <cellStyle name="標準 28 2 15 3 2 2" xfId="20183"/>
    <cellStyle name="標準 28 2 15 3 2 3" xfId="30737"/>
    <cellStyle name="標準 28 2 15 3 2 4" xfId="41297"/>
    <cellStyle name="標準 28 2 15 3 2 5" xfId="51852"/>
    <cellStyle name="標準 28 2 15 3 3" xfId="14917"/>
    <cellStyle name="標準 28 2 15 3 4" xfId="25472"/>
    <cellStyle name="標準 28 2 15 3 5" xfId="36032"/>
    <cellStyle name="標準 28 2 15 3 6" xfId="46586"/>
    <cellStyle name="標準 28 2 15 4" xfId="6045"/>
    <cellStyle name="標準 28 2 15 4 2" xfId="17298"/>
    <cellStyle name="標準 28 2 15 4 3" xfId="27852"/>
    <cellStyle name="標準 28 2 15 4 4" xfId="38412"/>
    <cellStyle name="標準 28 2 15 4 5" xfId="48967"/>
    <cellStyle name="標準 28 2 15 5" xfId="12032"/>
    <cellStyle name="標準 28 2 15 6" xfId="22586"/>
    <cellStyle name="標準 28 2 15 7" xfId="33146"/>
    <cellStyle name="標準 28 2 15 8" xfId="43700"/>
    <cellStyle name="標準 28 2 16" xfId="1337"/>
    <cellStyle name="標準 28 2 16 2" xfId="3746"/>
    <cellStyle name="標準 28 2 16 2 2" xfId="8988"/>
    <cellStyle name="標準 28 2 16 2 2 2" xfId="20184"/>
    <cellStyle name="標準 28 2 16 2 2 3" xfId="30738"/>
    <cellStyle name="標準 28 2 16 2 2 4" xfId="41298"/>
    <cellStyle name="標準 28 2 16 2 2 5" xfId="51853"/>
    <cellStyle name="標準 28 2 16 2 3" xfId="14918"/>
    <cellStyle name="標準 28 2 16 2 4" xfId="25473"/>
    <cellStyle name="標準 28 2 16 2 5" xfId="36033"/>
    <cellStyle name="標準 28 2 16 2 6" xfId="46587"/>
    <cellStyle name="標準 28 2 16 3" xfId="6580"/>
    <cellStyle name="標準 28 2 16 3 2" xfId="16752"/>
    <cellStyle name="標準 28 2 16 3 3" xfId="27306"/>
    <cellStyle name="標準 28 2 16 3 4" xfId="37866"/>
    <cellStyle name="標準 28 2 16 3 5" xfId="48421"/>
    <cellStyle name="標準 28 2 16 4" xfId="11486"/>
    <cellStyle name="標準 28 2 16 5" xfId="22040"/>
    <cellStyle name="標準 28 2 16 6" xfId="32600"/>
    <cellStyle name="標準 28 2 16 7" xfId="43154"/>
    <cellStyle name="標準 28 2 17" xfId="2853"/>
    <cellStyle name="標準 28 2 17 2" xfId="8096"/>
    <cellStyle name="標準 28 2 17 2 2" xfId="18268"/>
    <cellStyle name="標準 28 2 17 2 3" xfId="28822"/>
    <cellStyle name="標準 28 2 17 2 4" xfId="39382"/>
    <cellStyle name="標準 28 2 17 2 5" xfId="49937"/>
    <cellStyle name="標準 28 2 17 3" xfId="13002"/>
    <cellStyle name="標準 28 2 17 4" xfId="23556"/>
    <cellStyle name="標準 28 2 17 5" xfId="34116"/>
    <cellStyle name="標準 28 2 17 6" xfId="44670"/>
    <cellStyle name="標準 28 2 18" xfId="5261"/>
    <cellStyle name="標準 28 2 18 2" xfId="10503"/>
    <cellStyle name="標準 28 2 18 2 2" xfId="18290"/>
    <cellStyle name="標準 28 2 18 2 3" xfId="28844"/>
    <cellStyle name="標準 28 2 18 2 4" xfId="39404"/>
    <cellStyle name="標準 28 2 18 2 5" xfId="49959"/>
    <cellStyle name="標準 28 2 18 3" xfId="13024"/>
    <cellStyle name="標準 28 2 18 4" xfId="23578"/>
    <cellStyle name="標準 28 2 18 5" xfId="34138"/>
    <cellStyle name="標準 28 2 18 6" xfId="44692"/>
    <cellStyle name="標準 28 2 19" xfId="5283"/>
    <cellStyle name="標準 28 2 19 2" xfId="10525"/>
    <cellStyle name="標準 28 2 19 2 2" xfId="18312"/>
    <cellStyle name="標準 28 2 19 2 3" xfId="28866"/>
    <cellStyle name="標準 28 2 19 2 4" xfId="39426"/>
    <cellStyle name="標準 28 2 19 2 5" xfId="49981"/>
    <cellStyle name="標準 28 2 19 3" xfId="13046"/>
    <cellStyle name="標準 28 2 19 4" xfId="23600"/>
    <cellStyle name="標準 28 2 19 5" xfId="34160"/>
    <cellStyle name="標準 28 2 19 6" xfId="44714"/>
    <cellStyle name="標準 28 2 2" xfId="120"/>
    <cellStyle name="標準 28 2 2 10" xfId="21185"/>
    <cellStyle name="標準 28 2 2 11" xfId="31745"/>
    <cellStyle name="標準 28 2 2 12" xfId="42299"/>
    <cellStyle name="標準 28 2 2 2" xfId="229"/>
    <cellStyle name="標準 28 2 2 2 10" xfId="42426"/>
    <cellStyle name="標準 28 2 2 2 2" xfId="609"/>
    <cellStyle name="標準 28 2 2 2 2 2" xfId="2659"/>
    <cellStyle name="標準 28 2 2 2 2 2 2" xfId="5068"/>
    <cellStyle name="標準 28 2 2 2 2 2 2 2" xfId="10310"/>
    <cellStyle name="標準 28 2 2 2 2 2 2 2 2" xfId="20185"/>
    <cellStyle name="標準 28 2 2 2 2 2 2 2 3" xfId="30739"/>
    <cellStyle name="標準 28 2 2 2 2 2 2 2 4" xfId="41299"/>
    <cellStyle name="標準 28 2 2 2 2 2 2 2 5" xfId="51854"/>
    <cellStyle name="標準 28 2 2 2 2 2 2 3" xfId="14919"/>
    <cellStyle name="標準 28 2 2 2 2 2 2 4" xfId="25474"/>
    <cellStyle name="標準 28 2 2 2 2 2 2 5" xfId="36034"/>
    <cellStyle name="標準 28 2 2 2 2 2 2 6" xfId="46588"/>
    <cellStyle name="標準 28 2 2 2 2 2 3" xfId="7902"/>
    <cellStyle name="標準 28 2 2 2 2 2 3 2" xfId="18074"/>
    <cellStyle name="標準 28 2 2 2 2 2 3 3" xfId="28628"/>
    <cellStyle name="標準 28 2 2 2 2 2 3 4" xfId="39188"/>
    <cellStyle name="標準 28 2 2 2 2 2 3 5" xfId="49743"/>
    <cellStyle name="標準 28 2 2 2 2 2 4" xfId="12808"/>
    <cellStyle name="標準 28 2 2 2 2 2 5" xfId="23362"/>
    <cellStyle name="標準 28 2 2 2 2 2 6" xfId="33922"/>
    <cellStyle name="標準 28 2 2 2 2 2 7" xfId="44476"/>
    <cellStyle name="標準 28 2 2 2 2 3" xfId="3531"/>
    <cellStyle name="標準 28 2 2 2 2 3 2" xfId="8773"/>
    <cellStyle name="標準 28 2 2 2 2 3 2 2" xfId="20186"/>
    <cellStyle name="標準 28 2 2 2 2 3 2 3" xfId="30740"/>
    <cellStyle name="標準 28 2 2 2 2 3 2 4" xfId="41300"/>
    <cellStyle name="標準 28 2 2 2 2 3 2 5" xfId="51855"/>
    <cellStyle name="標準 28 2 2 2 2 3 3" xfId="14920"/>
    <cellStyle name="標準 28 2 2 2 2 3 4" xfId="25475"/>
    <cellStyle name="標準 28 2 2 2 2 3 5" xfId="36035"/>
    <cellStyle name="標準 28 2 2 2 2 3 6" xfId="46589"/>
    <cellStyle name="標準 28 2 2 2 2 4" xfId="5852"/>
    <cellStyle name="標準 28 2 2 2 2 4 2" xfId="16537"/>
    <cellStyle name="標準 28 2 2 2 2 4 3" xfId="27091"/>
    <cellStyle name="標準 28 2 2 2 2 4 4" xfId="37651"/>
    <cellStyle name="標準 28 2 2 2 2 4 5" xfId="48206"/>
    <cellStyle name="標準 28 2 2 2 2 5" xfId="11271"/>
    <cellStyle name="標準 28 2 2 2 2 6" xfId="21825"/>
    <cellStyle name="標準 28 2 2 2 2 7" xfId="32385"/>
    <cellStyle name="標準 28 2 2 2 2 8" xfId="42939"/>
    <cellStyle name="標準 28 2 2 2 3" xfId="1122"/>
    <cellStyle name="標準 28 2 2 2 3 2" xfId="2146"/>
    <cellStyle name="標準 28 2 2 2 3 2 2" xfId="7389"/>
    <cellStyle name="標準 28 2 2 2 3 2 2 2" xfId="20187"/>
    <cellStyle name="標準 28 2 2 2 3 2 2 3" xfId="30741"/>
    <cellStyle name="標準 28 2 2 2 3 2 2 4" xfId="41301"/>
    <cellStyle name="標準 28 2 2 2 3 2 2 5" xfId="51856"/>
    <cellStyle name="標準 28 2 2 2 3 2 3" xfId="14921"/>
    <cellStyle name="標準 28 2 2 2 3 2 4" xfId="25476"/>
    <cellStyle name="標準 28 2 2 2 3 2 5" xfId="36036"/>
    <cellStyle name="標準 28 2 2 2 3 2 6" xfId="46590"/>
    <cellStyle name="標準 28 2 2 2 3 3" xfId="4555"/>
    <cellStyle name="標準 28 2 2 2 3 3 2" xfId="9797"/>
    <cellStyle name="標準 28 2 2 2 3 3 2 2" xfId="20188"/>
    <cellStyle name="標準 28 2 2 2 3 3 2 3" xfId="30742"/>
    <cellStyle name="標準 28 2 2 2 3 3 2 4" xfId="41302"/>
    <cellStyle name="標準 28 2 2 2 3 3 2 5" xfId="51857"/>
    <cellStyle name="標準 28 2 2 2 3 3 3" xfId="14922"/>
    <cellStyle name="標準 28 2 2 2 3 3 4" xfId="25477"/>
    <cellStyle name="標準 28 2 2 2 3 3 5" xfId="36037"/>
    <cellStyle name="標準 28 2 2 2 3 3 6" xfId="46591"/>
    <cellStyle name="標準 28 2 2 2 3 4" xfId="6365"/>
    <cellStyle name="標準 28 2 2 2 3 4 2" xfId="17561"/>
    <cellStyle name="標準 28 2 2 2 3 4 3" xfId="28115"/>
    <cellStyle name="標準 28 2 2 2 3 4 4" xfId="38675"/>
    <cellStyle name="標準 28 2 2 2 3 4 5" xfId="49230"/>
    <cellStyle name="標準 28 2 2 2 3 5" xfId="12295"/>
    <cellStyle name="標準 28 2 2 2 3 6" xfId="22849"/>
    <cellStyle name="標準 28 2 2 2 3 7" xfId="33409"/>
    <cellStyle name="標準 28 2 2 2 3 8" xfId="43963"/>
    <cellStyle name="標準 28 2 2 2 4" xfId="1657"/>
    <cellStyle name="標準 28 2 2 2 4 2" xfId="4066"/>
    <cellStyle name="標準 28 2 2 2 4 2 2" xfId="9308"/>
    <cellStyle name="標準 28 2 2 2 4 2 2 2" xfId="20189"/>
    <cellStyle name="標準 28 2 2 2 4 2 2 3" xfId="30743"/>
    <cellStyle name="標準 28 2 2 2 4 2 2 4" xfId="41303"/>
    <cellStyle name="標準 28 2 2 2 4 2 2 5" xfId="51858"/>
    <cellStyle name="標準 28 2 2 2 4 2 3" xfId="14923"/>
    <cellStyle name="標準 28 2 2 2 4 2 4" xfId="25478"/>
    <cellStyle name="標準 28 2 2 2 4 2 5" xfId="36038"/>
    <cellStyle name="標準 28 2 2 2 4 2 6" xfId="46592"/>
    <cellStyle name="標準 28 2 2 2 4 3" xfId="6900"/>
    <cellStyle name="標準 28 2 2 2 4 3 2" xfId="17072"/>
    <cellStyle name="標準 28 2 2 2 4 3 3" xfId="27626"/>
    <cellStyle name="標準 28 2 2 2 4 3 4" xfId="38186"/>
    <cellStyle name="標準 28 2 2 2 4 3 5" xfId="48741"/>
    <cellStyle name="標準 28 2 2 2 4 4" xfId="11806"/>
    <cellStyle name="標準 28 2 2 2 4 5" xfId="22360"/>
    <cellStyle name="標準 28 2 2 2 4 6" xfId="32920"/>
    <cellStyle name="標準 28 2 2 2 4 7" xfId="43474"/>
    <cellStyle name="標準 28 2 2 2 5" xfId="3018"/>
    <cellStyle name="標準 28 2 2 2 5 2" xfId="8260"/>
    <cellStyle name="標準 28 2 2 2 5 2 2" xfId="20190"/>
    <cellStyle name="標準 28 2 2 2 5 2 3" xfId="30744"/>
    <cellStyle name="標準 28 2 2 2 5 2 4" xfId="41304"/>
    <cellStyle name="標準 28 2 2 2 5 2 5" xfId="51859"/>
    <cellStyle name="標準 28 2 2 2 5 3" xfId="14924"/>
    <cellStyle name="標準 28 2 2 2 5 4" xfId="25479"/>
    <cellStyle name="標準 28 2 2 2 5 5" xfId="36039"/>
    <cellStyle name="標準 28 2 2 2 5 6" xfId="46593"/>
    <cellStyle name="標準 28 2 2 2 6" xfId="5473"/>
    <cellStyle name="標準 28 2 2 2 6 2" xfId="16024"/>
    <cellStyle name="標準 28 2 2 2 6 3" xfId="26578"/>
    <cellStyle name="標準 28 2 2 2 6 4" xfId="37138"/>
    <cellStyle name="標準 28 2 2 2 6 5" xfId="47693"/>
    <cellStyle name="標準 28 2 2 2 7" xfId="10758"/>
    <cellStyle name="標準 28 2 2 2 8" xfId="21312"/>
    <cellStyle name="標準 28 2 2 2 9" xfId="31872"/>
    <cellStyle name="標準 28 2 2 3" xfId="413"/>
    <cellStyle name="標準 28 2 2 3 2" xfId="995"/>
    <cellStyle name="標準 28 2 2 3 2 2" xfId="2532"/>
    <cellStyle name="標準 28 2 2 3 2 2 2" xfId="7775"/>
    <cellStyle name="標準 28 2 2 3 2 2 2 2" xfId="20191"/>
    <cellStyle name="標準 28 2 2 3 2 2 2 3" xfId="30745"/>
    <cellStyle name="標準 28 2 2 3 2 2 2 4" xfId="41305"/>
    <cellStyle name="標準 28 2 2 3 2 2 2 5" xfId="51860"/>
    <cellStyle name="標準 28 2 2 3 2 2 3" xfId="14925"/>
    <cellStyle name="標準 28 2 2 3 2 2 4" xfId="25480"/>
    <cellStyle name="標準 28 2 2 3 2 2 5" xfId="36040"/>
    <cellStyle name="標準 28 2 2 3 2 2 6" xfId="46594"/>
    <cellStyle name="標準 28 2 2 3 2 3" xfId="4941"/>
    <cellStyle name="標準 28 2 2 3 2 3 2" xfId="10183"/>
    <cellStyle name="標準 28 2 2 3 2 3 2 2" xfId="20192"/>
    <cellStyle name="標準 28 2 2 3 2 3 2 3" xfId="30746"/>
    <cellStyle name="標準 28 2 2 3 2 3 2 4" xfId="41306"/>
    <cellStyle name="標準 28 2 2 3 2 3 2 5" xfId="51861"/>
    <cellStyle name="標準 28 2 2 3 2 3 3" xfId="14926"/>
    <cellStyle name="標準 28 2 2 3 2 3 4" xfId="25481"/>
    <cellStyle name="標準 28 2 2 3 2 3 5" xfId="36041"/>
    <cellStyle name="標準 28 2 2 3 2 3 6" xfId="46595"/>
    <cellStyle name="標準 28 2 2 3 2 4" xfId="6238"/>
    <cellStyle name="標準 28 2 2 3 2 4 2" xfId="17947"/>
    <cellStyle name="標準 28 2 2 3 2 4 3" xfId="28501"/>
    <cellStyle name="標準 28 2 2 3 2 4 4" xfId="39061"/>
    <cellStyle name="標準 28 2 2 3 2 4 5" xfId="49616"/>
    <cellStyle name="標準 28 2 2 3 2 5" xfId="12681"/>
    <cellStyle name="標準 28 2 2 3 2 6" xfId="23235"/>
    <cellStyle name="標準 28 2 2 3 2 7" xfId="33795"/>
    <cellStyle name="標準 28 2 2 3 2 8" xfId="44349"/>
    <cellStyle name="標準 28 2 2 3 3" xfId="1530"/>
    <cellStyle name="標準 28 2 2 3 3 2" xfId="3939"/>
    <cellStyle name="標準 28 2 2 3 3 2 2" xfId="9181"/>
    <cellStyle name="標準 28 2 2 3 3 2 2 2" xfId="20193"/>
    <cellStyle name="標準 28 2 2 3 3 2 2 3" xfId="30747"/>
    <cellStyle name="標準 28 2 2 3 3 2 2 4" xfId="41307"/>
    <cellStyle name="標準 28 2 2 3 3 2 2 5" xfId="51862"/>
    <cellStyle name="標準 28 2 2 3 3 2 3" xfId="14927"/>
    <cellStyle name="標準 28 2 2 3 3 2 4" xfId="25482"/>
    <cellStyle name="標準 28 2 2 3 3 2 5" xfId="36042"/>
    <cellStyle name="標準 28 2 2 3 3 2 6" xfId="46596"/>
    <cellStyle name="標準 28 2 2 3 3 3" xfId="6773"/>
    <cellStyle name="標準 28 2 2 3 3 3 2" xfId="16945"/>
    <cellStyle name="標準 28 2 2 3 3 3 3" xfId="27499"/>
    <cellStyle name="標準 28 2 2 3 3 3 4" xfId="38059"/>
    <cellStyle name="標準 28 2 2 3 3 3 5" xfId="48614"/>
    <cellStyle name="標準 28 2 2 3 3 4" xfId="11679"/>
    <cellStyle name="標準 28 2 2 3 3 5" xfId="22233"/>
    <cellStyle name="標準 28 2 2 3 3 6" xfId="32793"/>
    <cellStyle name="標準 28 2 2 3 3 7" xfId="43347"/>
    <cellStyle name="標準 28 2 2 3 4" xfId="3404"/>
    <cellStyle name="標準 28 2 2 3 4 2" xfId="8646"/>
    <cellStyle name="標準 28 2 2 3 4 2 2" xfId="20194"/>
    <cellStyle name="標準 28 2 2 3 4 2 3" xfId="30748"/>
    <cellStyle name="標準 28 2 2 3 4 2 4" xfId="41308"/>
    <cellStyle name="標準 28 2 2 3 4 2 5" xfId="51863"/>
    <cellStyle name="標準 28 2 2 3 4 3" xfId="14928"/>
    <cellStyle name="標準 28 2 2 3 4 4" xfId="25483"/>
    <cellStyle name="標準 28 2 2 3 4 5" xfId="36043"/>
    <cellStyle name="標準 28 2 2 3 4 6" xfId="46597"/>
    <cellStyle name="標準 28 2 2 3 5" xfId="5656"/>
    <cellStyle name="標準 28 2 2 3 5 2" xfId="16410"/>
    <cellStyle name="標準 28 2 2 3 5 3" xfId="26964"/>
    <cellStyle name="標準 28 2 2 3 5 4" xfId="37524"/>
    <cellStyle name="標準 28 2 2 3 5 5" xfId="48079"/>
    <cellStyle name="標準 28 2 2 3 6" xfId="11144"/>
    <cellStyle name="標準 28 2 2 3 7" xfId="21698"/>
    <cellStyle name="標準 28 2 2 3 8" xfId="32258"/>
    <cellStyle name="標準 28 2 2 3 9" xfId="42812"/>
    <cellStyle name="標準 28 2 2 4" xfId="824"/>
    <cellStyle name="標準 28 2 2 4 2" xfId="2363"/>
    <cellStyle name="標準 28 2 2 4 2 2" xfId="4772"/>
    <cellStyle name="標準 28 2 2 4 2 2 2" xfId="10014"/>
    <cellStyle name="標準 28 2 2 4 2 2 2 2" xfId="20195"/>
    <cellStyle name="標準 28 2 2 4 2 2 2 3" xfId="30749"/>
    <cellStyle name="標準 28 2 2 4 2 2 2 4" xfId="41309"/>
    <cellStyle name="標準 28 2 2 4 2 2 2 5" xfId="51864"/>
    <cellStyle name="標準 28 2 2 4 2 2 3" xfId="14929"/>
    <cellStyle name="標準 28 2 2 4 2 2 4" xfId="25484"/>
    <cellStyle name="標準 28 2 2 4 2 2 5" xfId="36044"/>
    <cellStyle name="標準 28 2 2 4 2 2 6" xfId="46598"/>
    <cellStyle name="標準 28 2 2 4 2 3" xfId="7606"/>
    <cellStyle name="標準 28 2 2 4 2 3 2" xfId="17778"/>
    <cellStyle name="標準 28 2 2 4 2 3 3" xfId="28332"/>
    <cellStyle name="標準 28 2 2 4 2 3 4" xfId="38892"/>
    <cellStyle name="標準 28 2 2 4 2 3 5" xfId="49447"/>
    <cellStyle name="標準 28 2 2 4 2 4" xfId="12512"/>
    <cellStyle name="標準 28 2 2 4 2 5" xfId="23066"/>
    <cellStyle name="標準 28 2 2 4 2 6" xfId="33626"/>
    <cellStyle name="標準 28 2 2 4 2 7" xfId="44180"/>
    <cellStyle name="標準 28 2 2 4 3" xfId="3233"/>
    <cellStyle name="標準 28 2 2 4 3 2" xfId="8475"/>
    <cellStyle name="標準 28 2 2 4 3 2 2" xfId="20196"/>
    <cellStyle name="標準 28 2 2 4 3 2 3" xfId="30750"/>
    <cellStyle name="標準 28 2 2 4 3 2 4" xfId="41310"/>
    <cellStyle name="標準 28 2 2 4 3 2 5" xfId="51865"/>
    <cellStyle name="標準 28 2 2 4 3 3" xfId="14930"/>
    <cellStyle name="標準 28 2 2 4 3 4" xfId="25485"/>
    <cellStyle name="標準 28 2 2 4 3 5" xfId="36045"/>
    <cellStyle name="標準 28 2 2 4 3 6" xfId="46599"/>
    <cellStyle name="標準 28 2 2 4 4" xfId="6067"/>
    <cellStyle name="標準 28 2 2 4 4 2" xfId="16239"/>
    <cellStyle name="標準 28 2 2 4 4 3" xfId="26793"/>
    <cellStyle name="標準 28 2 2 4 4 4" xfId="37353"/>
    <cellStyle name="標準 28 2 2 4 4 5" xfId="47908"/>
    <cellStyle name="標準 28 2 2 4 5" xfId="10973"/>
    <cellStyle name="標準 28 2 2 4 6" xfId="21527"/>
    <cellStyle name="標準 28 2 2 4 7" xfId="32087"/>
    <cellStyle name="標準 28 2 2 4 8" xfId="42641"/>
    <cellStyle name="標準 28 2 2 5" xfId="1950"/>
    <cellStyle name="標準 28 2 2 5 2" xfId="4359"/>
    <cellStyle name="標準 28 2 2 5 2 2" xfId="9601"/>
    <cellStyle name="標準 28 2 2 5 2 2 2" xfId="20197"/>
    <cellStyle name="標準 28 2 2 5 2 2 3" xfId="30751"/>
    <cellStyle name="標準 28 2 2 5 2 2 4" xfId="41311"/>
    <cellStyle name="標準 28 2 2 5 2 2 5" xfId="51866"/>
    <cellStyle name="標準 28 2 2 5 2 3" xfId="14931"/>
    <cellStyle name="標準 28 2 2 5 2 4" xfId="25486"/>
    <cellStyle name="標準 28 2 2 5 2 5" xfId="36046"/>
    <cellStyle name="標準 28 2 2 5 2 6" xfId="46600"/>
    <cellStyle name="標準 28 2 2 5 3" xfId="7193"/>
    <cellStyle name="標準 28 2 2 5 3 2" xfId="17365"/>
    <cellStyle name="標準 28 2 2 5 3 3" xfId="27919"/>
    <cellStyle name="標準 28 2 2 5 3 4" xfId="38479"/>
    <cellStyle name="標準 28 2 2 5 3 5" xfId="49034"/>
    <cellStyle name="標準 28 2 2 5 4" xfId="12099"/>
    <cellStyle name="標準 28 2 2 5 5" xfId="22653"/>
    <cellStyle name="標準 28 2 2 5 6" xfId="33213"/>
    <cellStyle name="標準 28 2 2 5 7" xfId="43767"/>
    <cellStyle name="標準 28 2 2 6" xfId="1359"/>
    <cellStyle name="標準 28 2 2 6 2" xfId="3768"/>
    <cellStyle name="標準 28 2 2 6 2 2" xfId="9010"/>
    <cellStyle name="標準 28 2 2 6 2 2 2" xfId="20198"/>
    <cellStyle name="標準 28 2 2 6 2 2 3" xfId="30752"/>
    <cellStyle name="標準 28 2 2 6 2 2 4" xfId="41312"/>
    <cellStyle name="標準 28 2 2 6 2 2 5" xfId="51867"/>
    <cellStyle name="標準 28 2 2 6 2 3" xfId="14932"/>
    <cellStyle name="標準 28 2 2 6 2 4" xfId="25487"/>
    <cellStyle name="標準 28 2 2 6 2 5" xfId="36047"/>
    <cellStyle name="標準 28 2 2 6 2 6" xfId="46601"/>
    <cellStyle name="標準 28 2 2 6 3" xfId="6602"/>
    <cellStyle name="標準 28 2 2 6 3 2" xfId="16774"/>
    <cellStyle name="標準 28 2 2 6 3 3" xfId="27328"/>
    <cellStyle name="標準 28 2 2 6 3 4" xfId="37888"/>
    <cellStyle name="標準 28 2 2 6 3 5" xfId="48443"/>
    <cellStyle name="標準 28 2 2 6 4" xfId="11508"/>
    <cellStyle name="標準 28 2 2 6 5" xfId="22062"/>
    <cellStyle name="標準 28 2 2 6 6" xfId="32622"/>
    <cellStyle name="標準 28 2 2 6 7" xfId="43176"/>
    <cellStyle name="標準 28 2 2 7" xfId="2891"/>
    <cellStyle name="標準 28 2 2 7 2" xfId="8133"/>
    <cellStyle name="標準 28 2 2 7 2 2" xfId="20199"/>
    <cellStyle name="標準 28 2 2 7 2 3" xfId="30753"/>
    <cellStyle name="標準 28 2 2 7 2 4" xfId="41313"/>
    <cellStyle name="標準 28 2 2 7 2 5" xfId="51868"/>
    <cellStyle name="標準 28 2 2 7 3" xfId="14933"/>
    <cellStyle name="標準 28 2 2 7 4" xfId="25488"/>
    <cellStyle name="標準 28 2 2 7 5" xfId="36048"/>
    <cellStyle name="標準 28 2 2 7 6" xfId="46602"/>
    <cellStyle name="標準 28 2 2 8" xfId="5368"/>
    <cellStyle name="標準 28 2 2 8 2" xfId="15897"/>
    <cellStyle name="標準 28 2 2 8 3" xfId="26451"/>
    <cellStyle name="標準 28 2 2 8 4" xfId="37011"/>
    <cellStyle name="標準 28 2 2 8 5" xfId="47566"/>
    <cellStyle name="標準 28 2 2 9" xfId="10631"/>
    <cellStyle name="標準 28 2 20" xfId="5305"/>
    <cellStyle name="標準 28 2 20 2" xfId="10547"/>
    <cellStyle name="標準 28 2 20 2 2" xfId="20200"/>
    <cellStyle name="標準 28 2 20 2 3" xfId="30754"/>
    <cellStyle name="標準 28 2 20 2 4" xfId="41314"/>
    <cellStyle name="標準 28 2 20 2 5" xfId="51869"/>
    <cellStyle name="標準 28 2 20 3" xfId="14934"/>
    <cellStyle name="標準 28 2 20 4" xfId="25489"/>
    <cellStyle name="標準 28 2 20 5" xfId="36049"/>
    <cellStyle name="標準 28 2 20 6" xfId="46603"/>
    <cellStyle name="標準 28 2 21" xfId="5327"/>
    <cellStyle name="標準 28 2 21 2" xfId="21079"/>
    <cellStyle name="標準 28 2 21 2 2" xfId="31633"/>
    <cellStyle name="標準 28 2 21 2 3" xfId="42193"/>
    <cellStyle name="標準 28 2 21 2 4" xfId="52748"/>
    <cellStyle name="標準 28 2 21 3" xfId="15813"/>
    <cellStyle name="標準 28 2 21 4" xfId="26368"/>
    <cellStyle name="標準 28 2 21 5" xfId="36928"/>
    <cellStyle name="標準 28 2 21 6" xfId="47482"/>
    <cellStyle name="標準 28 2 22" xfId="5347"/>
    <cellStyle name="標準 28 2 22 2" xfId="21101"/>
    <cellStyle name="標準 28 2 22 2 2" xfId="31655"/>
    <cellStyle name="標準 28 2 22 2 3" xfId="42215"/>
    <cellStyle name="標準 28 2 22 2 4" xfId="52770"/>
    <cellStyle name="標準 28 2 22 3" xfId="15835"/>
    <cellStyle name="標準 28 2 22 4" xfId="26390"/>
    <cellStyle name="標準 28 2 22 5" xfId="36950"/>
    <cellStyle name="標準 28 2 22 6" xfId="47504"/>
    <cellStyle name="標準 28 2 23" xfId="10569"/>
    <cellStyle name="標準 28 2 23 2" xfId="21123"/>
    <cellStyle name="標準 28 2 23 3" xfId="31677"/>
    <cellStyle name="標準 28 2 23 4" xfId="42237"/>
    <cellStyle name="標準 28 2 23 5" xfId="52792"/>
    <cellStyle name="標準 28 2 24" xfId="15859"/>
    <cellStyle name="標準 28 2 24 2" xfId="26414"/>
    <cellStyle name="標準 28 2 24 3" xfId="36974"/>
    <cellStyle name="標準 28 2 24 4" xfId="47528"/>
    <cellStyle name="標準 28 2 25" xfId="10593"/>
    <cellStyle name="標準 28 2 26" xfId="21147"/>
    <cellStyle name="標準 28 2 27" xfId="31707"/>
    <cellStyle name="標準 28 2 28" xfId="42261"/>
    <cellStyle name="標準 28 2 3" xfId="142"/>
    <cellStyle name="標準 28 2 3 10" xfId="21207"/>
    <cellStyle name="標準 28 2 3 11" xfId="31767"/>
    <cellStyle name="標準 28 2 3 12" xfId="42321"/>
    <cellStyle name="標準 28 2 3 2" xfId="252"/>
    <cellStyle name="標準 28 2 3 2 10" xfId="42448"/>
    <cellStyle name="標準 28 2 3 2 2" xfId="631"/>
    <cellStyle name="標準 28 2 3 2 2 2" xfId="2681"/>
    <cellStyle name="標準 28 2 3 2 2 2 2" xfId="5090"/>
    <cellStyle name="標準 28 2 3 2 2 2 2 2" xfId="10332"/>
    <cellStyle name="標準 28 2 3 2 2 2 2 2 2" xfId="20201"/>
    <cellStyle name="標準 28 2 3 2 2 2 2 2 3" xfId="30755"/>
    <cellStyle name="標準 28 2 3 2 2 2 2 2 4" xfId="41315"/>
    <cellStyle name="標準 28 2 3 2 2 2 2 2 5" xfId="51870"/>
    <cellStyle name="標準 28 2 3 2 2 2 2 3" xfId="14935"/>
    <cellStyle name="標準 28 2 3 2 2 2 2 4" xfId="25490"/>
    <cellStyle name="標準 28 2 3 2 2 2 2 5" xfId="36050"/>
    <cellStyle name="標準 28 2 3 2 2 2 2 6" xfId="46604"/>
    <cellStyle name="標準 28 2 3 2 2 2 3" xfId="7924"/>
    <cellStyle name="標準 28 2 3 2 2 2 3 2" xfId="18096"/>
    <cellStyle name="標準 28 2 3 2 2 2 3 3" xfId="28650"/>
    <cellStyle name="標準 28 2 3 2 2 2 3 4" xfId="39210"/>
    <cellStyle name="標準 28 2 3 2 2 2 3 5" xfId="49765"/>
    <cellStyle name="標準 28 2 3 2 2 2 4" xfId="12830"/>
    <cellStyle name="標準 28 2 3 2 2 2 5" xfId="23384"/>
    <cellStyle name="標準 28 2 3 2 2 2 6" xfId="33944"/>
    <cellStyle name="標準 28 2 3 2 2 2 7" xfId="44498"/>
    <cellStyle name="標準 28 2 3 2 2 3" xfId="3553"/>
    <cellStyle name="標準 28 2 3 2 2 3 2" xfId="8795"/>
    <cellStyle name="標準 28 2 3 2 2 3 2 2" xfId="20202"/>
    <cellStyle name="標準 28 2 3 2 2 3 2 3" xfId="30756"/>
    <cellStyle name="標準 28 2 3 2 2 3 2 4" xfId="41316"/>
    <cellStyle name="標準 28 2 3 2 2 3 2 5" xfId="51871"/>
    <cellStyle name="標準 28 2 3 2 2 3 3" xfId="14936"/>
    <cellStyle name="標準 28 2 3 2 2 3 4" xfId="25491"/>
    <cellStyle name="標準 28 2 3 2 2 3 5" xfId="36051"/>
    <cellStyle name="標準 28 2 3 2 2 3 6" xfId="46605"/>
    <cellStyle name="標準 28 2 3 2 2 4" xfId="5874"/>
    <cellStyle name="標準 28 2 3 2 2 4 2" xfId="16559"/>
    <cellStyle name="標準 28 2 3 2 2 4 3" xfId="27113"/>
    <cellStyle name="標準 28 2 3 2 2 4 4" xfId="37673"/>
    <cellStyle name="標準 28 2 3 2 2 4 5" xfId="48228"/>
    <cellStyle name="標準 28 2 3 2 2 5" xfId="11293"/>
    <cellStyle name="標準 28 2 3 2 2 6" xfId="21847"/>
    <cellStyle name="標準 28 2 3 2 2 7" xfId="32407"/>
    <cellStyle name="標準 28 2 3 2 2 8" xfId="42961"/>
    <cellStyle name="標準 28 2 3 2 3" xfId="1144"/>
    <cellStyle name="標準 28 2 3 2 3 2" xfId="2168"/>
    <cellStyle name="標準 28 2 3 2 3 2 2" xfId="7411"/>
    <cellStyle name="標準 28 2 3 2 3 2 2 2" xfId="20203"/>
    <cellStyle name="標準 28 2 3 2 3 2 2 3" xfId="30757"/>
    <cellStyle name="標準 28 2 3 2 3 2 2 4" xfId="41317"/>
    <cellStyle name="標準 28 2 3 2 3 2 2 5" xfId="51872"/>
    <cellStyle name="標準 28 2 3 2 3 2 3" xfId="14937"/>
    <cellStyle name="標準 28 2 3 2 3 2 4" xfId="25492"/>
    <cellStyle name="標準 28 2 3 2 3 2 5" xfId="36052"/>
    <cellStyle name="標準 28 2 3 2 3 2 6" xfId="46606"/>
    <cellStyle name="標準 28 2 3 2 3 3" xfId="4577"/>
    <cellStyle name="標準 28 2 3 2 3 3 2" xfId="9819"/>
    <cellStyle name="標準 28 2 3 2 3 3 2 2" xfId="20204"/>
    <cellStyle name="標準 28 2 3 2 3 3 2 3" xfId="30758"/>
    <cellStyle name="標準 28 2 3 2 3 3 2 4" xfId="41318"/>
    <cellStyle name="標準 28 2 3 2 3 3 2 5" xfId="51873"/>
    <cellStyle name="標準 28 2 3 2 3 3 3" xfId="14938"/>
    <cellStyle name="標準 28 2 3 2 3 3 4" xfId="25493"/>
    <cellStyle name="標準 28 2 3 2 3 3 5" xfId="36053"/>
    <cellStyle name="標準 28 2 3 2 3 3 6" xfId="46607"/>
    <cellStyle name="標準 28 2 3 2 3 4" xfId="6387"/>
    <cellStyle name="標準 28 2 3 2 3 4 2" xfId="17583"/>
    <cellStyle name="標準 28 2 3 2 3 4 3" xfId="28137"/>
    <cellStyle name="標準 28 2 3 2 3 4 4" xfId="38697"/>
    <cellStyle name="標準 28 2 3 2 3 4 5" xfId="49252"/>
    <cellStyle name="標準 28 2 3 2 3 5" xfId="12317"/>
    <cellStyle name="標準 28 2 3 2 3 6" xfId="22871"/>
    <cellStyle name="標準 28 2 3 2 3 7" xfId="33431"/>
    <cellStyle name="標準 28 2 3 2 3 8" xfId="43985"/>
    <cellStyle name="標準 28 2 3 2 4" xfId="1679"/>
    <cellStyle name="標準 28 2 3 2 4 2" xfId="4088"/>
    <cellStyle name="標準 28 2 3 2 4 2 2" xfId="9330"/>
    <cellStyle name="標準 28 2 3 2 4 2 2 2" xfId="20205"/>
    <cellStyle name="標準 28 2 3 2 4 2 2 3" xfId="30759"/>
    <cellStyle name="標準 28 2 3 2 4 2 2 4" xfId="41319"/>
    <cellStyle name="標準 28 2 3 2 4 2 2 5" xfId="51874"/>
    <cellStyle name="標準 28 2 3 2 4 2 3" xfId="14939"/>
    <cellStyle name="標準 28 2 3 2 4 2 4" xfId="25494"/>
    <cellStyle name="標準 28 2 3 2 4 2 5" xfId="36054"/>
    <cellStyle name="標準 28 2 3 2 4 2 6" xfId="46608"/>
    <cellStyle name="標準 28 2 3 2 4 3" xfId="6922"/>
    <cellStyle name="標準 28 2 3 2 4 3 2" xfId="17094"/>
    <cellStyle name="標準 28 2 3 2 4 3 3" xfId="27648"/>
    <cellStyle name="標準 28 2 3 2 4 3 4" xfId="38208"/>
    <cellStyle name="標準 28 2 3 2 4 3 5" xfId="48763"/>
    <cellStyle name="標準 28 2 3 2 4 4" xfId="11828"/>
    <cellStyle name="標準 28 2 3 2 4 5" xfId="22382"/>
    <cellStyle name="標準 28 2 3 2 4 6" xfId="32942"/>
    <cellStyle name="標準 28 2 3 2 4 7" xfId="43496"/>
    <cellStyle name="標準 28 2 3 2 5" xfId="3040"/>
    <cellStyle name="標準 28 2 3 2 5 2" xfId="8282"/>
    <cellStyle name="標準 28 2 3 2 5 2 2" xfId="20206"/>
    <cellStyle name="標準 28 2 3 2 5 2 3" xfId="30760"/>
    <cellStyle name="標準 28 2 3 2 5 2 4" xfId="41320"/>
    <cellStyle name="標準 28 2 3 2 5 2 5" xfId="51875"/>
    <cellStyle name="標準 28 2 3 2 5 3" xfId="14940"/>
    <cellStyle name="標準 28 2 3 2 5 4" xfId="25495"/>
    <cellStyle name="標準 28 2 3 2 5 5" xfId="36055"/>
    <cellStyle name="標準 28 2 3 2 5 6" xfId="46609"/>
    <cellStyle name="標準 28 2 3 2 6" xfId="5495"/>
    <cellStyle name="標準 28 2 3 2 6 2" xfId="16046"/>
    <cellStyle name="標準 28 2 3 2 6 3" xfId="26600"/>
    <cellStyle name="標準 28 2 3 2 6 4" xfId="37160"/>
    <cellStyle name="標準 28 2 3 2 6 5" xfId="47715"/>
    <cellStyle name="標準 28 2 3 2 7" xfId="10780"/>
    <cellStyle name="標準 28 2 3 2 8" xfId="21334"/>
    <cellStyle name="標準 28 2 3 2 9" xfId="31894"/>
    <cellStyle name="標準 28 2 3 3" xfId="448"/>
    <cellStyle name="標準 28 2 3 3 2" xfId="1017"/>
    <cellStyle name="標準 28 2 3 3 2 2" xfId="2554"/>
    <cellStyle name="標準 28 2 3 3 2 2 2" xfId="7797"/>
    <cellStyle name="標準 28 2 3 3 2 2 2 2" xfId="20207"/>
    <cellStyle name="標準 28 2 3 3 2 2 2 3" xfId="30761"/>
    <cellStyle name="標準 28 2 3 3 2 2 2 4" xfId="41321"/>
    <cellStyle name="標準 28 2 3 3 2 2 2 5" xfId="51876"/>
    <cellStyle name="標準 28 2 3 3 2 2 3" xfId="14941"/>
    <cellStyle name="標準 28 2 3 3 2 2 4" xfId="25496"/>
    <cellStyle name="標準 28 2 3 3 2 2 5" xfId="36056"/>
    <cellStyle name="標準 28 2 3 3 2 2 6" xfId="46610"/>
    <cellStyle name="標準 28 2 3 3 2 3" xfId="4963"/>
    <cellStyle name="標準 28 2 3 3 2 3 2" xfId="10205"/>
    <cellStyle name="標準 28 2 3 3 2 3 2 2" xfId="20208"/>
    <cellStyle name="標準 28 2 3 3 2 3 2 3" xfId="30762"/>
    <cellStyle name="標準 28 2 3 3 2 3 2 4" xfId="41322"/>
    <cellStyle name="標準 28 2 3 3 2 3 2 5" xfId="51877"/>
    <cellStyle name="標準 28 2 3 3 2 3 3" xfId="14942"/>
    <cellStyle name="標準 28 2 3 3 2 3 4" xfId="25497"/>
    <cellStyle name="標準 28 2 3 3 2 3 5" xfId="36057"/>
    <cellStyle name="標準 28 2 3 3 2 3 6" xfId="46611"/>
    <cellStyle name="標準 28 2 3 3 2 4" xfId="6260"/>
    <cellStyle name="標準 28 2 3 3 2 4 2" xfId="17969"/>
    <cellStyle name="標準 28 2 3 3 2 4 3" xfId="28523"/>
    <cellStyle name="標準 28 2 3 3 2 4 4" xfId="39083"/>
    <cellStyle name="標準 28 2 3 3 2 4 5" xfId="49638"/>
    <cellStyle name="標準 28 2 3 3 2 5" xfId="12703"/>
    <cellStyle name="標準 28 2 3 3 2 6" xfId="23257"/>
    <cellStyle name="標準 28 2 3 3 2 7" xfId="33817"/>
    <cellStyle name="標準 28 2 3 3 2 8" xfId="44371"/>
    <cellStyle name="標準 28 2 3 3 3" xfId="1552"/>
    <cellStyle name="標準 28 2 3 3 3 2" xfId="3961"/>
    <cellStyle name="標準 28 2 3 3 3 2 2" xfId="9203"/>
    <cellStyle name="標準 28 2 3 3 3 2 2 2" xfId="20209"/>
    <cellStyle name="標準 28 2 3 3 3 2 2 3" xfId="30763"/>
    <cellStyle name="標準 28 2 3 3 3 2 2 4" xfId="41323"/>
    <cellStyle name="標準 28 2 3 3 3 2 2 5" xfId="51878"/>
    <cellStyle name="標準 28 2 3 3 3 2 3" xfId="14943"/>
    <cellStyle name="標準 28 2 3 3 3 2 4" xfId="25498"/>
    <cellStyle name="標準 28 2 3 3 3 2 5" xfId="36058"/>
    <cellStyle name="標準 28 2 3 3 3 2 6" xfId="46612"/>
    <cellStyle name="標準 28 2 3 3 3 3" xfId="6795"/>
    <cellStyle name="標準 28 2 3 3 3 3 2" xfId="16967"/>
    <cellStyle name="標準 28 2 3 3 3 3 3" xfId="27521"/>
    <cellStyle name="標準 28 2 3 3 3 3 4" xfId="38081"/>
    <cellStyle name="標準 28 2 3 3 3 3 5" xfId="48636"/>
    <cellStyle name="標準 28 2 3 3 3 4" xfId="11701"/>
    <cellStyle name="標準 28 2 3 3 3 5" xfId="22255"/>
    <cellStyle name="標準 28 2 3 3 3 6" xfId="32815"/>
    <cellStyle name="標準 28 2 3 3 3 7" xfId="43369"/>
    <cellStyle name="標準 28 2 3 3 4" xfId="3426"/>
    <cellStyle name="標準 28 2 3 3 4 2" xfId="8668"/>
    <cellStyle name="標準 28 2 3 3 4 2 2" xfId="20210"/>
    <cellStyle name="標準 28 2 3 3 4 2 3" xfId="30764"/>
    <cellStyle name="標準 28 2 3 3 4 2 4" xfId="41324"/>
    <cellStyle name="標準 28 2 3 3 4 2 5" xfId="51879"/>
    <cellStyle name="標準 28 2 3 3 4 3" xfId="14944"/>
    <cellStyle name="標準 28 2 3 3 4 4" xfId="25499"/>
    <cellStyle name="標準 28 2 3 3 4 5" xfId="36059"/>
    <cellStyle name="標準 28 2 3 3 4 6" xfId="46613"/>
    <cellStyle name="標準 28 2 3 3 5" xfId="5691"/>
    <cellStyle name="標準 28 2 3 3 5 2" xfId="16432"/>
    <cellStyle name="標準 28 2 3 3 5 3" xfId="26986"/>
    <cellStyle name="標準 28 2 3 3 5 4" xfId="37546"/>
    <cellStyle name="標準 28 2 3 3 5 5" xfId="48101"/>
    <cellStyle name="標準 28 2 3 3 6" xfId="11166"/>
    <cellStyle name="標準 28 2 3 3 7" xfId="21720"/>
    <cellStyle name="標準 28 2 3 3 8" xfId="32280"/>
    <cellStyle name="標準 28 2 3 3 9" xfId="42834"/>
    <cellStyle name="標準 28 2 3 4" xfId="846"/>
    <cellStyle name="標準 28 2 3 4 2" xfId="2383"/>
    <cellStyle name="標準 28 2 3 4 2 2" xfId="4792"/>
    <cellStyle name="標準 28 2 3 4 2 2 2" xfId="10034"/>
    <cellStyle name="標準 28 2 3 4 2 2 2 2" xfId="20211"/>
    <cellStyle name="標準 28 2 3 4 2 2 2 3" xfId="30765"/>
    <cellStyle name="標準 28 2 3 4 2 2 2 4" xfId="41325"/>
    <cellStyle name="標準 28 2 3 4 2 2 2 5" xfId="51880"/>
    <cellStyle name="標準 28 2 3 4 2 2 3" xfId="14945"/>
    <cellStyle name="標準 28 2 3 4 2 2 4" xfId="25500"/>
    <cellStyle name="標準 28 2 3 4 2 2 5" xfId="36060"/>
    <cellStyle name="標準 28 2 3 4 2 2 6" xfId="46614"/>
    <cellStyle name="標準 28 2 3 4 2 3" xfId="7626"/>
    <cellStyle name="標準 28 2 3 4 2 3 2" xfId="17798"/>
    <cellStyle name="標準 28 2 3 4 2 3 3" xfId="28352"/>
    <cellStyle name="標準 28 2 3 4 2 3 4" xfId="38912"/>
    <cellStyle name="標準 28 2 3 4 2 3 5" xfId="49467"/>
    <cellStyle name="標準 28 2 3 4 2 4" xfId="12532"/>
    <cellStyle name="標準 28 2 3 4 2 5" xfId="23086"/>
    <cellStyle name="標準 28 2 3 4 2 6" xfId="33646"/>
    <cellStyle name="標準 28 2 3 4 2 7" xfId="44200"/>
    <cellStyle name="標準 28 2 3 4 3" xfId="3255"/>
    <cellStyle name="標準 28 2 3 4 3 2" xfId="8497"/>
    <cellStyle name="標準 28 2 3 4 3 2 2" xfId="20212"/>
    <cellStyle name="標準 28 2 3 4 3 2 3" xfId="30766"/>
    <cellStyle name="標準 28 2 3 4 3 2 4" xfId="41326"/>
    <cellStyle name="標準 28 2 3 4 3 2 5" xfId="51881"/>
    <cellStyle name="標準 28 2 3 4 3 3" xfId="14946"/>
    <cellStyle name="標準 28 2 3 4 3 4" xfId="25501"/>
    <cellStyle name="標準 28 2 3 4 3 5" xfId="36061"/>
    <cellStyle name="標準 28 2 3 4 3 6" xfId="46615"/>
    <cellStyle name="標準 28 2 3 4 4" xfId="6089"/>
    <cellStyle name="標準 28 2 3 4 4 2" xfId="16261"/>
    <cellStyle name="標準 28 2 3 4 4 3" xfId="26815"/>
    <cellStyle name="標準 28 2 3 4 4 4" xfId="37375"/>
    <cellStyle name="標準 28 2 3 4 4 5" xfId="47930"/>
    <cellStyle name="標準 28 2 3 4 5" xfId="10995"/>
    <cellStyle name="標準 28 2 3 4 6" xfId="21549"/>
    <cellStyle name="標準 28 2 3 4 7" xfId="32109"/>
    <cellStyle name="標準 28 2 3 4 8" xfId="42663"/>
    <cellStyle name="標準 28 2 3 5" xfId="1985"/>
    <cellStyle name="標準 28 2 3 5 2" xfId="4394"/>
    <cellStyle name="標準 28 2 3 5 2 2" xfId="9636"/>
    <cellStyle name="標準 28 2 3 5 2 2 2" xfId="20213"/>
    <cellStyle name="標準 28 2 3 5 2 2 3" xfId="30767"/>
    <cellStyle name="標準 28 2 3 5 2 2 4" xfId="41327"/>
    <cellStyle name="標準 28 2 3 5 2 2 5" xfId="51882"/>
    <cellStyle name="標準 28 2 3 5 2 3" xfId="14947"/>
    <cellStyle name="標準 28 2 3 5 2 4" xfId="25502"/>
    <cellStyle name="標準 28 2 3 5 2 5" xfId="36062"/>
    <cellStyle name="標準 28 2 3 5 2 6" xfId="46616"/>
    <cellStyle name="標準 28 2 3 5 3" xfId="7228"/>
    <cellStyle name="標準 28 2 3 5 3 2" xfId="17400"/>
    <cellStyle name="標準 28 2 3 5 3 3" xfId="27954"/>
    <cellStyle name="標準 28 2 3 5 3 4" xfId="38514"/>
    <cellStyle name="標準 28 2 3 5 3 5" xfId="49069"/>
    <cellStyle name="標準 28 2 3 5 4" xfId="12134"/>
    <cellStyle name="標準 28 2 3 5 5" xfId="22688"/>
    <cellStyle name="標準 28 2 3 5 6" xfId="33248"/>
    <cellStyle name="標準 28 2 3 5 7" xfId="43802"/>
    <cellStyle name="標準 28 2 3 6" xfId="1381"/>
    <cellStyle name="標準 28 2 3 6 2" xfId="3790"/>
    <cellStyle name="標準 28 2 3 6 2 2" xfId="9032"/>
    <cellStyle name="標準 28 2 3 6 2 2 2" xfId="20214"/>
    <cellStyle name="標準 28 2 3 6 2 2 3" xfId="30768"/>
    <cellStyle name="標準 28 2 3 6 2 2 4" xfId="41328"/>
    <cellStyle name="標準 28 2 3 6 2 2 5" xfId="51883"/>
    <cellStyle name="標準 28 2 3 6 2 3" xfId="14948"/>
    <cellStyle name="標準 28 2 3 6 2 4" xfId="25503"/>
    <cellStyle name="標準 28 2 3 6 2 5" xfId="36063"/>
    <cellStyle name="標準 28 2 3 6 2 6" xfId="46617"/>
    <cellStyle name="標準 28 2 3 6 3" xfId="6624"/>
    <cellStyle name="標準 28 2 3 6 3 2" xfId="16796"/>
    <cellStyle name="標準 28 2 3 6 3 3" xfId="27350"/>
    <cellStyle name="標準 28 2 3 6 3 4" xfId="37910"/>
    <cellStyle name="標準 28 2 3 6 3 5" xfId="48465"/>
    <cellStyle name="標準 28 2 3 6 4" xfId="11530"/>
    <cellStyle name="標準 28 2 3 6 5" xfId="22084"/>
    <cellStyle name="標準 28 2 3 6 6" xfId="32644"/>
    <cellStyle name="標準 28 2 3 6 7" xfId="43198"/>
    <cellStyle name="標準 28 2 3 7" xfId="2913"/>
    <cellStyle name="標準 28 2 3 7 2" xfId="8155"/>
    <cellStyle name="標準 28 2 3 7 2 2" xfId="20215"/>
    <cellStyle name="標準 28 2 3 7 2 3" xfId="30769"/>
    <cellStyle name="標準 28 2 3 7 2 4" xfId="41329"/>
    <cellStyle name="標準 28 2 3 7 2 5" xfId="51884"/>
    <cellStyle name="標準 28 2 3 7 3" xfId="14949"/>
    <cellStyle name="標準 28 2 3 7 4" xfId="25504"/>
    <cellStyle name="標準 28 2 3 7 5" xfId="36064"/>
    <cellStyle name="標準 28 2 3 7 6" xfId="46618"/>
    <cellStyle name="標準 28 2 3 8" xfId="5390"/>
    <cellStyle name="標準 28 2 3 8 2" xfId="15919"/>
    <cellStyle name="標準 28 2 3 8 3" xfId="26473"/>
    <cellStyle name="標準 28 2 3 8 4" xfId="37033"/>
    <cellStyle name="標準 28 2 3 8 5" xfId="47588"/>
    <cellStyle name="標準 28 2 3 9" xfId="10653"/>
    <cellStyle name="標準 28 2 4" xfId="164"/>
    <cellStyle name="標準 28 2 4 10" xfId="21229"/>
    <cellStyle name="標準 28 2 4 11" xfId="31789"/>
    <cellStyle name="標準 28 2 4 12" xfId="42343"/>
    <cellStyle name="標準 28 2 4 2" xfId="274"/>
    <cellStyle name="標準 28 2 4 2 10" xfId="42470"/>
    <cellStyle name="標準 28 2 4 2 2" xfId="653"/>
    <cellStyle name="標準 28 2 4 2 2 2" xfId="2703"/>
    <cellStyle name="標準 28 2 4 2 2 2 2" xfId="5112"/>
    <cellStyle name="標準 28 2 4 2 2 2 2 2" xfId="10354"/>
    <cellStyle name="標準 28 2 4 2 2 2 2 2 2" xfId="20216"/>
    <cellStyle name="標準 28 2 4 2 2 2 2 2 3" xfId="30770"/>
    <cellStyle name="標準 28 2 4 2 2 2 2 2 4" xfId="41330"/>
    <cellStyle name="標準 28 2 4 2 2 2 2 2 5" xfId="51885"/>
    <cellStyle name="標準 28 2 4 2 2 2 2 3" xfId="14950"/>
    <cellStyle name="標準 28 2 4 2 2 2 2 4" xfId="25505"/>
    <cellStyle name="標準 28 2 4 2 2 2 2 5" xfId="36065"/>
    <cellStyle name="標準 28 2 4 2 2 2 2 6" xfId="46619"/>
    <cellStyle name="標準 28 2 4 2 2 2 3" xfId="7946"/>
    <cellStyle name="標準 28 2 4 2 2 2 3 2" xfId="18118"/>
    <cellStyle name="標準 28 2 4 2 2 2 3 3" xfId="28672"/>
    <cellStyle name="標準 28 2 4 2 2 2 3 4" xfId="39232"/>
    <cellStyle name="標準 28 2 4 2 2 2 3 5" xfId="49787"/>
    <cellStyle name="標準 28 2 4 2 2 2 4" xfId="12852"/>
    <cellStyle name="標準 28 2 4 2 2 2 5" xfId="23406"/>
    <cellStyle name="標準 28 2 4 2 2 2 6" xfId="33966"/>
    <cellStyle name="標準 28 2 4 2 2 2 7" xfId="44520"/>
    <cellStyle name="標準 28 2 4 2 2 3" xfId="3575"/>
    <cellStyle name="標準 28 2 4 2 2 3 2" xfId="8817"/>
    <cellStyle name="標準 28 2 4 2 2 3 2 2" xfId="20217"/>
    <cellStyle name="標準 28 2 4 2 2 3 2 3" xfId="30771"/>
    <cellStyle name="標準 28 2 4 2 2 3 2 4" xfId="41331"/>
    <cellStyle name="標準 28 2 4 2 2 3 2 5" xfId="51886"/>
    <cellStyle name="標準 28 2 4 2 2 3 3" xfId="14951"/>
    <cellStyle name="標準 28 2 4 2 2 3 4" xfId="25506"/>
    <cellStyle name="標準 28 2 4 2 2 3 5" xfId="36066"/>
    <cellStyle name="標準 28 2 4 2 2 3 6" xfId="46620"/>
    <cellStyle name="標準 28 2 4 2 2 4" xfId="5896"/>
    <cellStyle name="標準 28 2 4 2 2 4 2" xfId="16581"/>
    <cellStyle name="標準 28 2 4 2 2 4 3" xfId="27135"/>
    <cellStyle name="標準 28 2 4 2 2 4 4" xfId="37695"/>
    <cellStyle name="標準 28 2 4 2 2 4 5" xfId="48250"/>
    <cellStyle name="標準 28 2 4 2 2 5" xfId="11315"/>
    <cellStyle name="標準 28 2 4 2 2 6" xfId="21869"/>
    <cellStyle name="標準 28 2 4 2 2 7" xfId="32429"/>
    <cellStyle name="標準 28 2 4 2 2 8" xfId="42983"/>
    <cellStyle name="標準 28 2 4 2 3" xfId="1166"/>
    <cellStyle name="標準 28 2 4 2 3 2" xfId="2190"/>
    <cellStyle name="標準 28 2 4 2 3 2 2" xfId="7433"/>
    <cellStyle name="標準 28 2 4 2 3 2 2 2" xfId="20218"/>
    <cellStyle name="標準 28 2 4 2 3 2 2 3" xfId="30772"/>
    <cellStyle name="標準 28 2 4 2 3 2 2 4" xfId="41332"/>
    <cellStyle name="標準 28 2 4 2 3 2 2 5" xfId="51887"/>
    <cellStyle name="標準 28 2 4 2 3 2 3" xfId="14952"/>
    <cellStyle name="標準 28 2 4 2 3 2 4" xfId="25507"/>
    <cellStyle name="標準 28 2 4 2 3 2 5" xfId="36067"/>
    <cellStyle name="標準 28 2 4 2 3 2 6" xfId="46621"/>
    <cellStyle name="標準 28 2 4 2 3 3" xfId="4599"/>
    <cellStyle name="標準 28 2 4 2 3 3 2" xfId="9841"/>
    <cellStyle name="標準 28 2 4 2 3 3 2 2" xfId="20219"/>
    <cellStyle name="標準 28 2 4 2 3 3 2 3" xfId="30773"/>
    <cellStyle name="標準 28 2 4 2 3 3 2 4" xfId="41333"/>
    <cellStyle name="標準 28 2 4 2 3 3 2 5" xfId="51888"/>
    <cellStyle name="標準 28 2 4 2 3 3 3" xfId="14953"/>
    <cellStyle name="標準 28 2 4 2 3 3 4" xfId="25508"/>
    <cellStyle name="標準 28 2 4 2 3 3 5" xfId="36068"/>
    <cellStyle name="標準 28 2 4 2 3 3 6" xfId="46622"/>
    <cellStyle name="標準 28 2 4 2 3 4" xfId="6409"/>
    <cellStyle name="標準 28 2 4 2 3 4 2" xfId="17605"/>
    <cellStyle name="標準 28 2 4 2 3 4 3" xfId="28159"/>
    <cellStyle name="標準 28 2 4 2 3 4 4" xfId="38719"/>
    <cellStyle name="標準 28 2 4 2 3 4 5" xfId="49274"/>
    <cellStyle name="標準 28 2 4 2 3 5" xfId="12339"/>
    <cellStyle name="標準 28 2 4 2 3 6" xfId="22893"/>
    <cellStyle name="標準 28 2 4 2 3 7" xfId="33453"/>
    <cellStyle name="標準 28 2 4 2 3 8" xfId="44007"/>
    <cellStyle name="標準 28 2 4 2 4" xfId="1701"/>
    <cellStyle name="標準 28 2 4 2 4 2" xfId="4110"/>
    <cellStyle name="標準 28 2 4 2 4 2 2" xfId="9352"/>
    <cellStyle name="標準 28 2 4 2 4 2 2 2" xfId="20220"/>
    <cellStyle name="標準 28 2 4 2 4 2 2 3" xfId="30774"/>
    <cellStyle name="標準 28 2 4 2 4 2 2 4" xfId="41334"/>
    <cellStyle name="標準 28 2 4 2 4 2 2 5" xfId="51889"/>
    <cellStyle name="標準 28 2 4 2 4 2 3" xfId="14954"/>
    <cellStyle name="標準 28 2 4 2 4 2 4" xfId="25509"/>
    <cellStyle name="標準 28 2 4 2 4 2 5" xfId="36069"/>
    <cellStyle name="標準 28 2 4 2 4 2 6" xfId="46623"/>
    <cellStyle name="標準 28 2 4 2 4 3" xfId="6944"/>
    <cellStyle name="標準 28 2 4 2 4 3 2" xfId="17116"/>
    <cellStyle name="標準 28 2 4 2 4 3 3" xfId="27670"/>
    <cellStyle name="標準 28 2 4 2 4 3 4" xfId="38230"/>
    <cellStyle name="標準 28 2 4 2 4 3 5" xfId="48785"/>
    <cellStyle name="標準 28 2 4 2 4 4" xfId="11850"/>
    <cellStyle name="標準 28 2 4 2 4 5" xfId="22404"/>
    <cellStyle name="標準 28 2 4 2 4 6" xfId="32964"/>
    <cellStyle name="標準 28 2 4 2 4 7" xfId="43518"/>
    <cellStyle name="標準 28 2 4 2 5" xfId="3062"/>
    <cellStyle name="標準 28 2 4 2 5 2" xfId="8304"/>
    <cellStyle name="標準 28 2 4 2 5 2 2" xfId="20221"/>
    <cellStyle name="標準 28 2 4 2 5 2 3" xfId="30775"/>
    <cellStyle name="標準 28 2 4 2 5 2 4" xfId="41335"/>
    <cellStyle name="標準 28 2 4 2 5 2 5" xfId="51890"/>
    <cellStyle name="標準 28 2 4 2 5 3" xfId="14955"/>
    <cellStyle name="標準 28 2 4 2 5 4" xfId="25510"/>
    <cellStyle name="標準 28 2 4 2 5 5" xfId="36070"/>
    <cellStyle name="標準 28 2 4 2 5 6" xfId="46624"/>
    <cellStyle name="標準 28 2 4 2 6" xfId="5517"/>
    <cellStyle name="標準 28 2 4 2 6 2" xfId="16068"/>
    <cellStyle name="標準 28 2 4 2 6 3" xfId="26622"/>
    <cellStyle name="標準 28 2 4 2 6 4" xfId="37182"/>
    <cellStyle name="標準 28 2 4 2 6 5" xfId="47737"/>
    <cellStyle name="標準 28 2 4 2 7" xfId="10802"/>
    <cellStyle name="標準 28 2 4 2 8" xfId="21356"/>
    <cellStyle name="標準 28 2 4 2 9" xfId="31916"/>
    <cellStyle name="標準 28 2 4 3" xfId="465"/>
    <cellStyle name="標準 28 2 4 3 2" xfId="1039"/>
    <cellStyle name="標準 28 2 4 3 2 2" xfId="2576"/>
    <cellStyle name="標準 28 2 4 3 2 2 2" xfId="7819"/>
    <cellStyle name="標準 28 2 4 3 2 2 2 2" xfId="20222"/>
    <cellStyle name="標準 28 2 4 3 2 2 2 3" xfId="30776"/>
    <cellStyle name="標準 28 2 4 3 2 2 2 4" xfId="41336"/>
    <cellStyle name="標準 28 2 4 3 2 2 2 5" xfId="51891"/>
    <cellStyle name="標準 28 2 4 3 2 2 3" xfId="14956"/>
    <cellStyle name="標準 28 2 4 3 2 2 4" xfId="25511"/>
    <cellStyle name="標準 28 2 4 3 2 2 5" xfId="36071"/>
    <cellStyle name="標準 28 2 4 3 2 2 6" xfId="46625"/>
    <cellStyle name="標準 28 2 4 3 2 3" xfId="4985"/>
    <cellStyle name="標準 28 2 4 3 2 3 2" xfId="10227"/>
    <cellStyle name="標準 28 2 4 3 2 3 2 2" xfId="20223"/>
    <cellStyle name="標準 28 2 4 3 2 3 2 3" xfId="30777"/>
    <cellStyle name="標準 28 2 4 3 2 3 2 4" xfId="41337"/>
    <cellStyle name="標準 28 2 4 3 2 3 2 5" xfId="51892"/>
    <cellStyle name="標準 28 2 4 3 2 3 3" xfId="14957"/>
    <cellStyle name="標準 28 2 4 3 2 3 4" xfId="25512"/>
    <cellStyle name="標準 28 2 4 3 2 3 5" xfId="36072"/>
    <cellStyle name="標準 28 2 4 3 2 3 6" xfId="46626"/>
    <cellStyle name="標準 28 2 4 3 2 4" xfId="6282"/>
    <cellStyle name="標準 28 2 4 3 2 4 2" xfId="17991"/>
    <cellStyle name="標準 28 2 4 3 2 4 3" xfId="28545"/>
    <cellStyle name="標準 28 2 4 3 2 4 4" xfId="39105"/>
    <cellStyle name="標準 28 2 4 3 2 4 5" xfId="49660"/>
    <cellStyle name="標準 28 2 4 3 2 5" xfId="12725"/>
    <cellStyle name="標準 28 2 4 3 2 6" xfId="23279"/>
    <cellStyle name="標準 28 2 4 3 2 7" xfId="33839"/>
    <cellStyle name="標準 28 2 4 3 2 8" xfId="44393"/>
    <cellStyle name="標準 28 2 4 3 3" xfId="1574"/>
    <cellStyle name="標準 28 2 4 3 3 2" xfId="3983"/>
    <cellStyle name="標準 28 2 4 3 3 2 2" xfId="9225"/>
    <cellStyle name="標準 28 2 4 3 3 2 2 2" xfId="20224"/>
    <cellStyle name="標準 28 2 4 3 3 2 2 3" xfId="30778"/>
    <cellStyle name="標準 28 2 4 3 3 2 2 4" xfId="41338"/>
    <cellStyle name="標準 28 2 4 3 3 2 2 5" xfId="51893"/>
    <cellStyle name="標準 28 2 4 3 3 2 3" xfId="14958"/>
    <cellStyle name="標準 28 2 4 3 3 2 4" xfId="25513"/>
    <cellStyle name="標準 28 2 4 3 3 2 5" xfId="36073"/>
    <cellStyle name="標準 28 2 4 3 3 2 6" xfId="46627"/>
    <cellStyle name="標準 28 2 4 3 3 3" xfId="6817"/>
    <cellStyle name="標準 28 2 4 3 3 3 2" xfId="16989"/>
    <cellStyle name="標準 28 2 4 3 3 3 3" xfId="27543"/>
    <cellStyle name="標準 28 2 4 3 3 3 4" xfId="38103"/>
    <cellStyle name="標準 28 2 4 3 3 3 5" xfId="48658"/>
    <cellStyle name="標準 28 2 4 3 3 4" xfId="11723"/>
    <cellStyle name="標準 28 2 4 3 3 5" xfId="22277"/>
    <cellStyle name="標準 28 2 4 3 3 6" xfId="32837"/>
    <cellStyle name="標準 28 2 4 3 3 7" xfId="43391"/>
    <cellStyle name="標準 28 2 4 3 4" xfId="3448"/>
    <cellStyle name="標準 28 2 4 3 4 2" xfId="8690"/>
    <cellStyle name="標準 28 2 4 3 4 2 2" xfId="20225"/>
    <cellStyle name="標準 28 2 4 3 4 2 3" xfId="30779"/>
    <cellStyle name="標準 28 2 4 3 4 2 4" xfId="41339"/>
    <cellStyle name="標準 28 2 4 3 4 2 5" xfId="51894"/>
    <cellStyle name="標準 28 2 4 3 4 3" xfId="14959"/>
    <cellStyle name="標準 28 2 4 3 4 4" xfId="25514"/>
    <cellStyle name="標準 28 2 4 3 4 5" xfId="36074"/>
    <cellStyle name="標準 28 2 4 3 4 6" xfId="46628"/>
    <cellStyle name="標準 28 2 4 3 5" xfId="5708"/>
    <cellStyle name="標準 28 2 4 3 5 2" xfId="16454"/>
    <cellStyle name="標準 28 2 4 3 5 3" xfId="27008"/>
    <cellStyle name="標準 28 2 4 3 5 4" xfId="37568"/>
    <cellStyle name="標準 28 2 4 3 5 5" xfId="48123"/>
    <cellStyle name="標準 28 2 4 3 6" xfId="11188"/>
    <cellStyle name="標準 28 2 4 3 7" xfId="21742"/>
    <cellStyle name="標準 28 2 4 3 8" xfId="32302"/>
    <cellStyle name="標準 28 2 4 3 9" xfId="42856"/>
    <cellStyle name="標準 28 2 4 4" xfId="868"/>
    <cellStyle name="標準 28 2 4 4 2" xfId="2405"/>
    <cellStyle name="標準 28 2 4 4 2 2" xfId="4814"/>
    <cellStyle name="標準 28 2 4 4 2 2 2" xfId="10056"/>
    <cellStyle name="標準 28 2 4 4 2 2 2 2" xfId="20226"/>
    <cellStyle name="標準 28 2 4 4 2 2 2 3" xfId="30780"/>
    <cellStyle name="標準 28 2 4 4 2 2 2 4" xfId="41340"/>
    <cellStyle name="標準 28 2 4 4 2 2 2 5" xfId="51895"/>
    <cellStyle name="標準 28 2 4 4 2 2 3" xfId="14960"/>
    <cellStyle name="標準 28 2 4 4 2 2 4" xfId="25515"/>
    <cellStyle name="標準 28 2 4 4 2 2 5" xfId="36075"/>
    <cellStyle name="標準 28 2 4 4 2 2 6" xfId="46629"/>
    <cellStyle name="標準 28 2 4 4 2 3" xfId="7648"/>
    <cellStyle name="標準 28 2 4 4 2 3 2" xfId="17820"/>
    <cellStyle name="標準 28 2 4 4 2 3 3" xfId="28374"/>
    <cellStyle name="標準 28 2 4 4 2 3 4" xfId="38934"/>
    <cellStyle name="標準 28 2 4 4 2 3 5" xfId="49489"/>
    <cellStyle name="標準 28 2 4 4 2 4" xfId="12554"/>
    <cellStyle name="標準 28 2 4 4 2 5" xfId="23108"/>
    <cellStyle name="標準 28 2 4 4 2 6" xfId="33668"/>
    <cellStyle name="標準 28 2 4 4 2 7" xfId="44222"/>
    <cellStyle name="標準 28 2 4 4 3" xfId="3277"/>
    <cellStyle name="標準 28 2 4 4 3 2" xfId="8519"/>
    <cellStyle name="標準 28 2 4 4 3 2 2" xfId="20227"/>
    <cellStyle name="標準 28 2 4 4 3 2 3" xfId="30781"/>
    <cellStyle name="標準 28 2 4 4 3 2 4" xfId="41341"/>
    <cellStyle name="標準 28 2 4 4 3 2 5" xfId="51896"/>
    <cellStyle name="標準 28 2 4 4 3 3" xfId="14961"/>
    <cellStyle name="標準 28 2 4 4 3 4" xfId="25516"/>
    <cellStyle name="標準 28 2 4 4 3 5" xfId="36076"/>
    <cellStyle name="標準 28 2 4 4 3 6" xfId="46630"/>
    <cellStyle name="標準 28 2 4 4 4" xfId="6111"/>
    <cellStyle name="標準 28 2 4 4 4 2" xfId="16283"/>
    <cellStyle name="標準 28 2 4 4 4 3" xfId="26837"/>
    <cellStyle name="標準 28 2 4 4 4 4" xfId="37397"/>
    <cellStyle name="標準 28 2 4 4 4 5" xfId="47952"/>
    <cellStyle name="標準 28 2 4 4 5" xfId="11017"/>
    <cellStyle name="標準 28 2 4 4 6" xfId="21571"/>
    <cellStyle name="標準 28 2 4 4 7" xfId="32131"/>
    <cellStyle name="標準 28 2 4 4 8" xfId="42685"/>
    <cellStyle name="標準 28 2 4 5" xfId="2002"/>
    <cellStyle name="標準 28 2 4 5 2" xfId="4411"/>
    <cellStyle name="標準 28 2 4 5 2 2" xfId="9653"/>
    <cellStyle name="標準 28 2 4 5 2 2 2" xfId="20228"/>
    <cellStyle name="標準 28 2 4 5 2 2 3" xfId="30782"/>
    <cellStyle name="標準 28 2 4 5 2 2 4" xfId="41342"/>
    <cellStyle name="標準 28 2 4 5 2 2 5" xfId="51897"/>
    <cellStyle name="標準 28 2 4 5 2 3" xfId="14962"/>
    <cellStyle name="標準 28 2 4 5 2 4" xfId="25517"/>
    <cellStyle name="標準 28 2 4 5 2 5" xfId="36077"/>
    <cellStyle name="標準 28 2 4 5 2 6" xfId="46631"/>
    <cellStyle name="標準 28 2 4 5 3" xfId="7245"/>
    <cellStyle name="標準 28 2 4 5 3 2" xfId="17417"/>
    <cellStyle name="標準 28 2 4 5 3 3" xfId="27971"/>
    <cellStyle name="標準 28 2 4 5 3 4" xfId="38531"/>
    <cellStyle name="標準 28 2 4 5 3 5" xfId="49086"/>
    <cellStyle name="標準 28 2 4 5 4" xfId="12151"/>
    <cellStyle name="標準 28 2 4 5 5" xfId="22705"/>
    <cellStyle name="標準 28 2 4 5 6" xfId="33265"/>
    <cellStyle name="標準 28 2 4 5 7" xfId="43819"/>
    <cellStyle name="標準 28 2 4 6" xfId="1403"/>
    <cellStyle name="標準 28 2 4 6 2" xfId="3812"/>
    <cellStyle name="標準 28 2 4 6 2 2" xfId="9054"/>
    <cellStyle name="標準 28 2 4 6 2 2 2" xfId="20229"/>
    <cellStyle name="標準 28 2 4 6 2 2 3" xfId="30783"/>
    <cellStyle name="標準 28 2 4 6 2 2 4" xfId="41343"/>
    <cellStyle name="標準 28 2 4 6 2 2 5" xfId="51898"/>
    <cellStyle name="標準 28 2 4 6 2 3" xfId="14963"/>
    <cellStyle name="標準 28 2 4 6 2 4" xfId="25518"/>
    <cellStyle name="標準 28 2 4 6 2 5" xfId="36078"/>
    <cellStyle name="標準 28 2 4 6 2 6" xfId="46632"/>
    <cellStyle name="標準 28 2 4 6 3" xfId="6646"/>
    <cellStyle name="標準 28 2 4 6 3 2" xfId="16818"/>
    <cellStyle name="標準 28 2 4 6 3 3" xfId="27372"/>
    <cellStyle name="標準 28 2 4 6 3 4" xfId="37932"/>
    <cellStyle name="標準 28 2 4 6 3 5" xfId="48487"/>
    <cellStyle name="標準 28 2 4 6 4" xfId="11552"/>
    <cellStyle name="標準 28 2 4 6 5" xfId="22106"/>
    <cellStyle name="標準 28 2 4 6 6" xfId="32666"/>
    <cellStyle name="標準 28 2 4 6 7" xfId="43220"/>
    <cellStyle name="標準 28 2 4 7" xfId="2935"/>
    <cellStyle name="標準 28 2 4 7 2" xfId="8177"/>
    <cellStyle name="標準 28 2 4 7 2 2" xfId="20230"/>
    <cellStyle name="標準 28 2 4 7 2 3" xfId="30784"/>
    <cellStyle name="標準 28 2 4 7 2 4" xfId="41344"/>
    <cellStyle name="標準 28 2 4 7 2 5" xfId="51899"/>
    <cellStyle name="標準 28 2 4 7 3" xfId="14964"/>
    <cellStyle name="標準 28 2 4 7 4" xfId="25519"/>
    <cellStyle name="標準 28 2 4 7 5" xfId="36079"/>
    <cellStyle name="標準 28 2 4 7 6" xfId="46633"/>
    <cellStyle name="標準 28 2 4 8" xfId="5412"/>
    <cellStyle name="標準 28 2 4 8 2" xfId="15941"/>
    <cellStyle name="標準 28 2 4 8 3" xfId="26495"/>
    <cellStyle name="標準 28 2 4 8 4" xfId="37055"/>
    <cellStyle name="標準 28 2 4 8 5" xfId="47610"/>
    <cellStyle name="標準 28 2 4 9" xfId="10675"/>
    <cellStyle name="標準 28 2 5" xfId="296"/>
    <cellStyle name="標準 28 2 5 10" xfId="21251"/>
    <cellStyle name="標準 28 2 5 11" xfId="31811"/>
    <cellStyle name="標準 28 2 5 12" xfId="42365"/>
    <cellStyle name="標準 28 2 5 2" xfId="675"/>
    <cellStyle name="標準 28 2 5 2 10" xfId="42492"/>
    <cellStyle name="標準 28 2 5 2 2" xfId="1188"/>
    <cellStyle name="標準 28 2 5 2 2 2" xfId="2725"/>
    <cellStyle name="標準 28 2 5 2 2 2 2" xfId="5134"/>
    <cellStyle name="標準 28 2 5 2 2 2 2 2" xfId="10376"/>
    <cellStyle name="標準 28 2 5 2 2 2 2 2 2" xfId="20231"/>
    <cellStyle name="標準 28 2 5 2 2 2 2 2 3" xfId="30785"/>
    <cellStyle name="標準 28 2 5 2 2 2 2 2 4" xfId="41345"/>
    <cellStyle name="標準 28 2 5 2 2 2 2 2 5" xfId="51900"/>
    <cellStyle name="標準 28 2 5 2 2 2 2 3" xfId="14965"/>
    <cellStyle name="標準 28 2 5 2 2 2 2 4" xfId="25520"/>
    <cellStyle name="標準 28 2 5 2 2 2 2 5" xfId="36080"/>
    <cellStyle name="標準 28 2 5 2 2 2 2 6" xfId="46634"/>
    <cellStyle name="標準 28 2 5 2 2 2 3" xfId="7968"/>
    <cellStyle name="標準 28 2 5 2 2 2 3 2" xfId="18140"/>
    <cellStyle name="標準 28 2 5 2 2 2 3 3" xfId="28694"/>
    <cellStyle name="標準 28 2 5 2 2 2 3 4" xfId="39254"/>
    <cellStyle name="標準 28 2 5 2 2 2 3 5" xfId="49809"/>
    <cellStyle name="標準 28 2 5 2 2 2 4" xfId="12874"/>
    <cellStyle name="標準 28 2 5 2 2 2 5" xfId="23428"/>
    <cellStyle name="標準 28 2 5 2 2 2 6" xfId="33988"/>
    <cellStyle name="標準 28 2 5 2 2 2 7" xfId="44542"/>
    <cellStyle name="標準 28 2 5 2 2 3" xfId="3597"/>
    <cellStyle name="標準 28 2 5 2 2 3 2" xfId="8839"/>
    <cellStyle name="標準 28 2 5 2 2 3 2 2" xfId="20232"/>
    <cellStyle name="標準 28 2 5 2 2 3 2 3" xfId="30786"/>
    <cellStyle name="標準 28 2 5 2 2 3 2 4" xfId="41346"/>
    <cellStyle name="標準 28 2 5 2 2 3 2 5" xfId="51901"/>
    <cellStyle name="標準 28 2 5 2 2 3 3" xfId="14966"/>
    <cellStyle name="標準 28 2 5 2 2 3 4" xfId="25521"/>
    <cellStyle name="標準 28 2 5 2 2 3 5" xfId="36081"/>
    <cellStyle name="標準 28 2 5 2 2 3 6" xfId="46635"/>
    <cellStyle name="標準 28 2 5 2 2 4" xfId="6431"/>
    <cellStyle name="標準 28 2 5 2 2 4 2" xfId="16603"/>
    <cellStyle name="標準 28 2 5 2 2 4 3" xfId="27157"/>
    <cellStyle name="標準 28 2 5 2 2 4 4" xfId="37717"/>
    <cellStyle name="標準 28 2 5 2 2 4 5" xfId="48272"/>
    <cellStyle name="標準 28 2 5 2 2 5" xfId="11337"/>
    <cellStyle name="標準 28 2 5 2 2 6" xfId="21891"/>
    <cellStyle name="標準 28 2 5 2 2 7" xfId="32451"/>
    <cellStyle name="標準 28 2 5 2 2 8" xfId="43005"/>
    <cellStyle name="標準 28 2 5 2 3" xfId="2212"/>
    <cellStyle name="標準 28 2 5 2 3 2" xfId="4621"/>
    <cellStyle name="標準 28 2 5 2 3 2 2" xfId="9863"/>
    <cellStyle name="標準 28 2 5 2 3 2 2 2" xfId="20233"/>
    <cellStyle name="標準 28 2 5 2 3 2 2 3" xfId="30787"/>
    <cellStyle name="標準 28 2 5 2 3 2 2 4" xfId="41347"/>
    <cellStyle name="標準 28 2 5 2 3 2 2 5" xfId="51902"/>
    <cellStyle name="標準 28 2 5 2 3 2 3" xfId="14967"/>
    <cellStyle name="標準 28 2 5 2 3 2 4" xfId="25522"/>
    <cellStyle name="標準 28 2 5 2 3 2 5" xfId="36082"/>
    <cellStyle name="標準 28 2 5 2 3 2 6" xfId="46636"/>
    <cellStyle name="標準 28 2 5 2 3 3" xfId="7455"/>
    <cellStyle name="標準 28 2 5 2 3 3 2" xfId="17627"/>
    <cellStyle name="標準 28 2 5 2 3 3 3" xfId="28181"/>
    <cellStyle name="標準 28 2 5 2 3 3 4" xfId="38741"/>
    <cellStyle name="標準 28 2 5 2 3 3 5" xfId="49296"/>
    <cellStyle name="標準 28 2 5 2 3 4" xfId="12361"/>
    <cellStyle name="標準 28 2 5 2 3 5" xfId="22915"/>
    <cellStyle name="標準 28 2 5 2 3 6" xfId="33475"/>
    <cellStyle name="標準 28 2 5 2 3 7" xfId="44029"/>
    <cellStyle name="標準 28 2 5 2 4" xfId="1723"/>
    <cellStyle name="標準 28 2 5 2 4 2" xfId="4132"/>
    <cellStyle name="標準 28 2 5 2 4 2 2" xfId="9374"/>
    <cellStyle name="標準 28 2 5 2 4 2 2 2" xfId="20234"/>
    <cellStyle name="標準 28 2 5 2 4 2 2 3" xfId="30788"/>
    <cellStyle name="標準 28 2 5 2 4 2 2 4" xfId="41348"/>
    <cellStyle name="標準 28 2 5 2 4 2 2 5" xfId="51903"/>
    <cellStyle name="標準 28 2 5 2 4 2 3" xfId="14968"/>
    <cellStyle name="標準 28 2 5 2 4 2 4" xfId="25523"/>
    <cellStyle name="標準 28 2 5 2 4 2 5" xfId="36083"/>
    <cellStyle name="標準 28 2 5 2 4 2 6" xfId="46637"/>
    <cellStyle name="標準 28 2 5 2 4 3" xfId="6966"/>
    <cellStyle name="標準 28 2 5 2 4 3 2" xfId="17138"/>
    <cellStyle name="標準 28 2 5 2 4 3 3" xfId="27692"/>
    <cellStyle name="標準 28 2 5 2 4 3 4" xfId="38252"/>
    <cellStyle name="標準 28 2 5 2 4 3 5" xfId="48807"/>
    <cellStyle name="標準 28 2 5 2 4 4" xfId="11872"/>
    <cellStyle name="標準 28 2 5 2 4 5" xfId="22426"/>
    <cellStyle name="標準 28 2 5 2 4 6" xfId="32986"/>
    <cellStyle name="標準 28 2 5 2 4 7" xfId="43540"/>
    <cellStyle name="標準 28 2 5 2 5" xfId="3084"/>
    <cellStyle name="標準 28 2 5 2 5 2" xfId="8326"/>
    <cellStyle name="標準 28 2 5 2 5 2 2" xfId="20235"/>
    <cellStyle name="標準 28 2 5 2 5 2 3" xfId="30789"/>
    <cellStyle name="標準 28 2 5 2 5 2 4" xfId="41349"/>
    <cellStyle name="標準 28 2 5 2 5 2 5" xfId="51904"/>
    <cellStyle name="標準 28 2 5 2 5 3" xfId="14969"/>
    <cellStyle name="標準 28 2 5 2 5 4" xfId="25524"/>
    <cellStyle name="標準 28 2 5 2 5 5" xfId="36084"/>
    <cellStyle name="標準 28 2 5 2 5 6" xfId="46638"/>
    <cellStyle name="標準 28 2 5 2 6" xfId="5918"/>
    <cellStyle name="標準 28 2 5 2 6 2" xfId="16090"/>
    <cellStyle name="標準 28 2 5 2 6 3" xfId="26644"/>
    <cellStyle name="標準 28 2 5 2 6 4" xfId="37204"/>
    <cellStyle name="標準 28 2 5 2 6 5" xfId="47759"/>
    <cellStyle name="標準 28 2 5 2 7" xfId="10824"/>
    <cellStyle name="標準 28 2 5 2 8" xfId="21378"/>
    <cellStyle name="標準 28 2 5 2 9" xfId="31938"/>
    <cellStyle name="標準 28 2 5 3" xfId="482"/>
    <cellStyle name="標準 28 2 5 3 2" xfId="1061"/>
    <cellStyle name="標準 28 2 5 3 2 2" xfId="2598"/>
    <cellStyle name="標準 28 2 5 3 2 2 2" xfId="7841"/>
    <cellStyle name="標準 28 2 5 3 2 2 2 2" xfId="20236"/>
    <cellStyle name="標準 28 2 5 3 2 2 2 3" xfId="30790"/>
    <cellStyle name="標準 28 2 5 3 2 2 2 4" xfId="41350"/>
    <cellStyle name="標準 28 2 5 3 2 2 2 5" xfId="51905"/>
    <cellStyle name="標準 28 2 5 3 2 2 3" xfId="14970"/>
    <cellStyle name="標準 28 2 5 3 2 2 4" xfId="25525"/>
    <cellStyle name="標準 28 2 5 3 2 2 5" xfId="36085"/>
    <cellStyle name="標準 28 2 5 3 2 2 6" xfId="46639"/>
    <cellStyle name="標準 28 2 5 3 2 3" xfId="5007"/>
    <cellStyle name="標準 28 2 5 3 2 3 2" xfId="10249"/>
    <cellStyle name="標準 28 2 5 3 2 3 2 2" xfId="20237"/>
    <cellStyle name="標準 28 2 5 3 2 3 2 3" xfId="30791"/>
    <cellStyle name="標準 28 2 5 3 2 3 2 4" xfId="41351"/>
    <cellStyle name="標準 28 2 5 3 2 3 2 5" xfId="51906"/>
    <cellStyle name="標準 28 2 5 3 2 3 3" xfId="14971"/>
    <cellStyle name="標準 28 2 5 3 2 3 4" xfId="25526"/>
    <cellStyle name="標準 28 2 5 3 2 3 5" xfId="36086"/>
    <cellStyle name="標準 28 2 5 3 2 3 6" xfId="46640"/>
    <cellStyle name="標準 28 2 5 3 2 4" xfId="6304"/>
    <cellStyle name="標準 28 2 5 3 2 4 2" xfId="18013"/>
    <cellStyle name="標準 28 2 5 3 2 4 3" xfId="28567"/>
    <cellStyle name="標準 28 2 5 3 2 4 4" xfId="39127"/>
    <cellStyle name="標準 28 2 5 3 2 4 5" xfId="49682"/>
    <cellStyle name="標準 28 2 5 3 2 5" xfId="12747"/>
    <cellStyle name="標準 28 2 5 3 2 6" xfId="23301"/>
    <cellStyle name="標準 28 2 5 3 2 7" xfId="33861"/>
    <cellStyle name="標準 28 2 5 3 2 8" xfId="44415"/>
    <cellStyle name="標準 28 2 5 3 3" xfId="1596"/>
    <cellStyle name="標準 28 2 5 3 3 2" xfId="4005"/>
    <cellStyle name="標準 28 2 5 3 3 2 2" xfId="9247"/>
    <cellStyle name="標準 28 2 5 3 3 2 2 2" xfId="20238"/>
    <cellStyle name="標準 28 2 5 3 3 2 2 3" xfId="30792"/>
    <cellStyle name="標準 28 2 5 3 3 2 2 4" xfId="41352"/>
    <cellStyle name="標準 28 2 5 3 3 2 2 5" xfId="51907"/>
    <cellStyle name="標準 28 2 5 3 3 2 3" xfId="14972"/>
    <cellStyle name="標準 28 2 5 3 3 2 4" xfId="25527"/>
    <cellStyle name="標準 28 2 5 3 3 2 5" xfId="36087"/>
    <cellStyle name="標準 28 2 5 3 3 2 6" xfId="46641"/>
    <cellStyle name="標準 28 2 5 3 3 3" xfId="6839"/>
    <cellStyle name="標準 28 2 5 3 3 3 2" xfId="17011"/>
    <cellStyle name="標準 28 2 5 3 3 3 3" xfId="27565"/>
    <cellStyle name="標準 28 2 5 3 3 3 4" xfId="38125"/>
    <cellStyle name="標準 28 2 5 3 3 3 5" xfId="48680"/>
    <cellStyle name="標準 28 2 5 3 3 4" xfId="11745"/>
    <cellStyle name="標準 28 2 5 3 3 5" xfId="22299"/>
    <cellStyle name="標準 28 2 5 3 3 6" xfId="32859"/>
    <cellStyle name="標準 28 2 5 3 3 7" xfId="43413"/>
    <cellStyle name="標準 28 2 5 3 4" xfId="3470"/>
    <cellStyle name="標準 28 2 5 3 4 2" xfId="8712"/>
    <cellStyle name="標準 28 2 5 3 4 2 2" xfId="20239"/>
    <cellStyle name="標準 28 2 5 3 4 2 3" xfId="30793"/>
    <cellStyle name="標準 28 2 5 3 4 2 4" xfId="41353"/>
    <cellStyle name="標準 28 2 5 3 4 2 5" xfId="51908"/>
    <cellStyle name="標準 28 2 5 3 4 3" xfId="14973"/>
    <cellStyle name="標準 28 2 5 3 4 4" xfId="25528"/>
    <cellStyle name="標準 28 2 5 3 4 5" xfId="36088"/>
    <cellStyle name="標準 28 2 5 3 4 6" xfId="46642"/>
    <cellStyle name="標準 28 2 5 3 5" xfId="5725"/>
    <cellStyle name="標準 28 2 5 3 5 2" xfId="16476"/>
    <cellStyle name="標準 28 2 5 3 5 3" xfId="27030"/>
    <cellStyle name="標準 28 2 5 3 5 4" xfId="37590"/>
    <cellStyle name="標準 28 2 5 3 5 5" xfId="48145"/>
    <cellStyle name="標準 28 2 5 3 6" xfId="11210"/>
    <cellStyle name="標準 28 2 5 3 7" xfId="21764"/>
    <cellStyle name="標準 28 2 5 3 8" xfId="32324"/>
    <cellStyle name="標準 28 2 5 3 9" xfId="42878"/>
    <cellStyle name="標準 28 2 5 4" xfId="890"/>
    <cellStyle name="標準 28 2 5 4 2" xfId="2427"/>
    <cellStyle name="標準 28 2 5 4 2 2" xfId="4836"/>
    <cellStyle name="標準 28 2 5 4 2 2 2" xfId="10078"/>
    <cellStyle name="標準 28 2 5 4 2 2 2 2" xfId="20240"/>
    <cellStyle name="標準 28 2 5 4 2 2 2 3" xfId="30794"/>
    <cellStyle name="標準 28 2 5 4 2 2 2 4" xfId="41354"/>
    <cellStyle name="標準 28 2 5 4 2 2 2 5" xfId="51909"/>
    <cellStyle name="標準 28 2 5 4 2 2 3" xfId="14974"/>
    <cellStyle name="標準 28 2 5 4 2 2 4" xfId="25529"/>
    <cellStyle name="標準 28 2 5 4 2 2 5" xfId="36089"/>
    <cellStyle name="標準 28 2 5 4 2 2 6" xfId="46643"/>
    <cellStyle name="標準 28 2 5 4 2 3" xfId="7670"/>
    <cellStyle name="標準 28 2 5 4 2 3 2" xfId="17842"/>
    <cellStyle name="標準 28 2 5 4 2 3 3" xfId="28396"/>
    <cellStyle name="標準 28 2 5 4 2 3 4" xfId="38956"/>
    <cellStyle name="標準 28 2 5 4 2 3 5" xfId="49511"/>
    <cellStyle name="標準 28 2 5 4 2 4" xfId="12576"/>
    <cellStyle name="標準 28 2 5 4 2 5" xfId="23130"/>
    <cellStyle name="標準 28 2 5 4 2 6" xfId="33690"/>
    <cellStyle name="標準 28 2 5 4 2 7" xfId="44244"/>
    <cellStyle name="標準 28 2 5 4 3" xfId="3299"/>
    <cellStyle name="標準 28 2 5 4 3 2" xfId="8541"/>
    <cellStyle name="標準 28 2 5 4 3 2 2" xfId="20241"/>
    <cellStyle name="標準 28 2 5 4 3 2 3" xfId="30795"/>
    <cellStyle name="標準 28 2 5 4 3 2 4" xfId="41355"/>
    <cellStyle name="標準 28 2 5 4 3 2 5" xfId="51910"/>
    <cellStyle name="標準 28 2 5 4 3 3" xfId="14975"/>
    <cellStyle name="標準 28 2 5 4 3 4" xfId="25530"/>
    <cellStyle name="標準 28 2 5 4 3 5" xfId="36090"/>
    <cellStyle name="標準 28 2 5 4 3 6" xfId="46644"/>
    <cellStyle name="標準 28 2 5 4 4" xfId="6133"/>
    <cellStyle name="標準 28 2 5 4 4 2" xfId="16305"/>
    <cellStyle name="標準 28 2 5 4 4 3" xfId="26859"/>
    <cellStyle name="標準 28 2 5 4 4 4" xfId="37419"/>
    <cellStyle name="標準 28 2 5 4 4 5" xfId="47974"/>
    <cellStyle name="標準 28 2 5 4 5" xfId="11039"/>
    <cellStyle name="標準 28 2 5 4 6" xfId="21593"/>
    <cellStyle name="標準 28 2 5 4 7" xfId="32153"/>
    <cellStyle name="標準 28 2 5 4 8" xfId="42707"/>
    <cellStyle name="標準 28 2 5 5" xfId="2019"/>
    <cellStyle name="標準 28 2 5 5 2" xfId="4428"/>
    <cellStyle name="標準 28 2 5 5 2 2" xfId="9670"/>
    <cellStyle name="標準 28 2 5 5 2 2 2" xfId="20242"/>
    <cellStyle name="標準 28 2 5 5 2 2 3" xfId="30796"/>
    <cellStyle name="標準 28 2 5 5 2 2 4" xfId="41356"/>
    <cellStyle name="標準 28 2 5 5 2 2 5" xfId="51911"/>
    <cellStyle name="標準 28 2 5 5 2 3" xfId="14976"/>
    <cellStyle name="標準 28 2 5 5 2 4" xfId="25531"/>
    <cellStyle name="標準 28 2 5 5 2 5" xfId="36091"/>
    <cellStyle name="標準 28 2 5 5 2 6" xfId="46645"/>
    <cellStyle name="標準 28 2 5 5 3" xfId="7262"/>
    <cellStyle name="標準 28 2 5 5 3 2" xfId="17434"/>
    <cellStyle name="標準 28 2 5 5 3 3" xfId="27988"/>
    <cellStyle name="標準 28 2 5 5 3 4" xfId="38548"/>
    <cellStyle name="標準 28 2 5 5 3 5" xfId="49103"/>
    <cellStyle name="標準 28 2 5 5 4" xfId="12168"/>
    <cellStyle name="標準 28 2 5 5 5" xfId="22722"/>
    <cellStyle name="標準 28 2 5 5 6" xfId="33282"/>
    <cellStyle name="標準 28 2 5 5 7" xfId="43836"/>
    <cellStyle name="標準 28 2 5 6" xfId="1425"/>
    <cellStyle name="標準 28 2 5 6 2" xfId="3834"/>
    <cellStyle name="標準 28 2 5 6 2 2" xfId="9076"/>
    <cellStyle name="標準 28 2 5 6 2 2 2" xfId="20243"/>
    <cellStyle name="標準 28 2 5 6 2 2 3" xfId="30797"/>
    <cellStyle name="標準 28 2 5 6 2 2 4" xfId="41357"/>
    <cellStyle name="標準 28 2 5 6 2 2 5" xfId="51912"/>
    <cellStyle name="標準 28 2 5 6 2 3" xfId="14977"/>
    <cellStyle name="標準 28 2 5 6 2 4" xfId="25532"/>
    <cellStyle name="標準 28 2 5 6 2 5" xfId="36092"/>
    <cellStyle name="標準 28 2 5 6 2 6" xfId="46646"/>
    <cellStyle name="標準 28 2 5 6 3" xfId="6668"/>
    <cellStyle name="標準 28 2 5 6 3 2" xfId="16840"/>
    <cellStyle name="標準 28 2 5 6 3 3" xfId="27394"/>
    <cellStyle name="標準 28 2 5 6 3 4" xfId="37954"/>
    <cellStyle name="標準 28 2 5 6 3 5" xfId="48509"/>
    <cellStyle name="標準 28 2 5 6 4" xfId="11574"/>
    <cellStyle name="標準 28 2 5 6 5" xfId="22128"/>
    <cellStyle name="標準 28 2 5 6 6" xfId="32688"/>
    <cellStyle name="標準 28 2 5 6 7" xfId="43242"/>
    <cellStyle name="標準 28 2 5 7" xfId="2957"/>
    <cellStyle name="標準 28 2 5 7 2" xfId="8199"/>
    <cellStyle name="標準 28 2 5 7 2 2" xfId="20244"/>
    <cellStyle name="標準 28 2 5 7 2 3" xfId="30798"/>
    <cellStyle name="標準 28 2 5 7 2 4" xfId="41358"/>
    <cellStyle name="標準 28 2 5 7 2 5" xfId="51913"/>
    <cellStyle name="標準 28 2 5 7 3" xfId="14978"/>
    <cellStyle name="標準 28 2 5 7 4" xfId="25533"/>
    <cellStyle name="標準 28 2 5 7 5" xfId="36093"/>
    <cellStyle name="標準 28 2 5 7 6" xfId="46647"/>
    <cellStyle name="標準 28 2 5 8" xfId="5539"/>
    <cellStyle name="標準 28 2 5 8 2" xfId="15963"/>
    <cellStyle name="標準 28 2 5 8 3" xfId="26517"/>
    <cellStyle name="標準 28 2 5 8 4" xfId="37077"/>
    <cellStyle name="標準 28 2 5 8 5" xfId="47632"/>
    <cellStyle name="標準 28 2 5 9" xfId="10697"/>
    <cellStyle name="標準 28 2 6" xfId="188"/>
    <cellStyle name="標準 28 2 6 10" xfId="31960"/>
    <cellStyle name="標準 28 2 6 11" xfId="42514"/>
    <cellStyle name="標準 28 2 6 2" xfId="504"/>
    <cellStyle name="標準 28 2 6 2 2" xfId="1210"/>
    <cellStyle name="標準 28 2 6 2 2 2" xfId="2747"/>
    <cellStyle name="標準 28 2 6 2 2 2 2" xfId="7990"/>
    <cellStyle name="標準 28 2 6 2 2 2 2 2" xfId="20245"/>
    <cellStyle name="標準 28 2 6 2 2 2 2 3" xfId="30799"/>
    <cellStyle name="標準 28 2 6 2 2 2 2 4" xfId="41359"/>
    <cellStyle name="標準 28 2 6 2 2 2 2 5" xfId="51914"/>
    <cellStyle name="標準 28 2 6 2 2 2 3" xfId="14979"/>
    <cellStyle name="標準 28 2 6 2 2 2 4" xfId="25534"/>
    <cellStyle name="標準 28 2 6 2 2 2 5" xfId="36094"/>
    <cellStyle name="標準 28 2 6 2 2 2 6" xfId="46648"/>
    <cellStyle name="標準 28 2 6 2 2 3" xfId="5156"/>
    <cellStyle name="標準 28 2 6 2 2 3 2" xfId="10398"/>
    <cellStyle name="標準 28 2 6 2 2 3 2 2" xfId="20246"/>
    <cellStyle name="標準 28 2 6 2 2 3 2 3" xfId="30800"/>
    <cellStyle name="標準 28 2 6 2 2 3 2 4" xfId="41360"/>
    <cellStyle name="標準 28 2 6 2 2 3 2 5" xfId="51915"/>
    <cellStyle name="標準 28 2 6 2 2 3 3" xfId="14980"/>
    <cellStyle name="標準 28 2 6 2 2 3 4" xfId="25535"/>
    <cellStyle name="標準 28 2 6 2 2 3 5" xfId="36095"/>
    <cellStyle name="標準 28 2 6 2 2 3 6" xfId="46649"/>
    <cellStyle name="標準 28 2 6 2 2 4" xfId="6453"/>
    <cellStyle name="標準 28 2 6 2 2 4 2" xfId="18162"/>
    <cellStyle name="標準 28 2 6 2 2 4 3" xfId="28716"/>
    <cellStyle name="標準 28 2 6 2 2 4 4" xfId="39276"/>
    <cellStyle name="標準 28 2 6 2 2 4 5" xfId="49831"/>
    <cellStyle name="標準 28 2 6 2 2 5" xfId="12896"/>
    <cellStyle name="標準 28 2 6 2 2 6" xfId="23450"/>
    <cellStyle name="標準 28 2 6 2 2 7" xfId="34010"/>
    <cellStyle name="標準 28 2 6 2 2 8" xfId="44564"/>
    <cellStyle name="標準 28 2 6 2 3" xfId="1745"/>
    <cellStyle name="標準 28 2 6 2 3 2" xfId="4154"/>
    <cellStyle name="標準 28 2 6 2 3 2 2" xfId="9396"/>
    <cellStyle name="標準 28 2 6 2 3 2 2 2" xfId="20247"/>
    <cellStyle name="標準 28 2 6 2 3 2 2 3" xfId="30801"/>
    <cellStyle name="標準 28 2 6 2 3 2 2 4" xfId="41361"/>
    <cellStyle name="標準 28 2 6 2 3 2 2 5" xfId="51916"/>
    <cellStyle name="標準 28 2 6 2 3 2 3" xfId="14981"/>
    <cellStyle name="標準 28 2 6 2 3 2 4" xfId="25536"/>
    <cellStyle name="標準 28 2 6 2 3 2 5" xfId="36096"/>
    <cellStyle name="標準 28 2 6 2 3 2 6" xfId="46650"/>
    <cellStyle name="標準 28 2 6 2 3 3" xfId="6988"/>
    <cellStyle name="標準 28 2 6 2 3 3 2" xfId="17160"/>
    <cellStyle name="標準 28 2 6 2 3 3 3" xfId="27714"/>
    <cellStyle name="標準 28 2 6 2 3 3 4" xfId="38274"/>
    <cellStyle name="標準 28 2 6 2 3 3 5" xfId="48829"/>
    <cellStyle name="標準 28 2 6 2 3 4" xfId="11894"/>
    <cellStyle name="標準 28 2 6 2 3 5" xfId="22448"/>
    <cellStyle name="標準 28 2 6 2 3 6" xfId="33008"/>
    <cellStyle name="標準 28 2 6 2 3 7" xfId="43562"/>
    <cellStyle name="標準 28 2 6 2 4" xfId="3619"/>
    <cellStyle name="標準 28 2 6 2 4 2" xfId="8861"/>
    <cellStyle name="標準 28 2 6 2 4 2 2" xfId="20248"/>
    <cellStyle name="標準 28 2 6 2 4 2 3" xfId="30802"/>
    <cellStyle name="標準 28 2 6 2 4 2 4" xfId="41362"/>
    <cellStyle name="標準 28 2 6 2 4 2 5" xfId="51917"/>
    <cellStyle name="標準 28 2 6 2 4 3" xfId="14982"/>
    <cellStyle name="標準 28 2 6 2 4 4" xfId="25537"/>
    <cellStyle name="標準 28 2 6 2 4 5" xfId="36097"/>
    <cellStyle name="標準 28 2 6 2 4 6" xfId="46651"/>
    <cellStyle name="標準 28 2 6 2 5" xfId="5747"/>
    <cellStyle name="標準 28 2 6 2 5 2" xfId="16625"/>
    <cellStyle name="標準 28 2 6 2 5 3" xfId="27179"/>
    <cellStyle name="標準 28 2 6 2 5 4" xfId="37739"/>
    <cellStyle name="標準 28 2 6 2 5 5" xfId="48294"/>
    <cellStyle name="標準 28 2 6 2 6" xfId="11359"/>
    <cellStyle name="標準 28 2 6 2 7" xfId="21913"/>
    <cellStyle name="標準 28 2 6 2 8" xfId="32473"/>
    <cellStyle name="標準 28 2 6 2 9" xfId="43027"/>
    <cellStyle name="標準 28 2 6 3" xfId="912"/>
    <cellStyle name="標準 28 2 6 3 2" xfId="2449"/>
    <cellStyle name="標準 28 2 6 3 2 2" xfId="4858"/>
    <cellStyle name="標準 28 2 6 3 2 2 2" xfId="10100"/>
    <cellStyle name="標準 28 2 6 3 2 2 2 2" xfId="20249"/>
    <cellStyle name="標準 28 2 6 3 2 2 2 3" xfId="30803"/>
    <cellStyle name="標準 28 2 6 3 2 2 2 4" xfId="41363"/>
    <cellStyle name="標準 28 2 6 3 2 2 2 5" xfId="51918"/>
    <cellStyle name="標準 28 2 6 3 2 2 3" xfId="14983"/>
    <cellStyle name="標準 28 2 6 3 2 2 4" xfId="25538"/>
    <cellStyle name="標準 28 2 6 3 2 2 5" xfId="36098"/>
    <cellStyle name="標準 28 2 6 3 2 2 6" xfId="46652"/>
    <cellStyle name="標準 28 2 6 3 2 3" xfId="7692"/>
    <cellStyle name="標準 28 2 6 3 2 3 2" xfId="17864"/>
    <cellStyle name="標準 28 2 6 3 2 3 3" xfId="28418"/>
    <cellStyle name="標準 28 2 6 3 2 3 4" xfId="38978"/>
    <cellStyle name="標準 28 2 6 3 2 3 5" xfId="49533"/>
    <cellStyle name="標準 28 2 6 3 2 4" xfId="12598"/>
    <cellStyle name="標準 28 2 6 3 2 5" xfId="23152"/>
    <cellStyle name="標準 28 2 6 3 2 6" xfId="33712"/>
    <cellStyle name="標準 28 2 6 3 2 7" xfId="44266"/>
    <cellStyle name="標準 28 2 6 3 3" xfId="3321"/>
    <cellStyle name="標準 28 2 6 3 3 2" xfId="8563"/>
    <cellStyle name="標準 28 2 6 3 3 2 2" xfId="20250"/>
    <cellStyle name="標準 28 2 6 3 3 2 3" xfId="30804"/>
    <cellStyle name="標準 28 2 6 3 3 2 4" xfId="41364"/>
    <cellStyle name="標準 28 2 6 3 3 2 5" xfId="51919"/>
    <cellStyle name="標準 28 2 6 3 3 3" xfId="14984"/>
    <cellStyle name="標準 28 2 6 3 3 4" xfId="25539"/>
    <cellStyle name="標準 28 2 6 3 3 5" xfId="36099"/>
    <cellStyle name="標準 28 2 6 3 3 6" xfId="46653"/>
    <cellStyle name="標準 28 2 6 3 4" xfId="6155"/>
    <cellStyle name="標準 28 2 6 3 4 2" xfId="16327"/>
    <cellStyle name="標準 28 2 6 3 4 3" xfId="26881"/>
    <cellStyle name="標準 28 2 6 3 4 4" xfId="37441"/>
    <cellStyle name="標準 28 2 6 3 4 5" xfId="47996"/>
    <cellStyle name="標準 28 2 6 3 5" xfId="11061"/>
    <cellStyle name="標準 28 2 6 3 6" xfId="21615"/>
    <cellStyle name="標準 28 2 6 3 7" xfId="32175"/>
    <cellStyle name="標準 28 2 6 3 8" xfId="42729"/>
    <cellStyle name="標準 28 2 6 4" xfId="2041"/>
    <cellStyle name="標準 28 2 6 4 2" xfId="4450"/>
    <cellStyle name="標準 28 2 6 4 2 2" xfId="9692"/>
    <cellStyle name="標準 28 2 6 4 2 2 2" xfId="20251"/>
    <cellStyle name="標準 28 2 6 4 2 2 3" xfId="30805"/>
    <cellStyle name="標準 28 2 6 4 2 2 4" xfId="41365"/>
    <cellStyle name="標準 28 2 6 4 2 2 5" xfId="51920"/>
    <cellStyle name="標準 28 2 6 4 2 3" xfId="14985"/>
    <cellStyle name="標準 28 2 6 4 2 4" xfId="25540"/>
    <cellStyle name="標準 28 2 6 4 2 5" xfId="36100"/>
    <cellStyle name="標準 28 2 6 4 2 6" xfId="46654"/>
    <cellStyle name="標準 28 2 6 4 3" xfId="7284"/>
    <cellStyle name="標準 28 2 6 4 3 2" xfId="17456"/>
    <cellStyle name="標準 28 2 6 4 3 3" xfId="28010"/>
    <cellStyle name="標準 28 2 6 4 3 4" xfId="38570"/>
    <cellStyle name="標準 28 2 6 4 3 5" xfId="49125"/>
    <cellStyle name="標準 28 2 6 4 4" xfId="12190"/>
    <cellStyle name="標準 28 2 6 4 5" xfId="22744"/>
    <cellStyle name="標準 28 2 6 4 6" xfId="33304"/>
    <cellStyle name="標準 28 2 6 4 7" xfId="43858"/>
    <cellStyle name="標準 28 2 6 5" xfId="1447"/>
    <cellStyle name="標準 28 2 6 5 2" xfId="3856"/>
    <cellStyle name="標準 28 2 6 5 2 2" xfId="9098"/>
    <cellStyle name="標準 28 2 6 5 2 2 2" xfId="20252"/>
    <cellStyle name="標準 28 2 6 5 2 2 3" xfId="30806"/>
    <cellStyle name="標準 28 2 6 5 2 2 4" xfId="41366"/>
    <cellStyle name="標準 28 2 6 5 2 2 5" xfId="51921"/>
    <cellStyle name="標準 28 2 6 5 2 3" xfId="14986"/>
    <cellStyle name="標準 28 2 6 5 2 4" xfId="25541"/>
    <cellStyle name="標準 28 2 6 5 2 5" xfId="36101"/>
    <cellStyle name="標準 28 2 6 5 2 6" xfId="46655"/>
    <cellStyle name="標準 28 2 6 5 3" xfId="6690"/>
    <cellStyle name="標準 28 2 6 5 3 2" xfId="16862"/>
    <cellStyle name="標準 28 2 6 5 3 3" xfId="27416"/>
    <cellStyle name="標準 28 2 6 5 3 4" xfId="37976"/>
    <cellStyle name="標準 28 2 6 5 3 5" xfId="48531"/>
    <cellStyle name="標準 28 2 6 5 4" xfId="11596"/>
    <cellStyle name="標準 28 2 6 5 5" xfId="22150"/>
    <cellStyle name="標準 28 2 6 5 6" xfId="32710"/>
    <cellStyle name="標準 28 2 6 5 7" xfId="43264"/>
    <cellStyle name="標準 28 2 6 6" xfId="3106"/>
    <cellStyle name="標準 28 2 6 6 2" xfId="8348"/>
    <cellStyle name="標準 28 2 6 6 2 2" xfId="20253"/>
    <cellStyle name="標準 28 2 6 6 2 3" xfId="30807"/>
    <cellStyle name="標準 28 2 6 6 2 4" xfId="41367"/>
    <cellStyle name="標準 28 2 6 6 2 5" xfId="51922"/>
    <cellStyle name="標準 28 2 6 6 3" xfId="14987"/>
    <cellStyle name="標準 28 2 6 6 4" xfId="25542"/>
    <cellStyle name="標準 28 2 6 6 5" xfId="36102"/>
    <cellStyle name="標準 28 2 6 6 6" xfId="46656"/>
    <cellStyle name="標準 28 2 6 7" xfId="5436"/>
    <cellStyle name="標準 28 2 6 7 2" xfId="16112"/>
    <cellStyle name="標準 28 2 6 7 3" xfId="26666"/>
    <cellStyle name="標準 28 2 6 7 4" xfId="37226"/>
    <cellStyle name="標準 28 2 6 7 5" xfId="47781"/>
    <cellStyle name="標準 28 2 6 8" xfId="10846"/>
    <cellStyle name="標準 28 2 6 9" xfId="21400"/>
    <cellStyle name="標準 28 2 7" xfId="526"/>
    <cellStyle name="標準 28 2 7 10" xfId="31850"/>
    <cellStyle name="標準 28 2 7 11" xfId="42404"/>
    <cellStyle name="標準 28 2 7 2" xfId="1100"/>
    <cellStyle name="標準 28 2 7 2 2" xfId="2637"/>
    <cellStyle name="標準 28 2 7 2 2 2" xfId="5046"/>
    <cellStyle name="標準 28 2 7 2 2 2 2" xfId="10288"/>
    <cellStyle name="標準 28 2 7 2 2 2 2 2" xfId="20254"/>
    <cellStyle name="標準 28 2 7 2 2 2 2 3" xfId="30808"/>
    <cellStyle name="標準 28 2 7 2 2 2 2 4" xfId="41368"/>
    <cellStyle name="標準 28 2 7 2 2 2 2 5" xfId="51923"/>
    <cellStyle name="標準 28 2 7 2 2 2 3" xfId="14988"/>
    <cellStyle name="標準 28 2 7 2 2 2 4" xfId="25543"/>
    <cellStyle name="標準 28 2 7 2 2 2 5" xfId="36103"/>
    <cellStyle name="標準 28 2 7 2 2 2 6" xfId="46657"/>
    <cellStyle name="標準 28 2 7 2 2 3" xfId="7880"/>
    <cellStyle name="標準 28 2 7 2 2 3 2" xfId="18052"/>
    <cellStyle name="標準 28 2 7 2 2 3 3" xfId="28606"/>
    <cellStyle name="標準 28 2 7 2 2 3 4" xfId="39166"/>
    <cellStyle name="標準 28 2 7 2 2 3 5" xfId="49721"/>
    <cellStyle name="標準 28 2 7 2 2 4" xfId="12786"/>
    <cellStyle name="標準 28 2 7 2 2 5" xfId="23340"/>
    <cellStyle name="標準 28 2 7 2 2 6" xfId="33900"/>
    <cellStyle name="標準 28 2 7 2 2 7" xfId="44454"/>
    <cellStyle name="標準 28 2 7 2 3" xfId="1635"/>
    <cellStyle name="標準 28 2 7 2 3 2" xfId="4044"/>
    <cellStyle name="標準 28 2 7 2 3 2 2" xfId="9286"/>
    <cellStyle name="標準 28 2 7 2 3 2 2 2" xfId="20255"/>
    <cellStyle name="標準 28 2 7 2 3 2 2 3" xfId="30809"/>
    <cellStyle name="標準 28 2 7 2 3 2 2 4" xfId="41369"/>
    <cellStyle name="標準 28 2 7 2 3 2 2 5" xfId="51924"/>
    <cellStyle name="標準 28 2 7 2 3 2 3" xfId="14989"/>
    <cellStyle name="標準 28 2 7 2 3 2 4" xfId="25544"/>
    <cellStyle name="標準 28 2 7 2 3 2 5" xfId="36104"/>
    <cellStyle name="標準 28 2 7 2 3 2 6" xfId="46658"/>
    <cellStyle name="標準 28 2 7 2 3 3" xfId="6878"/>
    <cellStyle name="標準 28 2 7 2 3 3 2" xfId="17050"/>
    <cellStyle name="標準 28 2 7 2 3 3 3" xfId="27604"/>
    <cellStyle name="標準 28 2 7 2 3 3 4" xfId="38164"/>
    <cellStyle name="標準 28 2 7 2 3 3 5" xfId="48719"/>
    <cellStyle name="標準 28 2 7 2 3 4" xfId="11784"/>
    <cellStyle name="標準 28 2 7 2 3 5" xfId="22338"/>
    <cellStyle name="標準 28 2 7 2 3 6" xfId="32898"/>
    <cellStyle name="標準 28 2 7 2 3 7" xfId="43452"/>
    <cellStyle name="標準 28 2 7 2 4" xfId="3509"/>
    <cellStyle name="標準 28 2 7 2 4 2" xfId="8751"/>
    <cellStyle name="標準 28 2 7 2 4 2 2" xfId="20256"/>
    <cellStyle name="標準 28 2 7 2 4 2 3" xfId="30810"/>
    <cellStyle name="標準 28 2 7 2 4 2 4" xfId="41370"/>
    <cellStyle name="標準 28 2 7 2 4 2 5" xfId="51925"/>
    <cellStyle name="標準 28 2 7 2 4 3" xfId="14990"/>
    <cellStyle name="標準 28 2 7 2 4 4" xfId="25545"/>
    <cellStyle name="標準 28 2 7 2 4 5" xfId="36105"/>
    <cellStyle name="標準 28 2 7 2 4 6" xfId="46659"/>
    <cellStyle name="標準 28 2 7 2 5" xfId="6343"/>
    <cellStyle name="標準 28 2 7 2 5 2" xfId="16515"/>
    <cellStyle name="標準 28 2 7 2 5 3" xfId="27069"/>
    <cellStyle name="標準 28 2 7 2 5 4" xfId="37629"/>
    <cellStyle name="標準 28 2 7 2 5 5" xfId="48184"/>
    <cellStyle name="標準 28 2 7 2 6" xfId="11249"/>
    <cellStyle name="標準 28 2 7 2 7" xfId="21803"/>
    <cellStyle name="標準 28 2 7 2 8" xfId="32363"/>
    <cellStyle name="標準 28 2 7 2 9" xfId="42917"/>
    <cellStyle name="標準 28 2 7 3" xfId="934"/>
    <cellStyle name="標準 28 2 7 3 2" xfId="2471"/>
    <cellStyle name="標準 28 2 7 3 2 2" xfId="4880"/>
    <cellStyle name="標準 28 2 7 3 2 2 2" xfId="10122"/>
    <cellStyle name="標準 28 2 7 3 2 2 2 2" xfId="20257"/>
    <cellStyle name="標準 28 2 7 3 2 2 2 3" xfId="30811"/>
    <cellStyle name="標準 28 2 7 3 2 2 2 4" xfId="41371"/>
    <cellStyle name="標準 28 2 7 3 2 2 2 5" xfId="51926"/>
    <cellStyle name="標準 28 2 7 3 2 2 3" xfId="14991"/>
    <cellStyle name="標準 28 2 7 3 2 2 4" xfId="25546"/>
    <cellStyle name="標準 28 2 7 3 2 2 5" xfId="36106"/>
    <cellStyle name="標準 28 2 7 3 2 2 6" xfId="46660"/>
    <cellStyle name="標準 28 2 7 3 2 3" xfId="7714"/>
    <cellStyle name="標準 28 2 7 3 2 3 2" xfId="17886"/>
    <cellStyle name="標準 28 2 7 3 2 3 3" xfId="28440"/>
    <cellStyle name="標準 28 2 7 3 2 3 4" xfId="39000"/>
    <cellStyle name="標準 28 2 7 3 2 3 5" xfId="49555"/>
    <cellStyle name="標準 28 2 7 3 2 4" xfId="12620"/>
    <cellStyle name="標準 28 2 7 3 2 5" xfId="23174"/>
    <cellStyle name="標準 28 2 7 3 2 6" xfId="33734"/>
    <cellStyle name="標準 28 2 7 3 2 7" xfId="44288"/>
    <cellStyle name="標準 28 2 7 3 3" xfId="3343"/>
    <cellStyle name="標準 28 2 7 3 3 2" xfId="8585"/>
    <cellStyle name="標準 28 2 7 3 3 2 2" xfId="20258"/>
    <cellStyle name="標準 28 2 7 3 3 2 3" xfId="30812"/>
    <cellStyle name="標準 28 2 7 3 3 2 4" xfId="41372"/>
    <cellStyle name="標準 28 2 7 3 3 2 5" xfId="51927"/>
    <cellStyle name="標準 28 2 7 3 3 3" xfId="14992"/>
    <cellStyle name="標準 28 2 7 3 3 4" xfId="25547"/>
    <cellStyle name="標準 28 2 7 3 3 5" xfId="36107"/>
    <cellStyle name="標準 28 2 7 3 3 6" xfId="46661"/>
    <cellStyle name="標準 28 2 7 3 4" xfId="6177"/>
    <cellStyle name="標準 28 2 7 3 4 2" xfId="16349"/>
    <cellStyle name="標準 28 2 7 3 4 3" xfId="26903"/>
    <cellStyle name="標準 28 2 7 3 4 4" xfId="37463"/>
    <cellStyle name="標準 28 2 7 3 4 5" xfId="48018"/>
    <cellStyle name="標準 28 2 7 3 5" xfId="11083"/>
    <cellStyle name="標準 28 2 7 3 6" xfId="21637"/>
    <cellStyle name="標準 28 2 7 3 7" xfId="32197"/>
    <cellStyle name="標準 28 2 7 3 8" xfId="42751"/>
    <cellStyle name="標準 28 2 7 4" xfId="2063"/>
    <cellStyle name="標準 28 2 7 4 2" xfId="4472"/>
    <cellStyle name="標準 28 2 7 4 2 2" xfId="9714"/>
    <cellStyle name="標準 28 2 7 4 2 2 2" xfId="20259"/>
    <cellStyle name="標準 28 2 7 4 2 2 3" xfId="30813"/>
    <cellStyle name="標準 28 2 7 4 2 2 4" xfId="41373"/>
    <cellStyle name="標準 28 2 7 4 2 2 5" xfId="51928"/>
    <cellStyle name="標準 28 2 7 4 2 3" xfId="14993"/>
    <cellStyle name="標準 28 2 7 4 2 4" xfId="25548"/>
    <cellStyle name="標準 28 2 7 4 2 5" xfId="36108"/>
    <cellStyle name="標準 28 2 7 4 2 6" xfId="46662"/>
    <cellStyle name="標準 28 2 7 4 3" xfId="7306"/>
    <cellStyle name="標準 28 2 7 4 3 2" xfId="17478"/>
    <cellStyle name="標準 28 2 7 4 3 3" xfId="28032"/>
    <cellStyle name="標準 28 2 7 4 3 4" xfId="38592"/>
    <cellStyle name="標準 28 2 7 4 3 5" xfId="49147"/>
    <cellStyle name="標準 28 2 7 4 4" xfId="12212"/>
    <cellStyle name="標準 28 2 7 4 5" xfId="22766"/>
    <cellStyle name="標準 28 2 7 4 6" xfId="33326"/>
    <cellStyle name="標準 28 2 7 4 7" xfId="43880"/>
    <cellStyle name="標準 28 2 7 5" xfId="1469"/>
    <cellStyle name="標準 28 2 7 5 2" xfId="3878"/>
    <cellStyle name="標準 28 2 7 5 2 2" xfId="9120"/>
    <cellStyle name="標準 28 2 7 5 2 2 2" xfId="20260"/>
    <cellStyle name="標準 28 2 7 5 2 2 3" xfId="30814"/>
    <cellStyle name="標準 28 2 7 5 2 2 4" xfId="41374"/>
    <cellStyle name="標準 28 2 7 5 2 2 5" xfId="51929"/>
    <cellStyle name="標準 28 2 7 5 2 3" xfId="14994"/>
    <cellStyle name="標準 28 2 7 5 2 4" xfId="25549"/>
    <cellStyle name="標準 28 2 7 5 2 5" xfId="36109"/>
    <cellStyle name="標準 28 2 7 5 2 6" xfId="46663"/>
    <cellStyle name="標準 28 2 7 5 3" xfId="6712"/>
    <cellStyle name="標準 28 2 7 5 3 2" xfId="16884"/>
    <cellStyle name="標準 28 2 7 5 3 3" xfId="27438"/>
    <cellStyle name="標準 28 2 7 5 3 4" xfId="37998"/>
    <cellStyle name="標準 28 2 7 5 3 5" xfId="48553"/>
    <cellStyle name="標準 28 2 7 5 4" xfId="11618"/>
    <cellStyle name="標準 28 2 7 5 5" xfId="22172"/>
    <cellStyle name="標準 28 2 7 5 6" xfId="32732"/>
    <cellStyle name="標準 28 2 7 5 7" xfId="43286"/>
    <cellStyle name="標準 28 2 7 6" xfId="2996"/>
    <cellStyle name="標準 28 2 7 6 2" xfId="8238"/>
    <cellStyle name="標準 28 2 7 6 2 2" xfId="20261"/>
    <cellStyle name="標準 28 2 7 6 2 3" xfId="30815"/>
    <cellStyle name="標準 28 2 7 6 2 4" xfId="41375"/>
    <cellStyle name="標準 28 2 7 6 2 5" xfId="51930"/>
    <cellStyle name="標準 28 2 7 6 3" xfId="14995"/>
    <cellStyle name="標準 28 2 7 6 4" xfId="25550"/>
    <cellStyle name="標準 28 2 7 6 5" xfId="36110"/>
    <cellStyle name="標準 28 2 7 6 6" xfId="46664"/>
    <cellStyle name="標準 28 2 7 7" xfId="5769"/>
    <cellStyle name="標準 28 2 7 7 2" xfId="16002"/>
    <cellStyle name="標準 28 2 7 7 3" xfId="26556"/>
    <cellStyle name="標準 28 2 7 7 4" xfId="37116"/>
    <cellStyle name="標準 28 2 7 7 5" xfId="47671"/>
    <cellStyle name="標準 28 2 7 8" xfId="10736"/>
    <cellStyle name="標準 28 2 7 9" xfId="21290"/>
    <cellStyle name="標準 28 2 8" xfId="548"/>
    <cellStyle name="標準 28 2 8 10" xfId="42536"/>
    <cellStyle name="標準 28 2 8 2" xfId="1232"/>
    <cellStyle name="標準 28 2 8 2 2" xfId="2769"/>
    <cellStyle name="標準 28 2 8 2 2 2" xfId="5178"/>
    <cellStyle name="標準 28 2 8 2 2 2 2" xfId="10420"/>
    <cellStyle name="標準 28 2 8 2 2 2 2 2" xfId="20262"/>
    <cellStyle name="標準 28 2 8 2 2 2 2 3" xfId="30816"/>
    <cellStyle name="標準 28 2 8 2 2 2 2 4" xfId="41376"/>
    <cellStyle name="標準 28 2 8 2 2 2 2 5" xfId="51931"/>
    <cellStyle name="標準 28 2 8 2 2 2 3" xfId="14996"/>
    <cellStyle name="標準 28 2 8 2 2 2 4" xfId="25551"/>
    <cellStyle name="標準 28 2 8 2 2 2 5" xfId="36111"/>
    <cellStyle name="標準 28 2 8 2 2 2 6" xfId="46665"/>
    <cellStyle name="標準 28 2 8 2 2 3" xfId="8012"/>
    <cellStyle name="標準 28 2 8 2 2 3 2" xfId="18184"/>
    <cellStyle name="標準 28 2 8 2 2 3 3" xfId="28738"/>
    <cellStyle name="標準 28 2 8 2 2 3 4" xfId="39298"/>
    <cellStyle name="標準 28 2 8 2 2 3 5" xfId="49853"/>
    <cellStyle name="標準 28 2 8 2 2 4" xfId="12918"/>
    <cellStyle name="標準 28 2 8 2 2 5" xfId="23472"/>
    <cellStyle name="標準 28 2 8 2 2 6" xfId="34032"/>
    <cellStyle name="標準 28 2 8 2 2 7" xfId="44586"/>
    <cellStyle name="標準 28 2 8 2 3" xfId="3641"/>
    <cellStyle name="標準 28 2 8 2 3 2" xfId="8883"/>
    <cellStyle name="標準 28 2 8 2 3 2 2" xfId="20263"/>
    <cellStyle name="標準 28 2 8 2 3 2 3" xfId="30817"/>
    <cellStyle name="標準 28 2 8 2 3 2 4" xfId="41377"/>
    <cellStyle name="標準 28 2 8 2 3 2 5" xfId="51932"/>
    <cellStyle name="標準 28 2 8 2 3 3" xfId="14997"/>
    <cellStyle name="標準 28 2 8 2 3 4" xfId="25552"/>
    <cellStyle name="標準 28 2 8 2 3 5" xfId="36112"/>
    <cellStyle name="標準 28 2 8 2 3 6" xfId="46666"/>
    <cellStyle name="標準 28 2 8 2 4" xfId="6475"/>
    <cellStyle name="標準 28 2 8 2 4 2" xfId="16647"/>
    <cellStyle name="標準 28 2 8 2 4 3" xfId="27201"/>
    <cellStyle name="標準 28 2 8 2 4 4" xfId="37761"/>
    <cellStyle name="標準 28 2 8 2 4 5" xfId="48316"/>
    <cellStyle name="標準 28 2 8 2 5" xfId="11381"/>
    <cellStyle name="標準 28 2 8 2 6" xfId="21935"/>
    <cellStyle name="標準 28 2 8 2 7" xfId="32495"/>
    <cellStyle name="標準 28 2 8 2 8" xfId="43049"/>
    <cellStyle name="標準 28 2 8 3" xfId="2085"/>
    <cellStyle name="標準 28 2 8 3 2" xfId="4494"/>
    <cellStyle name="標準 28 2 8 3 2 2" xfId="9736"/>
    <cellStyle name="標準 28 2 8 3 2 2 2" xfId="20264"/>
    <cellStyle name="標準 28 2 8 3 2 2 3" xfId="30818"/>
    <cellStyle name="標準 28 2 8 3 2 2 4" xfId="41378"/>
    <cellStyle name="標準 28 2 8 3 2 2 5" xfId="51933"/>
    <cellStyle name="標準 28 2 8 3 2 3" xfId="14998"/>
    <cellStyle name="標準 28 2 8 3 2 4" xfId="25553"/>
    <cellStyle name="標準 28 2 8 3 2 5" xfId="36113"/>
    <cellStyle name="標準 28 2 8 3 2 6" xfId="46667"/>
    <cellStyle name="標準 28 2 8 3 3" xfId="7328"/>
    <cellStyle name="標準 28 2 8 3 3 2" xfId="17500"/>
    <cellStyle name="標準 28 2 8 3 3 3" xfId="28054"/>
    <cellStyle name="標準 28 2 8 3 3 4" xfId="38614"/>
    <cellStyle name="標準 28 2 8 3 3 5" xfId="49169"/>
    <cellStyle name="標準 28 2 8 3 4" xfId="12234"/>
    <cellStyle name="標準 28 2 8 3 5" xfId="22788"/>
    <cellStyle name="標準 28 2 8 3 6" xfId="33348"/>
    <cellStyle name="標準 28 2 8 3 7" xfId="43902"/>
    <cellStyle name="標準 28 2 8 4" xfId="1767"/>
    <cellStyle name="標準 28 2 8 4 2" xfId="4176"/>
    <cellStyle name="標準 28 2 8 4 2 2" xfId="9418"/>
    <cellStyle name="標準 28 2 8 4 2 2 2" xfId="20265"/>
    <cellStyle name="標準 28 2 8 4 2 2 3" xfId="30819"/>
    <cellStyle name="標準 28 2 8 4 2 2 4" xfId="41379"/>
    <cellStyle name="標準 28 2 8 4 2 2 5" xfId="51934"/>
    <cellStyle name="標準 28 2 8 4 2 3" xfId="14999"/>
    <cellStyle name="標準 28 2 8 4 2 4" xfId="25554"/>
    <cellStyle name="標準 28 2 8 4 2 5" xfId="36114"/>
    <cellStyle name="標準 28 2 8 4 2 6" xfId="46668"/>
    <cellStyle name="標準 28 2 8 4 3" xfId="7010"/>
    <cellStyle name="標準 28 2 8 4 3 2" xfId="17182"/>
    <cellStyle name="標準 28 2 8 4 3 3" xfId="27736"/>
    <cellStyle name="標準 28 2 8 4 3 4" xfId="38296"/>
    <cellStyle name="標準 28 2 8 4 3 5" xfId="48851"/>
    <cellStyle name="標準 28 2 8 4 4" xfId="11916"/>
    <cellStyle name="標準 28 2 8 4 5" xfId="22470"/>
    <cellStyle name="標準 28 2 8 4 6" xfId="33030"/>
    <cellStyle name="標準 28 2 8 4 7" xfId="43584"/>
    <cellStyle name="標準 28 2 8 5" xfId="3128"/>
    <cellStyle name="標準 28 2 8 5 2" xfId="8370"/>
    <cellStyle name="標準 28 2 8 5 2 2" xfId="20266"/>
    <cellStyle name="標準 28 2 8 5 2 3" xfId="30820"/>
    <cellStyle name="標準 28 2 8 5 2 4" xfId="41380"/>
    <cellStyle name="標準 28 2 8 5 2 5" xfId="51935"/>
    <cellStyle name="標準 28 2 8 5 3" xfId="15000"/>
    <cellStyle name="標準 28 2 8 5 4" xfId="25555"/>
    <cellStyle name="標準 28 2 8 5 5" xfId="36115"/>
    <cellStyle name="標準 28 2 8 5 6" xfId="46669"/>
    <cellStyle name="標準 28 2 8 6" xfId="5791"/>
    <cellStyle name="標準 28 2 8 6 2" xfId="16134"/>
    <cellStyle name="標準 28 2 8 6 3" xfId="26688"/>
    <cellStyle name="標準 28 2 8 6 4" xfId="37248"/>
    <cellStyle name="標準 28 2 8 6 5" xfId="47803"/>
    <cellStyle name="標準 28 2 8 7" xfId="10868"/>
    <cellStyle name="標準 28 2 8 8" xfId="21422"/>
    <cellStyle name="標準 28 2 8 9" xfId="31982"/>
    <cellStyle name="標準 28 2 9" xfId="587"/>
    <cellStyle name="標準 28 2 9 10" xfId="42558"/>
    <cellStyle name="標準 28 2 9 2" xfId="958"/>
    <cellStyle name="標準 28 2 9 2 2" xfId="2495"/>
    <cellStyle name="標準 28 2 9 2 2 2" xfId="4904"/>
    <cellStyle name="標準 28 2 9 2 2 2 2" xfId="10146"/>
    <cellStyle name="標準 28 2 9 2 2 2 2 2" xfId="20267"/>
    <cellStyle name="標準 28 2 9 2 2 2 2 3" xfId="30821"/>
    <cellStyle name="標準 28 2 9 2 2 2 2 4" xfId="41381"/>
    <cellStyle name="標準 28 2 9 2 2 2 2 5" xfId="51936"/>
    <cellStyle name="標準 28 2 9 2 2 2 3" xfId="15001"/>
    <cellStyle name="標準 28 2 9 2 2 2 4" xfId="25556"/>
    <cellStyle name="標準 28 2 9 2 2 2 5" xfId="36116"/>
    <cellStyle name="標準 28 2 9 2 2 2 6" xfId="46670"/>
    <cellStyle name="標準 28 2 9 2 2 3" xfId="7738"/>
    <cellStyle name="標準 28 2 9 2 2 3 2" xfId="17910"/>
    <cellStyle name="標準 28 2 9 2 2 3 3" xfId="28464"/>
    <cellStyle name="標準 28 2 9 2 2 3 4" xfId="39024"/>
    <cellStyle name="標準 28 2 9 2 2 3 5" xfId="49579"/>
    <cellStyle name="標準 28 2 9 2 2 4" xfId="12644"/>
    <cellStyle name="標準 28 2 9 2 2 5" xfId="23198"/>
    <cellStyle name="標準 28 2 9 2 2 6" xfId="33758"/>
    <cellStyle name="標準 28 2 9 2 2 7" xfId="44312"/>
    <cellStyle name="標準 28 2 9 2 3" xfId="3367"/>
    <cellStyle name="標準 28 2 9 2 3 2" xfId="8609"/>
    <cellStyle name="標準 28 2 9 2 3 2 2" xfId="20268"/>
    <cellStyle name="標準 28 2 9 2 3 2 3" xfId="30822"/>
    <cellStyle name="標準 28 2 9 2 3 2 4" xfId="41382"/>
    <cellStyle name="標準 28 2 9 2 3 2 5" xfId="51937"/>
    <cellStyle name="標準 28 2 9 2 3 3" xfId="15002"/>
    <cellStyle name="標準 28 2 9 2 3 4" xfId="25557"/>
    <cellStyle name="標準 28 2 9 2 3 5" xfId="36117"/>
    <cellStyle name="標準 28 2 9 2 3 6" xfId="46671"/>
    <cellStyle name="標準 28 2 9 2 4" xfId="6201"/>
    <cellStyle name="標準 28 2 9 2 4 2" xfId="16373"/>
    <cellStyle name="標準 28 2 9 2 4 3" xfId="26927"/>
    <cellStyle name="標準 28 2 9 2 4 4" xfId="37487"/>
    <cellStyle name="標準 28 2 9 2 4 5" xfId="48042"/>
    <cellStyle name="標準 28 2 9 2 5" xfId="11107"/>
    <cellStyle name="標準 28 2 9 2 6" xfId="21661"/>
    <cellStyle name="標準 28 2 9 2 7" xfId="32221"/>
    <cellStyle name="標準 28 2 9 2 8" xfId="42775"/>
    <cellStyle name="標準 28 2 9 3" xfId="2124"/>
    <cellStyle name="標準 28 2 9 3 2" xfId="4533"/>
    <cellStyle name="標準 28 2 9 3 2 2" xfId="9775"/>
    <cellStyle name="標準 28 2 9 3 2 2 2" xfId="20269"/>
    <cellStyle name="標準 28 2 9 3 2 2 3" xfId="30823"/>
    <cellStyle name="標準 28 2 9 3 2 2 4" xfId="41383"/>
    <cellStyle name="標準 28 2 9 3 2 2 5" xfId="51938"/>
    <cellStyle name="標準 28 2 9 3 2 3" xfId="15003"/>
    <cellStyle name="標準 28 2 9 3 2 4" xfId="25558"/>
    <cellStyle name="標準 28 2 9 3 2 5" xfId="36118"/>
    <cellStyle name="標準 28 2 9 3 2 6" xfId="46672"/>
    <cellStyle name="標準 28 2 9 3 3" xfId="7367"/>
    <cellStyle name="標準 28 2 9 3 3 2" xfId="17539"/>
    <cellStyle name="標準 28 2 9 3 3 3" xfId="28093"/>
    <cellStyle name="標準 28 2 9 3 3 4" xfId="38653"/>
    <cellStyle name="標準 28 2 9 3 3 5" xfId="49208"/>
    <cellStyle name="標準 28 2 9 3 4" xfId="12273"/>
    <cellStyle name="標準 28 2 9 3 5" xfId="22827"/>
    <cellStyle name="標準 28 2 9 3 6" xfId="33387"/>
    <cellStyle name="標準 28 2 9 3 7" xfId="43941"/>
    <cellStyle name="標準 28 2 9 4" xfId="1493"/>
    <cellStyle name="標準 28 2 9 4 2" xfId="3902"/>
    <cellStyle name="標準 28 2 9 4 2 2" xfId="9144"/>
    <cellStyle name="標準 28 2 9 4 2 2 2" xfId="20270"/>
    <cellStyle name="標準 28 2 9 4 2 2 3" xfId="30824"/>
    <cellStyle name="標準 28 2 9 4 2 2 4" xfId="41384"/>
    <cellStyle name="標準 28 2 9 4 2 2 5" xfId="51939"/>
    <cellStyle name="標準 28 2 9 4 2 3" xfId="15004"/>
    <cellStyle name="標準 28 2 9 4 2 4" xfId="25559"/>
    <cellStyle name="標準 28 2 9 4 2 5" xfId="36119"/>
    <cellStyle name="標準 28 2 9 4 2 6" xfId="46673"/>
    <cellStyle name="標準 28 2 9 4 3" xfId="6736"/>
    <cellStyle name="標準 28 2 9 4 3 2" xfId="16908"/>
    <cellStyle name="標準 28 2 9 4 3 3" xfId="27462"/>
    <cellStyle name="標準 28 2 9 4 3 4" xfId="38022"/>
    <cellStyle name="標準 28 2 9 4 3 5" xfId="48577"/>
    <cellStyle name="標準 28 2 9 4 4" xfId="11642"/>
    <cellStyle name="標準 28 2 9 4 5" xfId="22196"/>
    <cellStyle name="標準 28 2 9 4 6" xfId="32756"/>
    <cellStyle name="標準 28 2 9 4 7" xfId="43310"/>
    <cellStyle name="標準 28 2 9 5" xfId="3150"/>
    <cellStyle name="標準 28 2 9 5 2" xfId="8392"/>
    <cellStyle name="標準 28 2 9 5 2 2" xfId="20271"/>
    <cellStyle name="標準 28 2 9 5 2 3" xfId="30825"/>
    <cellStyle name="標準 28 2 9 5 2 4" xfId="41385"/>
    <cellStyle name="標準 28 2 9 5 2 5" xfId="51940"/>
    <cellStyle name="標準 28 2 9 5 3" xfId="15005"/>
    <cellStyle name="標準 28 2 9 5 4" xfId="25560"/>
    <cellStyle name="標準 28 2 9 5 5" xfId="36120"/>
    <cellStyle name="標準 28 2 9 5 6" xfId="46674"/>
    <cellStyle name="標準 28 2 9 6" xfId="5830"/>
    <cellStyle name="標準 28 2 9 6 2" xfId="16156"/>
    <cellStyle name="標準 28 2 9 6 3" xfId="26710"/>
    <cellStyle name="標準 28 2 9 6 4" xfId="37270"/>
    <cellStyle name="標準 28 2 9 6 5" xfId="47825"/>
    <cellStyle name="標準 28 2 9 7" xfId="10890"/>
    <cellStyle name="標準 28 2 9 8" xfId="21444"/>
    <cellStyle name="標準 28 2 9 9" xfId="32004"/>
    <cellStyle name="標準 28 20" xfId="787"/>
    <cellStyle name="標準 28 20 2" xfId="1869"/>
    <cellStyle name="標準 28 20 2 2" xfId="7112"/>
    <cellStyle name="標準 28 20 2 2 2" xfId="20272"/>
    <cellStyle name="標準 28 20 2 2 3" xfId="30826"/>
    <cellStyle name="標準 28 20 2 2 4" xfId="41386"/>
    <cellStyle name="標準 28 20 2 2 5" xfId="51941"/>
    <cellStyle name="標準 28 20 2 3" xfId="15006"/>
    <cellStyle name="標準 28 20 2 4" xfId="25561"/>
    <cellStyle name="標準 28 20 2 5" xfId="36121"/>
    <cellStyle name="標準 28 20 2 6" xfId="46675"/>
    <cellStyle name="標準 28 20 3" xfId="4278"/>
    <cellStyle name="標準 28 20 3 2" xfId="9520"/>
    <cellStyle name="標準 28 20 3 2 2" xfId="20273"/>
    <cellStyle name="標準 28 20 3 2 3" xfId="30827"/>
    <cellStyle name="標準 28 20 3 2 4" xfId="41387"/>
    <cellStyle name="標準 28 20 3 2 5" xfId="51942"/>
    <cellStyle name="標準 28 20 3 3" xfId="15007"/>
    <cellStyle name="標準 28 20 3 4" xfId="25562"/>
    <cellStyle name="標準 28 20 3 5" xfId="36122"/>
    <cellStyle name="標準 28 20 3 6" xfId="46676"/>
    <cellStyle name="標準 28 20 4" xfId="6030"/>
    <cellStyle name="標準 28 20 4 2" xfId="17284"/>
    <cellStyle name="標準 28 20 4 3" xfId="27838"/>
    <cellStyle name="標準 28 20 4 4" xfId="38398"/>
    <cellStyle name="標準 28 20 4 5" xfId="48953"/>
    <cellStyle name="標準 28 20 5" xfId="12018"/>
    <cellStyle name="標準 28 20 6" xfId="22572"/>
    <cellStyle name="標準 28 20 7" xfId="33132"/>
    <cellStyle name="標準 28 20 8" xfId="43686"/>
    <cellStyle name="標準 28 21" xfId="1322"/>
    <cellStyle name="標準 28 21 2" xfId="3731"/>
    <cellStyle name="標準 28 21 2 2" xfId="8973"/>
    <cellStyle name="標準 28 21 2 2 2" xfId="20274"/>
    <cellStyle name="標準 28 21 2 2 3" xfId="30828"/>
    <cellStyle name="標準 28 21 2 2 4" xfId="41388"/>
    <cellStyle name="標準 28 21 2 2 5" xfId="51943"/>
    <cellStyle name="標準 28 21 2 3" xfId="15008"/>
    <cellStyle name="標準 28 21 2 4" xfId="25563"/>
    <cellStyle name="標準 28 21 2 5" xfId="36123"/>
    <cellStyle name="標準 28 21 2 6" xfId="46677"/>
    <cellStyle name="標準 28 21 3" xfId="6565"/>
    <cellStyle name="標準 28 21 3 2" xfId="16737"/>
    <cellStyle name="標準 28 21 3 3" xfId="27291"/>
    <cellStyle name="標準 28 21 3 4" xfId="37851"/>
    <cellStyle name="標準 28 21 3 5" xfId="48406"/>
    <cellStyle name="標準 28 21 4" xfId="11471"/>
    <cellStyle name="標準 28 21 5" xfId="22025"/>
    <cellStyle name="標準 28 21 6" xfId="32585"/>
    <cellStyle name="標準 28 21 7" xfId="43139"/>
    <cellStyle name="標準 28 22" xfId="2844"/>
    <cellStyle name="標準 28 22 2" xfId="8087"/>
    <cellStyle name="標準 28 22 2 2" xfId="18263"/>
    <cellStyle name="標準 28 22 2 3" xfId="28817"/>
    <cellStyle name="標準 28 22 2 4" xfId="39377"/>
    <cellStyle name="標準 28 22 2 5" xfId="49932"/>
    <cellStyle name="標準 28 22 3" xfId="12997"/>
    <cellStyle name="標準 28 22 4" xfId="23551"/>
    <cellStyle name="標準 28 22 5" xfId="34111"/>
    <cellStyle name="標準 28 22 6" xfId="44665"/>
    <cellStyle name="標準 28 23" xfId="5256"/>
    <cellStyle name="標準 28 23 2" xfId="10498"/>
    <cellStyle name="標準 28 23 2 2" xfId="18285"/>
    <cellStyle name="標準 28 23 2 3" xfId="28839"/>
    <cellStyle name="標準 28 23 2 4" xfId="39399"/>
    <cellStyle name="標準 28 23 2 5" xfId="49954"/>
    <cellStyle name="標準 28 23 3" xfId="13019"/>
    <cellStyle name="標準 28 23 4" xfId="23573"/>
    <cellStyle name="標準 28 23 5" xfId="34133"/>
    <cellStyle name="標準 28 23 6" xfId="44687"/>
    <cellStyle name="標準 28 24" xfId="5278"/>
    <cellStyle name="標準 28 24 2" xfId="10520"/>
    <cellStyle name="標準 28 24 2 2" xfId="18307"/>
    <cellStyle name="標準 28 24 2 3" xfId="28861"/>
    <cellStyle name="標準 28 24 2 4" xfId="39421"/>
    <cellStyle name="標準 28 24 2 5" xfId="49976"/>
    <cellStyle name="標準 28 24 3" xfId="13041"/>
    <cellStyle name="標準 28 24 4" xfId="23595"/>
    <cellStyle name="標準 28 24 5" xfId="34155"/>
    <cellStyle name="標準 28 24 6" xfId="44709"/>
    <cellStyle name="標準 28 25" xfId="5300"/>
    <cellStyle name="標準 28 25 2" xfId="10542"/>
    <cellStyle name="標準 28 25 2 2" xfId="20275"/>
    <cellStyle name="標準 28 25 2 3" xfId="30829"/>
    <cellStyle name="標準 28 25 2 4" xfId="41389"/>
    <cellStyle name="標準 28 25 2 5" xfId="51944"/>
    <cellStyle name="標準 28 25 3" xfId="15009"/>
    <cellStyle name="標準 28 25 4" xfId="25564"/>
    <cellStyle name="標準 28 25 5" xfId="36124"/>
    <cellStyle name="標準 28 25 6" xfId="46678"/>
    <cellStyle name="標準 28 26" xfId="5322"/>
    <cellStyle name="標準 28 26 2" xfId="21074"/>
    <cellStyle name="標準 28 26 2 2" xfId="31628"/>
    <cellStyle name="標準 28 26 2 3" xfId="42188"/>
    <cellStyle name="標準 28 26 2 4" xfId="52743"/>
    <cellStyle name="標準 28 26 3" xfId="15808"/>
    <cellStyle name="標準 28 26 4" xfId="26363"/>
    <cellStyle name="標準 28 26 5" xfId="36923"/>
    <cellStyle name="標準 28 26 6" xfId="47477"/>
    <cellStyle name="標準 28 27" xfId="5342"/>
    <cellStyle name="標準 28 27 2" xfId="21096"/>
    <cellStyle name="標準 28 27 2 2" xfId="31650"/>
    <cellStyle name="標準 28 27 2 3" xfId="42210"/>
    <cellStyle name="標準 28 27 2 4" xfId="52765"/>
    <cellStyle name="標準 28 27 3" xfId="15830"/>
    <cellStyle name="標準 28 27 4" xfId="26385"/>
    <cellStyle name="標準 28 27 5" xfId="36945"/>
    <cellStyle name="標準 28 27 6" xfId="47499"/>
    <cellStyle name="標準 28 28" xfId="10564"/>
    <cellStyle name="標準 28 28 2" xfId="21118"/>
    <cellStyle name="標準 28 28 3" xfId="31672"/>
    <cellStyle name="標準 28 28 4" xfId="42232"/>
    <cellStyle name="標準 28 28 5" xfId="52787"/>
    <cellStyle name="標準 28 29" xfId="15850"/>
    <cellStyle name="標準 28 29 2" xfId="26405"/>
    <cellStyle name="標準 28 29 3" xfId="36965"/>
    <cellStyle name="標準 28 29 4" xfId="47519"/>
    <cellStyle name="標準 28 3" xfId="100"/>
    <cellStyle name="標準 28 3 10" xfId="702"/>
    <cellStyle name="標準 28 3 10 10" xfId="42585"/>
    <cellStyle name="標準 28 3 10 2" xfId="1259"/>
    <cellStyle name="標準 28 3 10 2 2" xfId="2796"/>
    <cellStyle name="標準 28 3 10 2 2 2" xfId="5205"/>
    <cellStyle name="標準 28 3 10 2 2 2 2" xfId="10447"/>
    <cellStyle name="標準 28 3 10 2 2 2 2 2" xfId="20276"/>
    <cellStyle name="標準 28 3 10 2 2 2 2 3" xfId="30830"/>
    <cellStyle name="標準 28 3 10 2 2 2 2 4" xfId="41390"/>
    <cellStyle name="標準 28 3 10 2 2 2 2 5" xfId="51945"/>
    <cellStyle name="標準 28 3 10 2 2 2 3" xfId="15010"/>
    <cellStyle name="標準 28 3 10 2 2 2 4" xfId="25565"/>
    <cellStyle name="標準 28 3 10 2 2 2 5" xfId="36125"/>
    <cellStyle name="標準 28 3 10 2 2 2 6" xfId="46679"/>
    <cellStyle name="標準 28 3 10 2 2 3" xfId="8039"/>
    <cellStyle name="標準 28 3 10 2 2 3 2" xfId="18211"/>
    <cellStyle name="標準 28 3 10 2 2 3 3" xfId="28765"/>
    <cellStyle name="標準 28 3 10 2 2 3 4" xfId="39325"/>
    <cellStyle name="標準 28 3 10 2 2 3 5" xfId="49880"/>
    <cellStyle name="標準 28 3 10 2 2 4" xfId="12945"/>
    <cellStyle name="標準 28 3 10 2 2 5" xfId="23499"/>
    <cellStyle name="標準 28 3 10 2 2 6" xfId="34059"/>
    <cellStyle name="標準 28 3 10 2 2 7" xfId="44613"/>
    <cellStyle name="標準 28 3 10 2 3" xfId="3668"/>
    <cellStyle name="標準 28 3 10 2 3 2" xfId="8910"/>
    <cellStyle name="標準 28 3 10 2 3 2 2" xfId="20277"/>
    <cellStyle name="標準 28 3 10 2 3 2 3" xfId="30831"/>
    <cellStyle name="標準 28 3 10 2 3 2 4" xfId="41391"/>
    <cellStyle name="標準 28 3 10 2 3 2 5" xfId="51946"/>
    <cellStyle name="標準 28 3 10 2 3 3" xfId="15011"/>
    <cellStyle name="標準 28 3 10 2 3 4" xfId="25566"/>
    <cellStyle name="標準 28 3 10 2 3 5" xfId="36126"/>
    <cellStyle name="標準 28 3 10 2 3 6" xfId="46680"/>
    <cellStyle name="標準 28 3 10 2 4" xfId="6502"/>
    <cellStyle name="標準 28 3 10 2 4 2" xfId="16674"/>
    <cellStyle name="標準 28 3 10 2 4 3" xfId="27228"/>
    <cellStyle name="標準 28 3 10 2 4 4" xfId="37788"/>
    <cellStyle name="標準 28 3 10 2 4 5" xfId="48343"/>
    <cellStyle name="標準 28 3 10 2 5" xfId="11408"/>
    <cellStyle name="標準 28 3 10 2 6" xfId="21962"/>
    <cellStyle name="標準 28 3 10 2 7" xfId="32522"/>
    <cellStyle name="標準 28 3 10 2 8" xfId="43076"/>
    <cellStyle name="標準 28 3 10 3" xfId="2239"/>
    <cellStyle name="標準 28 3 10 3 2" xfId="4648"/>
    <cellStyle name="標準 28 3 10 3 2 2" xfId="9890"/>
    <cellStyle name="標準 28 3 10 3 2 2 2" xfId="20278"/>
    <cellStyle name="標準 28 3 10 3 2 2 3" xfId="30832"/>
    <cellStyle name="標準 28 3 10 3 2 2 4" xfId="41392"/>
    <cellStyle name="標準 28 3 10 3 2 2 5" xfId="51947"/>
    <cellStyle name="標準 28 3 10 3 2 3" xfId="15012"/>
    <cellStyle name="標準 28 3 10 3 2 4" xfId="25567"/>
    <cellStyle name="標準 28 3 10 3 2 5" xfId="36127"/>
    <cellStyle name="標準 28 3 10 3 2 6" xfId="46681"/>
    <cellStyle name="標準 28 3 10 3 3" xfId="7482"/>
    <cellStyle name="標準 28 3 10 3 3 2" xfId="17654"/>
    <cellStyle name="標準 28 3 10 3 3 3" xfId="28208"/>
    <cellStyle name="標準 28 3 10 3 3 4" xfId="38768"/>
    <cellStyle name="標準 28 3 10 3 3 5" xfId="49323"/>
    <cellStyle name="標準 28 3 10 3 4" xfId="12388"/>
    <cellStyle name="標準 28 3 10 3 5" xfId="22942"/>
    <cellStyle name="標準 28 3 10 3 6" xfId="33502"/>
    <cellStyle name="標準 28 3 10 3 7" xfId="44056"/>
    <cellStyle name="標準 28 3 10 4" xfId="1794"/>
    <cellStyle name="標準 28 3 10 4 2" xfId="4203"/>
    <cellStyle name="標準 28 3 10 4 2 2" xfId="9445"/>
    <cellStyle name="標準 28 3 10 4 2 2 2" xfId="20279"/>
    <cellStyle name="標準 28 3 10 4 2 2 3" xfId="30833"/>
    <cellStyle name="標準 28 3 10 4 2 2 4" xfId="41393"/>
    <cellStyle name="標準 28 3 10 4 2 2 5" xfId="51948"/>
    <cellStyle name="標準 28 3 10 4 2 3" xfId="15013"/>
    <cellStyle name="標準 28 3 10 4 2 4" xfId="25568"/>
    <cellStyle name="標準 28 3 10 4 2 5" xfId="36128"/>
    <cellStyle name="標準 28 3 10 4 2 6" xfId="46682"/>
    <cellStyle name="標準 28 3 10 4 3" xfId="7037"/>
    <cellStyle name="標準 28 3 10 4 3 2" xfId="17209"/>
    <cellStyle name="標準 28 3 10 4 3 3" xfId="27763"/>
    <cellStyle name="標準 28 3 10 4 3 4" xfId="38323"/>
    <cellStyle name="標準 28 3 10 4 3 5" xfId="48878"/>
    <cellStyle name="標準 28 3 10 4 4" xfId="11943"/>
    <cellStyle name="標準 28 3 10 4 5" xfId="22497"/>
    <cellStyle name="標準 28 3 10 4 6" xfId="33057"/>
    <cellStyle name="標準 28 3 10 4 7" xfId="43611"/>
    <cellStyle name="標準 28 3 10 5" xfId="3177"/>
    <cellStyle name="標準 28 3 10 5 2" xfId="8419"/>
    <cellStyle name="標準 28 3 10 5 2 2" xfId="20280"/>
    <cellStyle name="標準 28 3 10 5 2 3" xfId="30834"/>
    <cellStyle name="標準 28 3 10 5 2 4" xfId="41394"/>
    <cellStyle name="標準 28 3 10 5 2 5" xfId="51949"/>
    <cellStyle name="標準 28 3 10 5 3" xfId="15014"/>
    <cellStyle name="標準 28 3 10 5 4" xfId="25569"/>
    <cellStyle name="標準 28 3 10 5 5" xfId="36129"/>
    <cellStyle name="標準 28 3 10 5 6" xfId="46683"/>
    <cellStyle name="標準 28 3 10 6" xfId="5945"/>
    <cellStyle name="標準 28 3 10 6 2" xfId="16183"/>
    <cellStyle name="標準 28 3 10 6 3" xfId="26737"/>
    <cellStyle name="標準 28 3 10 6 4" xfId="37297"/>
    <cellStyle name="標準 28 3 10 6 5" xfId="47852"/>
    <cellStyle name="標準 28 3 10 7" xfId="10917"/>
    <cellStyle name="標準 28 3 10 8" xfId="21471"/>
    <cellStyle name="標準 28 3 10 9" xfId="32031"/>
    <cellStyle name="標準 28 3 11" xfId="360"/>
    <cellStyle name="標準 28 3 11 10" xfId="43098"/>
    <cellStyle name="標準 28 3 11 2" xfId="1281"/>
    <cellStyle name="標準 28 3 11 2 2" xfId="2816"/>
    <cellStyle name="標準 28 3 11 2 2 2" xfId="8059"/>
    <cellStyle name="標準 28 3 11 2 2 2 2" xfId="20281"/>
    <cellStyle name="標準 28 3 11 2 2 2 3" xfId="30835"/>
    <cellStyle name="標準 28 3 11 2 2 2 4" xfId="41395"/>
    <cellStyle name="標準 28 3 11 2 2 2 5" xfId="51950"/>
    <cellStyle name="標準 28 3 11 2 2 3" xfId="15015"/>
    <cellStyle name="標準 28 3 11 2 2 4" xfId="25570"/>
    <cellStyle name="標準 28 3 11 2 2 5" xfId="36130"/>
    <cellStyle name="標準 28 3 11 2 2 6" xfId="46684"/>
    <cellStyle name="標準 28 3 11 2 3" xfId="5225"/>
    <cellStyle name="標準 28 3 11 2 3 2" xfId="10467"/>
    <cellStyle name="標準 28 3 11 2 3 2 2" xfId="20282"/>
    <cellStyle name="標準 28 3 11 2 3 2 3" xfId="30836"/>
    <cellStyle name="標準 28 3 11 2 3 2 4" xfId="41396"/>
    <cellStyle name="標準 28 3 11 2 3 2 5" xfId="51951"/>
    <cellStyle name="標準 28 3 11 2 3 3" xfId="15016"/>
    <cellStyle name="標準 28 3 11 2 3 4" xfId="25571"/>
    <cellStyle name="標準 28 3 11 2 3 5" xfId="36131"/>
    <cellStyle name="標準 28 3 11 2 3 6" xfId="46685"/>
    <cellStyle name="標準 28 3 11 2 4" xfId="6524"/>
    <cellStyle name="標準 28 3 11 2 4 2" xfId="18231"/>
    <cellStyle name="標準 28 3 11 2 4 3" xfId="28785"/>
    <cellStyle name="標準 28 3 11 2 4 4" xfId="39345"/>
    <cellStyle name="標準 28 3 11 2 4 5" xfId="49900"/>
    <cellStyle name="標準 28 3 11 2 5" xfId="12965"/>
    <cellStyle name="標準 28 3 11 2 6" xfId="23519"/>
    <cellStyle name="標準 28 3 11 2 7" xfId="34079"/>
    <cellStyle name="標準 28 3 11 2 8" xfId="44633"/>
    <cellStyle name="標準 28 3 11 3" xfId="2261"/>
    <cellStyle name="標準 28 3 11 3 2" xfId="4670"/>
    <cellStyle name="標準 28 3 11 3 2 2" xfId="9912"/>
    <cellStyle name="標準 28 3 11 3 2 2 2" xfId="20283"/>
    <cellStyle name="標準 28 3 11 3 2 2 3" xfId="30837"/>
    <cellStyle name="標準 28 3 11 3 2 2 4" xfId="41397"/>
    <cellStyle name="標準 28 3 11 3 2 2 5" xfId="51952"/>
    <cellStyle name="標準 28 3 11 3 2 3" xfId="15017"/>
    <cellStyle name="標準 28 3 11 3 2 4" xfId="25572"/>
    <cellStyle name="標準 28 3 11 3 2 5" xfId="36132"/>
    <cellStyle name="標準 28 3 11 3 2 6" xfId="46686"/>
    <cellStyle name="標準 28 3 11 3 3" xfId="7504"/>
    <cellStyle name="標準 28 3 11 3 3 2" xfId="17676"/>
    <cellStyle name="標準 28 3 11 3 3 3" xfId="28230"/>
    <cellStyle name="標準 28 3 11 3 3 4" xfId="38790"/>
    <cellStyle name="標準 28 3 11 3 3 5" xfId="49345"/>
    <cellStyle name="標準 28 3 11 3 4" xfId="12410"/>
    <cellStyle name="標準 28 3 11 3 5" xfId="22964"/>
    <cellStyle name="標準 28 3 11 3 6" xfId="33524"/>
    <cellStyle name="標準 28 3 11 3 7" xfId="44078"/>
    <cellStyle name="標準 28 3 11 4" xfId="1816"/>
    <cellStyle name="標準 28 3 11 4 2" xfId="4225"/>
    <cellStyle name="標準 28 3 11 4 2 2" xfId="9467"/>
    <cellStyle name="標準 28 3 11 4 2 2 2" xfId="20284"/>
    <cellStyle name="標準 28 3 11 4 2 2 3" xfId="30838"/>
    <cellStyle name="標準 28 3 11 4 2 2 4" xfId="41398"/>
    <cellStyle name="標準 28 3 11 4 2 2 5" xfId="51953"/>
    <cellStyle name="標準 28 3 11 4 2 3" xfId="15018"/>
    <cellStyle name="標準 28 3 11 4 2 4" xfId="25573"/>
    <cellStyle name="標準 28 3 11 4 2 5" xfId="36133"/>
    <cellStyle name="標準 28 3 11 4 2 6" xfId="46687"/>
    <cellStyle name="標準 28 3 11 4 3" xfId="7059"/>
    <cellStyle name="標準 28 3 11 4 3 2" xfId="17231"/>
    <cellStyle name="標準 28 3 11 4 3 3" xfId="27785"/>
    <cellStyle name="標準 28 3 11 4 3 4" xfId="38345"/>
    <cellStyle name="標準 28 3 11 4 3 5" xfId="48900"/>
    <cellStyle name="標準 28 3 11 4 4" xfId="11965"/>
    <cellStyle name="標準 28 3 11 4 5" xfId="22519"/>
    <cellStyle name="標準 28 3 11 4 6" xfId="33079"/>
    <cellStyle name="標準 28 3 11 4 7" xfId="43633"/>
    <cellStyle name="標準 28 3 11 5" xfId="3690"/>
    <cellStyle name="標準 28 3 11 5 2" xfId="8932"/>
    <cellStyle name="標準 28 3 11 5 2 2" xfId="20285"/>
    <cellStyle name="標準 28 3 11 5 2 3" xfId="30839"/>
    <cellStyle name="標準 28 3 11 5 2 4" xfId="41399"/>
    <cellStyle name="標準 28 3 11 5 2 5" xfId="51954"/>
    <cellStyle name="標準 28 3 11 5 3" xfId="15019"/>
    <cellStyle name="標準 28 3 11 5 4" xfId="25574"/>
    <cellStyle name="標準 28 3 11 5 5" xfId="36134"/>
    <cellStyle name="標準 28 3 11 5 6" xfId="46688"/>
    <cellStyle name="標準 28 3 11 6" xfId="5603"/>
    <cellStyle name="標準 28 3 11 6 2" xfId="16696"/>
    <cellStyle name="標準 28 3 11 6 3" xfId="27250"/>
    <cellStyle name="標準 28 3 11 6 4" xfId="37810"/>
    <cellStyle name="標準 28 3 11 6 5" xfId="48365"/>
    <cellStyle name="標準 28 3 11 7" xfId="11430"/>
    <cellStyle name="標準 28 3 11 8" xfId="21984"/>
    <cellStyle name="標準 28 3 11 9" xfId="32544"/>
    <cellStyle name="標準 28 3 12" xfId="724"/>
    <cellStyle name="標準 28 3 12 10" xfId="43120"/>
    <cellStyle name="標準 28 3 12 2" xfId="1303"/>
    <cellStyle name="標準 28 3 12 2 2" xfId="2835"/>
    <cellStyle name="標準 28 3 12 2 2 2" xfId="8078"/>
    <cellStyle name="標準 28 3 12 2 2 2 2" xfId="20286"/>
    <cellStyle name="標準 28 3 12 2 2 2 3" xfId="30840"/>
    <cellStyle name="標準 28 3 12 2 2 2 4" xfId="41400"/>
    <cellStyle name="標準 28 3 12 2 2 2 5" xfId="51955"/>
    <cellStyle name="標準 28 3 12 2 2 3" xfId="15020"/>
    <cellStyle name="標準 28 3 12 2 2 4" xfId="25575"/>
    <cellStyle name="標準 28 3 12 2 2 5" xfId="36135"/>
    <cellStyle name="標準 28 3 12 2 2 6" xfId="46689"/>
    <cellStyle name="標準 28 3 12 2 3" xfId="5244"/>
    <cellStyle name="標準 28 3 12 2 3 2" xfId="10486"/>
    <cellStyle name="標準 28 3 12 2 3 2 2" xfId="20287"/>
    <cellStyle name="標準 28 3 12 2 3 2 3" xfId="30841"/>
    <cellStyle name="標準 28 3 12 2 3 2 4" xfId="41401"/>
    <cellStyle name="標準 28 3 12 2 3 2 5" xfId="51956"/>
    <cellStyle name="標準 28 3 12 2 3 3" xfId="15021"/>
    <cellStyle name="標準 28 3 12 2 3 4" xfId="25576"/>
    <cellStyle name="標準 28 3 12 2 3 5" xfId="36136"/>
    <cellStyle name="標準 28 3 12 2 3 6" xfId="46690"/>
    <cellStyle name="標準 28 3 12 2 4" xfId="6546"/>
    <cellStyle name="標準 28 3 12 2 4 2" xfId="18250"/>
    <cellStyle name="標準 28 3 12 2 4 3" xfId="28804"/>
    <cellStyle name="標準 28 3 12 2 4 4" xfId="39364"/>
    <cellStyle name="標準 28 3 12 2 4 5" xfId="49919"/>
    <cellStyle name="標準 28 3 12 2 5" xfId="12984"/>
    <cellStyle name="標準 28 3 12 2 6" xfId="23538"/>
    <cellStyle name="標準 28 3 12 2 7" xfId="34098"/>
    <cellStyle name="標準 28 3 12 2 8" xfId="44652"/>
    <cellStyle name="標準 28 3 12 3" xfId="2283"/>
    <cellStyle name="標準 28 3 12 3 2" xfId="4692"/>
    <cellStyle name="標準 28 3 12 3 2 2" xfId="9934"/>
    <cellStyle name="標準 28 3 12 3 2 2 2" xfId="20288"/>
    <cellStyle name="標準 28 3 12 3 2 2 3" xfId="30842"/>
    <cellStyle name="標準 28 3 12 3 2 2 4" xfId="41402"/>
    <cellStyle name="標準 28 3 12 3 2 2 5" xfId="51957"/>
    <cellStyle name="標準 28 3 12 3 2 3" xfId="15022"/>
    <cellStyle name="標準 28 3 12 3 2 4" xfId="25577"/>
    <cellStyle name="標準 28 3 12 3 2 5" xfId="36137"/>
    <cellStyle name="標準 28 3 12 3 2 6" xfId="46691"/>
    <cellStyle name="標準 28 3 12 3 3" xfId="7526"/>
    <cellStyle name="標準 28 3 12 3 3 2" xfId="17698"/>
    <cellStyle name="標準 28 3 12 3 3 3" xfId="28252"/>
    <cellStyle name="標準 28 3 12 3 3 4" xfId="38812"/>
    <cellStyle name="標準 28 3 12 3 3 5" xfId="49367"/>
    <cellStyle name="標準 28 3 12 3 4" xfId="12432"/>
    <cellStyle name="標準 28 3 12 3 5" xfId="22986"/>
    <cellStyle name="標準 28 3 12 3 6" xfId="33546"/>
    <cellStyle name="標準 28 3 12 3 7" xfId="44100"/>
    <cellStyle name="標準 28 3 12 4" xfId="1838"/>
    <cellStyle name="標準 28 3 12 4 2" xfId="4247"/>
    <cellStyle name="標準 28 3 12 4 2 2" xfId="9489"/>
    <cellStyle name="標準 28 3 12 4 2 2 2" xfId="20289"/>
    <cellStyle name="標準 28 3 12 4 2 2 3" xfId="30843"/>
    <cellStyle name="標準 28 3 12 4 2 2 4" xfId="41403"/>
    <cellStyle name="標準 28 3 12 4 2 2 5" xfId="51958"/>
    <cellStyle name="標準 28 3 12 4 2 3" xfId="15023"/>
    <cellStyle name="標準 28 3 12 4 2 4" xfId="25578"/>
    <cellStyle name="標準 28 3 12 4 2 5" xfId="36138"/>
    <cellStyle name="標準 28 3 12 4 2 6" xfId="46692"/>
    <cellStyle name="標準 28 3 12 4 3" xfId="7081"/>
    <cellStyle name="標準 28 3 12 4 3 2" xfId="17253"/>
    <cellStyle name="標準 28 3 12 4 3 3" xfId="27807"/>
    <cellStyle name="標準 28 3 12 4 3 4" xfId="38367"/>
    <cellStyle name="標準 28 3 12 4 3 5" xfId="48922"/>
    <cellStyle name="標準 28 3 12 4 4" xfId="11987"/>
    <cellStyle name="標準 28 3 12 4 5" xfId="22541"/>
    <cellStyle name="標準 28 3 12 4 6" xfId="33101"/>
    <cellStyle name="標準 28 3 12 4 7" xfId="43655"/>
    <cellStyle name="標準 28 3 12 5" xfId="3712"/>
    <cellStyle name="標準 28 3 12 5 2" xfId="8954"/>
    <cellStyle name="標準 28 3 12 5 2 2" xfId="20290"/>
    <cellStyle name="標準 28 3 12 5 2 3" xfId="30844"/>
    <cellStyle name="標準 28 3 12 5 2 4" xfId="41404"/>
    <cellStyle name="標準 28 3 12 5 2 5" xfId="51959"/>
    <cellStyle name="標準 28 3 12 5 3" xfId="15024"/>
    <cellStyle name="標準 28 3 12 5 4" xfId="25579"/>
    <cellStyle name="標準 28 3 12 5 5" xfId="36139"/>
    <cellStyle name="標準 28 3 12 5 6" xfId="46693"/>
    <cellStyle name="標準 28 3 12 6" xfId="5967"/>
    <cellStyle name="標準 28 3 12 6 2" xfId="16718"/>
    <cellStyle name="標準 28 3 12 6 3" xfId="27272"/>
    <cellStyle name="標準 28 3 12 6 4" xfId="37832"/>
    <cellStyle name="標準 28 3 12 6 5" xfId="48387"/>
    <cellStyle name="標準 28 3 12 7" xfId="11452"/>
    <cellStyle name="標準 28 3 12 8" xfId="22006"/>
    <cellStyle name="標準 28 3 12 9" xfId="32566"/>
    <cellStyle name="標準 28 3 13" xfId="746"/>
    <cellStyle name="標準 28 3 13 2" xfId="2305"/>
    <cellStyle name="標準 28 3 13 2 2" xfId="4714"/>
    <cellStyle name="標準 28 3 13 2 2 2" xfId="9956"/>
    <cellStyle name="標準 28 3 13 2 2 2 2" xfId="20291"/>
    <cellStyle name="標準 28 3 13 2 2 2 3" xfId="30845"/>
    <cellStyle name="標準 28 3 13 2 2 2 4" xfId="41405"/>
    <cellStyle name="標準 28 3 13 2 2 2 5" xfId="51960"/>
    <cellStyle name="標準 28 3 13 2 2 3" xfId="15025"/>
    <cellStyle name="標準 28 3 13 2 2 4" xfId="25580"/>
    <cellStyle name="標準 28 3 13 2 2 5" xfId="36140"/>
    <cellStyle name="標準 28 3 13 2 2 6" xfId="46694"/>
    <cellStyle name="標準 28 3 13 2 3" xfId="7548"/>
    <cellStyle name="標準 28 3 13 2 3 2" xfId="17720"/>
    <cellStyle name="標準 28 3 13 2 3 3" xfId="28274"/>
    <cellStyle name="標準 28 3 13 2 3 4" xfId="38834"/>
    <cellStyle name="標準 28 3 13 2 3 5" xfId="49389"/>
    <cellStyle name="標準 28 3 13 2 4" xfId="12454"/>
    <cellStyle name="標準 28 3 13 2 5" xfId="23008"/>
    <cellStyle name="標準 28 3 13 2 6" xfId="33568"/>
    <cellStyle name="標準 28 3 13 2 7" xfId="44122"/>
    <cellStyle name="標準 28 3 13 3" xfId="3216"/>
    <cellStyle name="標準 28 3 13 3 2" xfId="8458"/>
    <cellStyle name="標準 28 3 13 3 2 2" xfId="20292"/>
    <cellStyle name="標準 28 3 13 3 2 3" xfId="30846"/>
    <cellStyle name="標準 28 3 13 3 2 4" xfId="41406"/>
    <cellStyle name="標準 28 3 13 3 2 5" xfId="51961"/>
    <cellStyle name="標準 28 3 13 3 3" xfId="15026"/>
    <cellStyle name="標準 28 3 13 3 4" xfId="25581"/>
    <cellStyle name="標準 28 3 13 3 5" xfId="36141"/>
    <cellStyle name="標準 28 3 13 3 6" xfId="46695"/>
    <cellStyle name="標準 28 3 13 4" xfId="5989"/>
    <cellStyle name="標準 28 3 13 4 2" xfId="16222"/>
    <cellStyle name="標準 28 3 13 4 3" xfId="26776"/>
    <cellStyle name="標準 28 3 13 4 4" xfId="37336"/>
    <cellStyle name="標準 28 3 13 4 5" xfId="47891"/>
    <cellStyle name="標準 28 3 13 5" xfId="10956"/>
    <cellStyle name="標準 28 3 13 6" xfId="21510"/>
    <cellStyle name="標準 28 3 13 7" xfId="32070"/>
    <cellStyle name="標準 28 3 13 8" xfId="42624"/>
    <cellStyle name="標準 28 3 14" xfId="768"/>
    <cellStyle name="標準 28 3 14 2" xfId="2332"/>
    <cellStyle name="標準 28 3 14 2 2" xfId="7575"/>
    <cellStyle name="標準 28 3 14 2 2 2" xfId="20293"/>
    <cellStyle name="標準 28 3 14 2 2 3" xfId="30847"/>
    <cellStyle name="標準 28 3 14 2 2 4" xfId="41407"/>
    <cellStyle name="標準 28 3 14 2 2 5" xfId="51962"/>
    <cellStyle name="標準 28 3 14 2 3" xfId="15027"/>
    <cellStyle name="標準 28 3 14 2 4" xfId="25582"/>
    <cellStyle name="標準 28 3 14 2 5" xfId="36142"/>
    <cellStyle name="標準 28 3 14 2 6" xfId="46696"/>
    <cellStyle name="標準 28 3 14 3" xfId="4741"/>
    <cellStyle name="標準 28 3 14 3 2" xfId="9983"/>
    <cellStyle name="標準 28 3 14 3 2 2" xfId="20294"/>
    <cellStyle name="標準 28 3 14 3 2 3" xfId="30848"/>
    <cellStyle name="標準 28 3 14 3 2 4" xfId="41408"/>
    <cellStyle name="標準 28 3 14 3 2 5" xfId="51963"/>
    <cellStyle name="標準 28 3 14 3 3" xfId="15028"/>
    <cellStyle name="標準 28 3 14 3 4" xfId="25583"/>
    <cellStyle name="標準 28 3 14 3 5" xfId="36143"/>
    <cellStyle name="標準 28 3 14 3 6" xfId="46697"/>
    <cellStyle name="標準 28 3 14 4" xfId="6011"/>
    <cellStyle name="標準 28 3 14 4 2" xfId="17747"/>
    <cellStyle name="標準 28 3 14 4 3" xfId="28301"/>
    <cellStyle name="標準 28 3 14 4 4" xfId="38861"/>
    <cellStyle name="標準 28 3 14 4 5" xfId="49416"/>
    <cellStyle name="標準 28 3 14 5" xfId="12481"/>
    <cellStyle name="標準 28 3 14 6" xfId="23035"/>
    <cellStyle name="標準 28 3 14 7" xfId="33595"/>
    <cellStyle name="標準 28 3 14 8" xfId="44149"/>
    <cellStyle name="標準 28 3 15" xfId="807"/>
    <cellStyle name="標準 28 3 15 2" xfId="1897"/>
    <cellStyle name="標準 28 3 15 2 2" xfId="7140"/>
    <cellStyle name="標準 28 3 15 2 2 2" xfId="20295"/>
    <cellStyle name="標準 28 3 15 2 2 3" xfId="30849"/>
    <cellStyle name="標準 28 3 15 2 2 4" xfId="41409"/>
    <cellStyle name="標準 28 3 15 2 2 5" xfId="51964"/>
    <cellStyle name="標準 28 3 15 2 3" xfId="15029"/>
    <cellStyle name="標準 28 3 15 2 4" xfId="25584"/>
    <cellStyle name="標準 28 3 15 2 5" xfId="36144"/>
    <cellStyle name="標準 28 3 15 2 6" xfId="46698"/>
    <cellStyle name="標準 28 3 15 3" xfId="4306"/>
    <cellStyle name="標準 28 3 15 3 2" xfId="9548"/>
    <cellStyle name="標準 28 3 15 3 2 2" xfId="20296"/>
    <cellStyle name="標準 28 3 15 3 2 3" xfId="30850"/>
    <cellStyle name="標準 28 3 15 3 2 4" xfId="41410"/>
    <cellStyle name="標準 28 3 15 3 2 5" xfId="51965"/>
    <cellStyle name="標準 28 3 15 3 3" xfId="15030"/>
    <cellStyle name="標準 28 3 15 3 4" xfId="25585"/>
    <cellStyle name="標準 28 3 15 3 5" xfId="36145"/>
    <cellStyle name="標準 28 3 15 3 6" xfId="46699"/>
    <cellStyle name="標準 28 3 15 4" xfId="6050"/>
    <cellStyle name="標準 28 3 15 4 2" xfId="17312"/>
    <cellStyle name="標準 28 3 15 4 3" xfId="27866"/>
    <cellStyle name="標準 28 3 15 4 4" xfId="38426"/>
    <cellStyle name="標準 28 3 15 4 5" xfId="48981"/>
    <cellStyle name="標準 28 3 15 5" xfId="12046"/>
    <cellStyle name="標準 28 3 15 6" xfId="22600"/>
    <cellStyle name="標準 28 3 15 7" xfId="33160"/>
    <cellStyle name="標準 28 3 15 8" xfId="43714"/>
    <cellStyle name="標準 28 3 16" xfId="1342"/>
    <cellStyle name="標準 28 3 16 2" xfId="3751"/>
    <cellStyle name="標準 28 3 16 2 2" xfId="8993"/>
    <cellStyle name="標準 28 3 16 2 2 2" xfId="20297"/>
    <cellStyle name="標準 28 3 16 2 2 3" xfId="30851"/>
    <cellStyle name="標準 28 3 16 2 2 4" xfId="41411"/>
    <cellStyle name="標準 28 3 16 2 2 5" xfId="51966"/>
    <cellStyle name="標準 28 3 16 2 3" xfId="15031"/>
    <cellStyle name="標準 28 3 16 2 4" xfId="25586"/>
    <cellStyle name="標準 28 3 16 2 5" xfId="36146"/>
    <cellStyle name="標準 28 3 16 2 6" xfId="46700"/>
    <cellStyle name="標準 28 3 16 3" xfId="6585"/>
    <cellStyle name="標準 28 3 16 3 2" xfId="16757"/>
    <cellStyle name="標準 28 3 16 3 3" xfId="27311"/>
    <cellStyle name="標準 28 3 16 3 4" xfId="37871"/>
    <cellStyle name="標準 28 3 16 3 5" xfId="48426"/>
    <cellStyle name="標準 28 3 16 4" xfId="11491"/>
    <cellStyle name="標準 28 3 16 5" xfId="22045"/>
    <cellStyle name="標準 28 3 16 6" xfId="32605"/>
    <cellStyle name="標準 28 3 16 7" xfId="43159"/>
    <cellStyle name="標準 28 3 17" xfId="2858"/>
    <cellStyle name="標準 28 3 17 2" xfId="8101"/>
    <cellStyle name="標準 28 3 17 2 2" xfId="18273"/>
    <cellStyle name="標準 28 3 17 2 3" xfId="28827"/>
    <cellStyle name="標準 28 3 17 2 4" xfId="39387"/>
    <cellStyle name="標準 28 3 17 2 5" xfId="49942"/>
    <cellStyle name="標準 28 3 17 3" xfId="13007"/>
    <cellStyle name="標準 28 3 17 4" xfId="23561"/>
    <cellStyle name="標準 28 3 17 5" xfId="34121"/>
    <cellStyle name="標準 28 3 17 6" xfId="44675"/>
    <cellStyle name="標準 28 3 18" xfId="5266"/>
    <cellStyle name="標準 28 3 18 2" xfId="10508"/>
    <cellStyle name="標準 28 3 18 2 2" xfId="18295"/>
    <cellStyle name="標準 28 3 18 2 3" xfId="28849"/>
    <cellStyle name="標準 28 3 18 2 4" xfId="39409"/>
    <cellStyle name="標準 28 3 18 2 5" xfId="49964"/>
    <cellStyle name="標準 28 3 18 3" xfId="13029"/>
    <cellStyle name="標準 28 3 18 4" xfId="23583"/>
    <cellStyle name="標準 28 3 18 5" xfId="34143"/>
    <cellStyle name="標準 28 3 18 6" xfId="44697"/>
    <cellStyle name="標準 28 3 19" xfId="5288"/>
    <cellStyle name="標準 28 3 19 2" xfId="10530"/>
    <cellStyle name="標準 28 3 19 2 2" xfId="18317"/>
    <cellStyle name="標準 28 3 19 2 3" xfId="28871"/>
    <cellStyle name="標準 28 3 19 2 4" xfId="39431"/>
    <cellStyle name="標準 28 3 19 2 5" xfId="49986"/>
    <cellStyle name="標準 28 3 19 3" xfId="13051"/>
    <cellStyle name="標準 28 3 19 4" xfId="23605"/>
    <cellStyle name="標準 28 3 19 5" xfId="34165"/>
    <cellStyle name="標準 28 3 19 6" xfId="44719"/>
    <cellStyle name="標準 28 3 2" xfId="125"/>
    <cellStyle name="標準 28 3 2 10" xfId="21190"/>
    <cellStyle name="標準 28 3 2 11" xfId="31750"/>
    <cellStyle name="標準 28 3 2 12" xfId="42304"/>
    <cellStyle name="標準 28 3 2 2" xfId="234"/>
    <cellStyle name="標準 28 3 2 2 10" xfId="42431"/>
    <cellStyle name="標準 28 3 2 2 2" xfId="614"/>
    <cellStyle name="標準 28 3 2 2 2 2" xfId="2664"/>
    <cellStyle name="標準 28 3 2 2 2 2 2" xfId="5073"/>
    <cellStyle name="標準 28 3 2 2 2 2 2 2" xfId="10315"/>
    <cellStyle name="標準 28 3 2 2 2 2 2 2 2" xfId="20298"/>
    <cellStyle name="標準 28 3 2 2 2 2 2 2 3" xfId="30852"/>
    <cellStyle name="標準 28 3 2 2 2 2 2 2 4" xfId="41412"/>
    <cellStyle name="標準 28 3 2 2 2 2 2 2 5" xfId="51967"/>
    <cellStyle name="標準 28 3 2 2 2 2 2 3" xfId="15032"/>
    <cellStyle name="標準 28 3 2 2 2 2 2 4" xfId="25587"/>
    <cellStyle name="標準 28 3 2 2 2 2 2 5" xfId="36147"/>
    <cellStyle name="標準 28 3 2 2 2 2 2 6" xfId="46701"/>
    <cellStyle name="標準 28 3 2 2 2 2 3" xfId="7907"/>
    <cellStyle name="標準 28 3 2 2 2 2 3 2" xfId="18079"/>
    <cellStyle name="標準 28 3 2 2 2 2 3 3" xfId="28633"/>
    <cellStyle name="標準 28 3 2 2 2 2 3 4" xfId="39193"/>
    <cellStyle name="標準 28 3 2 2 2 2 3 5" xfId="49748"/>
    <cellStyle name="標準 28 3 2 2 2 2 4" xfId="12813"/>
    <cellStyle name="標準 28 3 2 2 2 2 5" xfId="23367"/>
    <cellStyle name="標準 28 3 2 2 2 2 6" xfId="33927"/>
    <cellStyle name="標準 28 3 2 2 2 2 7" xfId="44481"/>
    <cellStyle name="標準 28 3 2 2 2 3" xfId="3536"/>
    <cellStyle name="標準 28 3 2 2 2 3 2" xfId="8778"/>
    <cellStyle name="標準 28 3 2 2 2 3 2 2" xfId="20299"/>
    <cellStyle name="標準 28 3 2 2 2 3 2 3" xfId="30853"/>
    <cellStyle name="標準 28 3 2 2 2 3 2 4" xfId="41413"/>
    <cellStyle name="標準 28 3 2 2 2 3 2 5" xfId="51968"/>
    <cellStyle name="標準 28 3 2 2 2 3 3" xfId="15033"/>
    <cellStyle name="標準 28 3 2 2 2 3 4" xfId="25588"/>
    <cellStyle name="標準 28 3 2 2 2 3 5" xfId="36148"/>
    <cellStyle name="標準 28 3 2 2 2 3 6" xfId="46702"/>
    <cellStyle name="標準 28 3 2 2 2 4" xfId="5857"/>
    <cellStyle name="標準 28 3 2 2 2 4 2" xfId="16542"/>
    <cellStyle name="標準 28 3 2 2 2 4 3" xfId="27096"/>
    <cellStyle name="標準 28 3 2 2 2 4 4" xfId="37656"/>
    <cellStyle name="標準 28 3 2 2 2 4 5" xfId="48211"/>
    <cellStyle name="標準 28 3 2 2 2 5" xfId="11276"/>
    <cellStyle name="標準 28 3 2 2 2 6" xfId="21830"/>
    <cellStyle name="標準 28 3 2 2 2 7" xfId="32390"/>
    <cellStyle name="標準 28 3 2 2 2 8" xfId="42944"/>
    <cellStyle name="標準 28 3 2 2 3" xfId="1127"/>
    <cellStyle name="標準 28 3 2 2 3 2" xfId="2151"/>
    <cellStyle name="標準 28 3 2 2 3 2 2" xfId="7394"/>
    <cellStyle name="標準 28 3 2 2 3 2 2 2" xfId="20300"/>
    <cellStyle name="標準 28 3 2 2 3 2 2 3" xfId="30854"/>
    <cellStyle name="標準 28 3 2 2 3 2 2 4" xfId="41414"/>
    <cellStyle name="標準 28 3 2 2 3 2 2 5" xfId="51969"/>
    <cellStyle name="標準 28 3 2 2 3 2 3" xfId="15034"/>
    <cellStyle name="標準 28 3 2 2 3 2 4" xfId="25589"/>
    <cellStyle name="標準 28 3 2 2 3 2 5" xfId="36149"/>
    <cellStyle name="標準 28 3 2 2 3 2 6" xfId="46703"/>
    <cellStyle name="標準 28 3 2 2 3 3" xfId="4560"/>
    <cellStyle name="標準 28 3 2 2 3 3 2" xfId="9802"/>
    <cellStyle name="標準 28 3 2 2 3 3 2 2" xfId="20301"/>
    <cellStyle name="標準 28 3 2 2 3 3 2 3" xfId="30855"/>
    <cellStyle name="標準 28 3 2 2 3 3 2 4" xfId="41415"/>
    <cellStyle name="標準 28 3 2 2 3 3 2 5" xfId="51970"/>
    <cellStyle name="標準 28 3 2 2 3 3 3" xfId="15035"/>
    <cellStyle name="標準 28 3 2 2 3 3 4" xfId="25590"/>
    <cellStyle name="標準 28 3 2 2 3 3 5" xfId="36150"/>
    <cellStyle name="標準 28 3 2 2 3 3 6" xfId="46704"/>
    <cellStyle name="標準 28 3 2 2 3 4" xfId="6370"/>
    <cellStyle name="標準 28 3 2 2 3 4 2" xfId="17566"/>
    <cellStyle name="標準 28 3 2 2 3 4 3" xfId="28120"/>
    <cellStyle name="標準 28 3 2 2 3 4 4" xfId="38680"/>
    <cellStyle name="標準 28 3 2 2 3 4 5" xfId="49235"/>
    <cellStyle name="標準 28 3 2 2 3 5" xfId="12300"/>
    <cellStyle name="標準 28 3 2 2 3 6" xfId="22854"/>
    <cellStyle name="標準 28 3 2 2 3 7" xfId="33414"/>
    <cellStyle name="標準 28 3 2 2 3 8" xfId="43968"/>
    <cellStyle name="標準 28 3 2 2 4" xfId="1662"/>
    <cellStyle name="標準 28 3 2 2 4 2" xfId="4071"/>
    <cellStyle name="標準 28 3 2 2 4 2 2" xfId="9313"/>
    <cellStyle name="標準 28 3 2 2 4 2 2 2" xfId="20302"/>
    <cellStyle name="標準 28 3 2 2 4 2 2 3" xfId="30856"/>
    <cellStyle name="標準 28 3 2 2 4 2 2 4" xfId="41416"/>
    <cellStyle name="標準 28 3 2 2 4 2 2 5" xfId="51971"/>
    <cellStyle name="標準 28 3 2 2 4 2 3" xfId="15036"/>
    <cellStyle name="標準 28 3 2 2 4 2 4" xfId="25591"/>
    <cellStyle name="標準 28 3 2 2 4 2 5" xfId="36151"/>
    <cellStyle name="標準 28 3 2 2 4 2 6" xfId="46705"/>
    <cellStyle name="標準 28 3 2 2 4 3" xfId="6905"/>
    <cellStyle name="標準 28 3 2 2 4 3 2" xfId="17077"/>
    <cellStyle name="標準 28 3 2 2 4 3 3" xfId="27631"/>
    <cellStyle name="標準 28 3 2 2 4 3 4" xfId="38191"/>
    <cellStyle name="標準 28 3 2 2 4 3 5" xfId="48746"/>
    <cellStyle name="標準 28 3 2 2 4 4" xfId="11811"/>
    <cellStyle name="標準 28 3 2 2 4 5" xfId="22365"/>
    <cellStyle name="標準 28 3 2 2 4 6" xfId="32925"/>
    <cellStyle name="標準 28 3 2 2 4 7" xfId="43479"/>
    <cellStyle name="標準 28 3 2 2 5" xfId="3023"/>
    <cellStyle name="標準 28 3 2 2 5 2" xfId="8265"/>
    <cellStyle name="標準 28 3 2 2 5 2 2" xfId="20303"/>
    <cellStyle name="標準 28 3 2 2 5 2 3" xfId="30857"/>
    <cellStyle name="標準 28 3 2 2 5 2 4" xfId="41417"/>
    <cellStyle name="標準 28 3 2 2 5 2 5" xfId="51972"/>
    <cellStyle name="標準 28 3 2 2 5 3" xfId="15037"/>
    <cellStyle name="標準 28 3 2 2 5 4" xfId="25592"/>
    <cellStyle name="標準 28 3 2 2 5 5" xfId="36152"/>
    <cellStyle name="標準 28 3 2 2 5 6" xfId="46706"/>
    <cellStyle name="標準 28 3 2 2 6" xfId="5478"/>
    <cellStyle name="標準 28 3 2 2 6 2" xfId="16029"/>
    <cellStyle name="標準 28 3 2 2 6 3" xfId="26583"/>
    <cellStyle name="標準 28 3 2 2 6 4" xfId="37143"/>
    <cellStyle name="標準 28 3 2 2 6 5" xfId="47698"/>
    <cellStyle name="標準 28 3 2 2 7" xfId="10763"/>
    <cellStyle name="標準 28 3 2 2 8" xfId="21317"/>
    <cellStyle name="標準 28 3 2 2 9" xfId="31877"/>
    <cellStyle name="標準 28 3 2 3" xfId="418"/>
    <cellStyle name="標準 28 3 2 3 2" xfId="1000"/>
    <cellStyle name="標準 28 3 2 3 2 2" xfId="2537"/>
    <cellStyle name="標準 28 3 2 3 2 2 2" xfId="7780"/>
    <cellStyle name="標準 28 3 2 3 2 2 2 2" xfId="20304"/>
    <cellStyle name="標準 28 3 2 3 2 2 2 3" xfId="30858"/>
    <cellStyle name="標準 28 3 2 3 2 2 2 4" xfId="41418"/>
    <cellStyle name="標準 28 3 2 3 2 2 2 5" xfId="51973"/>
    <cellStyle name="標準 28 3 2 3 2 2 3" xfId="15038"/>
    <cellStyle name="標準 28 3 2 3 2 2 4" xfId="25593"/>
    <cellStyle name="標準 28 3 2 3 2 2 5" xfId="36153"/>
    <cellStyle name="標準 28 3 2 3 2 2 6" xfId="46707"/>
    <cellStyle name="標準 28 3 2 3 2 3" xfId="4946"/>
    <cellStyle name="標準 28 3 2 3 2 3 2" xfId="10188"/>
    <cellStyle name="標準 28 3 2 3 2 3 2 2" xfId="20305"/>
    <cellStyle name="標準 28 3 2 3 2 3 2 3" xfId="30859"/>
    <cellStyle name="標準 28 3 2 3 2 3 2 4" xfId="41419"/>
    <cellStyle name="標準 28 3 2 3 2 3 2 5" xfId="51974"/>
    <cellStyle name="標準 28 3 2 3 2 3 3" xfId="15039"/>
    <cellStyle name="標準 28 3 2 3 2 3 4" xfId="25594"/>
    <cellStyle name="標準 28 3 2 3 2 3 5" xfId="36154"/>
    <cellStyle name="標準 28 3 2 3 2 3 6" xfId="46708"/>
    <cellStyle name="標準 28 3 2 3 2 4" xfId="6243"/>
    <cellStyle name="標準 28 3 2 3 2 4 2" xfId="17952"/>
    <cellStyle name="標準 28 3 2 3 2 4 3" xfId="28506"/>
    <cellStyle name="標準 28 3 2 3 2 4 4" xfId="39066"/>
    <cellStyle name="標準 28 3 2 3 2 4 5" xfId="49621"/>
    <cellStyle name="標準 28 3 2 3 2 5" xfId="12686"/>
    <cellStyle name="標準 28 3 2 3 2 6" xfId="23240"/>
    <cellStyle name="標準 28 3 2 3 2 7" xfId="33800"/>
    <cellStyle name="標準 28 3 2 3 2 8" xfId="44354"/>
    <cellStyle name="標準 28 3 2 3 3" xfId="1535"/>
    <cellStyle name="標準 28 3 2 3 3 2" xfId="3944"/>
    <cellStyle name="標準 28 3 2 3 3 2 2" xfId="9186"/>
    <cellStyle name="標準 28 3 2 3 3 2 2 2" xfId="20306"/>
    <cellStyle name="標準 28 3 2 3 3 2 2 3" xfId="30860"/>
    <cellStyle name="標準 28 3 2 3 3 2 2 4" xfId="41420"/>
    <cellStyle name="標準 28 3 2 3 3 2 2 5" xfId="51975"/>
    <cellStyle name="標準 28 3 2 3 3 2 3" xfId="15040"/>
    <cellStyle name="標準 28 3 2 3 3 2 4" xfId="25595"/>
    <cellStyle name="標準 28 3 2 3 3 2 5" xfId="36155"/>
    <cellStyle name="標準 28 3 2 3 3 2 6" xfId="46709"/>
    <cellStyle name="標準 28 3 2 3 3 3" xfId="6778"/>
    <cellStyle name="標準 28 3 2 3 3 3 2" xfId="16950"/>
    <cellStyle name="標準 28 3 2 3 3 3 3" xfId="27504"/>
    <cellStyle name="標準 28 3 2 3 3 3 4" xfId="38064"/>
    <cellStyle name="標準 28 3 2 3 3 3 5" xfId="48619"/>
    <cellStyle name="標準 28 3 2 3 3 4" xfId="11684"/>
    <cellStyle name="標準 28 3 2 3 3 5" xfId="22238"/>
    <cellStyle name="標準 28 3 2 3 3 6" xfId="32798"/>
    <cellStyle name="標準 28 3 2 3 3 7" xfId="43352"/>
    <cellStyle name="標準 28 3 2 3 4" xfId="3409"/>
    <cellStyle name="標準 28 3 2 3 4 2" xfId="8651"/>
    <cellStyle name="標準 28 3 2 3 4 2 2" xfId="20307"/>
    <cellStyle name="標準 28 3 2 3 4 2 3" xfId="30861"/>
    <cellStyle name="標準 28 3 2 3 4 2 4" xfId="41421"/>
    <cellStyle name="標準 28 3 2 3 4 2 5" xfId="51976"/>
    <cellStyle name="標準 28 3 2 3 4 3" xfId="15041"/>
    <cellStyle name="標準 28 3 2 3 4 4" xfId="25596"/>
    <cellStyle name="標準 28 3 2 3 4 5" xfId="36156"/>
    <cellStyle name="標準 28 3 2 3 4 6" xfId="46710"/>
    <cellStyle name="標準 28 3 2 3 5" xfId="5661"/>
    <cellStyle name="標準 28 3 2 3 5 2" xfId="16415"/>
    <cellStyle name="標準 28 3 2 3 5 3" xfId="26969"/>
    <cellStyle name="標準 28 3 2 3 5 4" xfId="37529"/>
    <cellStyle name="標準 28 3 2 3 5 5" xfId="48084"/>
    <cellStyle name="標準 28 3 2 3 6" xfId="11149"/>
    <cellStyle name="標準 28 3 2 3 7" xfId="21703"/>
    <cellStyle name="標準 28 3 2 3 8" xfId="32263"/>
    <cellStyle name="標準 28 3 2 3 9" xfId="42817"/>
    <cellStyle name="標準 28 3 2 4" xfId="829"/>
    <cellStyle name="標準 28 3 2 4 2" xfId="2368"/>
    <cellStyle name="標準 28 3 2 4 2 2" xfId="4777"/>
    <cellStyle name="標準 28 3 2 4 2 2 2" xfId="10019"/>
    <cellStyle name="標準 28 3 2 4 2 2 2 2" xfId="20308"/>
    <cellStyle name="標準 28 3 2 4 2 2 2 3" xfId="30862"/>
    <cellStyle name="標準 28 3 2 4 2 2 2 4" xfId="41422"/>
    <cellStyle name="標準 28 3 2 4 2 2 2 5" xfId="51977"/>
    <cellStyle name="標準 28 3 2 4 2 2 3" xfId="15042"/>
    <cellStyle name="標準 28 3 2 4 2 2 4" xfId="25597"/>
    <cellStyle name="標準 28 3 2 4 2 2 5" xfId="36157"/>
    <cellStyle name="標準 28 3 2 4 2 2 6" xfId="46711"/>
    <cellStyle name="標準 28 3 2 4 2 3" xfId="7611"/>
    <cellStyle name="標準 28 3 2 4 2 3 2" xfId="17783"/>
    <cellStyle name="標準 28 3 2 4 2 3 3" xfId="28337"/>
    <cellStyle name="標準 28 3 2 4 2 3 4" xfId="38897"/>
    <cellStyle name="標準 28 3 2 4 2 3 5" xfId="49452"/>
    <cellStyle name="標準 28 3 2 4 2 4" xfId="12517"/>
    <cellStyle name="標準 28 3 2 4 2 5" xfId="23071"/>
    <cellStyle name="標準 28 3 2 4 2 6" xfId="33631"/>
    <cellStyle name="標準 28 3 2 4 2 7" xfId="44185"/>
    <cellStyle name="標準 28 3 2 4 3" xfId="3238"/>
    <cellStyle name="標準 28 3 2 4 3 2" xfId="8480"/>
    <cellStyle name="標準 28 3 2 4 3 2 2" xfId="20309"/>
    <cellStyle name="標準 28 3 2 4 3 2 3" xfId="30863"/>
    <cellStyle name="標準 28 3 2 4 3 2 4" xfId="41423"/>
    <cellStyle name="標準 28 3 2 4 3 2 5" xfId="51978"/>
    <cellStyle name="標準 28 3 2 4 3 3" xfId="15043"/>
    <cellStyle name="標準 28 3 2 4 3 4" xfId="25598"/>
    <cellStyle name="標準 28 3 2 4 3 5" xfId="36158"/>
    <cellStyle name="標準 28 3 2 4 3 6" xfId="46712"/>
    <cellStyle name="標準 28 3 2 4 4" xfId="6072"/>
    <cellStyle name="標準 28 3 2 4 4 2" xfId="16244"/>
    <cellStyle name="標準 28 3 2 4 4 3" xfId="26798"/>
    <cellStyle name="標準 28 3 2 4 4 4" xfId="37358"/>
    <cellStyle name="標準 28 3 2 4 4 5" xfId="47913"/>
    <cellStyle name="標準 28 3 2 4 5" xfId="10978"/>
    <cellStyle name="標準 28 3 2 4 6" xfId="21532"/>
    <cellStyle name="標準 28 3 2 4 7" xfId="32092"/>
    <cellStyle name="標準 28 3 2 4 8" xfId="42646"/>
    <cellStyle name="標準 28 3 2 5" xfId="1955"/>
    <cellStyle name="標準 28 3 2 5 2" xfId="4364"/>
    <cellStyle name="標準 28 3 2 5 2 2" xfId="9606"/>
    <cellStyle name="標準 28 3 2 5 2 2 2" xfId="20310"/>
    <cellStyle name="標準 28 3 2 5 2 2 3" xfId="30864"/>
    <cellStyle name="標準 28 3 2 5 2 2 4" xfId="41424"/>
    <cellStyle name="標準 28 3 2 5 2 2 5" xfId="51979"/>
    <cellStyle name="標準 28 3 2 5 2 3" xfId="15044"/>
    <cellStyle name="標準 28 3 2 5 2 4" xfId="25599"/>
    <cellStyle name="標準 28 3 2 5 2 5" xfId="36159"/>
    <cellStyle name="標準 28 3 2 5 2 6" xfId="46713"/>
    <cellStyle name="標準 28 3 2 5 3" xfId="7198"/>
    <cellStyle name="標準 28 3 2 5 3 2" xfId="17370"/>
    <cellStyle name="標準 28 3 2 5 3 3" xfId="27924"/>
    <cellStyle name="標準 28 3 2 5 3 4" xfId="38484"/>
    <cellStyle name="標準 28 3 2 5 3 5" xfId="49039"/>
    <cellStyle name="標準 28 3 2 5 4" xfId="12104"/>
    <cellStyle name="標準 28 3 2 5 5" xfId="22658"/>
    <cellStyle name="標準 28 3 2 5 6" xfId="33218"/>
    <cellStyle name="標準 28 3 2 5 7" xfId="43772"/>
    <cellStyle name="標準 28 3 2 6" xfId="1364"/>
    <cellStyle name="標準 28 3 2 6 2" xfId="3773"/>
    <cellStyle name="標準 28 3 2 6 2 2" xfId="9015"/>
    <cellStyle name="標準 28 3 2 6 2 2 2" xfId="20311"/>
    <cellStyle name="標準 28 3 2 6 2 2 3" xfId="30865"/>
    <cellStyle name="標準 28 3 2 6 2 2 4" xfId="41425"/>
    <cellStyle name="標準 28 3 2 6 2 2 5" xfId="51980"/>
    <cellStyle name="標準 28 3 2 6 2 3" xfId="15045"/>
    <cellStyle name="標準 28 3 2 6 2 4" xfId="25600"/>
    <cellStyle name="標準 28 3 2 6 2 5" xfId="36160"/>
    <cellStyle name="標準 28 3 2 6 2 6" xfId="46714"/>
    <cellStyle name="標準 28 3 2 6 3" xfId="6607"/>
    <cellStyle name="標準 28 3 2 6 3 2" xfId="16779"/>
    <cellStyle name="標準 28 3 2 6 3 3" xfId="27333"/>
    <cellStyle name="標準 28 3 2 6 3 4" xfId="37893"/>
    <cellStyle name="標準 28 3 2 6 3 5" xfId="48448"/>
    <cellStyle name="標準 28 3 2 6 4" xfId="11513"/>
    <cellStyle name="標準 28 3 2 6 5" xfId="22067"/>
    <cellStyle name="標準 28 3 2 6 6" xfId="32627"/>
    <cellStyle name="標準 28 3 2 6 7" xfId="43181"/>
    <cellStyle name="標準 28 3 2 7" xfId="2896"/>
    <cellStyle name="標準 28 3 2 7 2" xfId="8138"/>
    <cellStyle name="標準 28 3 2 7 2 2" xfId="20312"/>
    <cellStyle name="標準 28 3 2 7 2 3" xfId="30866"/>
    <cellStyle name="標準 28 3 2 7 2 4" xfId="41426"/>
    <cellStyle name="標準 28 3 2 7 2 5" xfId="51981"/>
    <cellStyle name="標準 28 3 2 7 3" xfId="15046"/>
    <cellStyle name="標準 28 3 2 7 4" xfId="25601"/>
    <cellStyle name="標準 28 3 2 7 5" xfId="36161"/>
    <cellStyle name="標準 28 3 2 7 6" xfId="46715"/>
    <cellStyle name="標準 28 3 2 8" xfId="5373"/>
    <cellStyle name="標準 28 3 2 8 2" xfId="15902"/>
    <cellStyle name="標準 28 3 2 8 3" xfId="26456"/>
    <cellStyle name="標準 28 3 2 8 4" xfId="37016"/>
    <cellStyle name="標準 28 3 2 8 5" xfId="47571"/>
    <cellStyle name="標準 28 3 2 9" xfId="10636"/>
    <cellStyle name="標準 28 3 20" xfId="5310"/>
    <cellStyle name="標準 28 3 20 2" xfId="10552"/>
    <cellStyle name="標準 28 3 20 2 2" xfId="20313"/>
    <cellStyle name="標準 28 3 20 2 3" xfId="30867"/>
    <cellStyle name="標準 28 3 20 2 4" xfId="41427"/>
    <cellStyle name="標準 28 3 20 2 5" xfId="51982"/>
    <cellStyle name="標準 28 3 20 3" xfId="15047"/>
    <cellStyle name="標準 28 3 20 4" xfId="25602"/>
    <cellStyle name="標準 28 3 20 5" xfId="36162"/>
    <cellStyle name="標準 28 3 20 6" xfId="46716"/>
    <cellStyle name="標準 28 3 21" xfId="5332"/>
    <cellStyle name="標準 28 3 21 2" xfId="21084"/>
    <cellStyle name="標準 28 3 21 2 2" xfId="31638"/>
    <cellStyle name="標準 28 3 21 2 3" xfId="42198"/>
    <cellStyle name="標準 28 3 21 2 4" xfId="52753"/>
    <cellStyle name="標準 28 3 21 3" xfId="15818"/>
    <cellStyle name="標準 28 3 21 4" xfId="26373"/>
    <cellStyle name="標準 28 3 21 5" xfId="36933"/>
    <cellStyle name="標準 28 3 21 6" xfId="47487"/>
    <cellStyle name="標準 28 3 22" xfId="5352"/>
    <cellStyle name="標準 28 3 22 2" xfId="21106"/>
    <cellStyle name="標準 28 3 22 2 2" xfId="31660"/>
    <cellStyle name="標準 28 3 22 2 3" xfId="42220"/>
    <cellStyle name="標準 28 3 22 2 4" xfId="52775"/>
    <cellStyle name="標準 28 3 22 3" xfId="15840"/>
    <cellStyle name="標準 28 3 22 4" xfId="26395"/>
    <cellStyle name="標準 28 3 22 5" xfId="36955"/>
    <cellStyle name="標準 28 3 22 6" xfId="47509"/>
    <cellStyle name="標準 28 3 23" xfId="10574"/>
    <cellStyle name="標準 28 3 23 2" xfId="21128"/>
    <cellStyle name="標準 28 3 23 3" xfId="31682"/>
    <cellStyle name="標準 28 3 23 4" xfId="42242"/>
    <cellStyle name="標準 28 3 23 5" xfId="52797"/>
    <cellStyle name="標準 28 3 24" xfId="15864"/>
    <cellStyle name="標準 28 3 24 2" xfId="26419"/>
    <cellStyle name="標準 28 3 24 3" xfId="36979"/>
    <cellStyle name="標準 28 3 24 4" xfId="47533"/>
    <cellStyle name="標準 28 3 25" xfId="10598"/>
    <cellStyle name="標準 28 3 26" xfId="21152"/>
    <cellStyle name="標準 28 3 27" xfId="31712"/>
    <cellStyle name="標準 28 3 28" xfId="42266"/>
    <cellStyle name="標準 28 3 3" xfId="147"/>
    <cellStyle name="標準 28 3 3 10" xfId="21212"/>
    <cellStyle name="標準 28 3 3 11" xfId="31772"/>
    <cellStyle name="標準 28 3 3 12" xfId="42326"/>
    <cellStyle name="標準 28 3 3 2" xfId="257"/>
    <cellStyle name="標準 28 3 3 2 10" xfId="42453"/>
    <cellStyle name="標準 28 3 3 2 2" xfId="636"/>
    <cellStyle name="標準 28 3 3 2 2 2" xfId="2686"/>
    <cellStyle name="標準 28 3 3 2 2 2 2" xfId="5095"/>
    <cellStyle name="標準 28 3 3 2 2 2 2 2" xfId="10337"/>
    <cellStyle name="標準 28 3 3 2 2 2 2 2 2" xfId="20314"/>
    <cellStyle name="標準 28 3 3 2 2 2 2 2 3" xfId="30868"/>
    <cellStyle name="標準 28 3 3 2 2 2 2 2 4" xfId="41428"/>
    <cellStyle name="標準 28 3 3 2 2 2 2 2 5" xfId="51983"/>
    <cellStyle name="標準 28 3 3 2 2 2 2 3" xfId="15048"/>
    <cellStyle name="標準 28 3 3 2 2 2 2 4" xfId="25603"/>
    <cellStyle name="標準 28 3 3 2 2 2 2 5" xfId="36163"/>
    <cellStyle name="標準 28 3 3 2 2 2 2 6" xfId="46717"/>
    <cellStyle name="標準 28 3 3 2 2 2 3" xfId="7929"/>
    <cellStyle name="標準 28 3 3 2 2 2 3 2" xfId="18101"/>
    <cellStyle name="標準 28 3 3 2 2 2 3 3" xfId="28655"/>
    <cellStyle name="標準 28 3 3 2 2 2 3 4" xfId="39215"/>
    <cellStyle name="標準 28 3 3 2 2 2 3 5" xfId="49770"/>
    <cellStyle name="標準 28 3 3 2 2 2 4" xfId="12835"/>
    <cellStyle name="標準 28 3 3 2 2 2 5" xfId="23389"/>
    <cellStyle name="標準 28 3 3 2 2 2 6" xfId="33949"/>
    <cellStyle name="標準 28 3 3 2 2 2 7" xfId="44503"/>
    <cellStyle name="標準 28 3 3 2 2 3" xfId="3558"/>
    <cellStyle name="標準 28 3 3 2 2 3 2" xfId="8800"/>
    <cellStyle name="標準 28 3 3 2 2 3 2 2" xfId="20315"/>
    <cellStyle name="標準 28 3 3 2 2 3 2 3" xfId="30869"/>
    <cellStyle name="標準 28 3 3 2 2 3 2 4" xfId="41429"/>
    <cellStyle name="標準 28 3 3 2 2 3 2 5" xfId="51984"/>
    <cellStyle name="標準 28 3 3 2 2 3 3" xfId="15049"/>
    <cellStyle name="標準 28 3 3 2 2 3 4" xfId="25604"/>
    <cellStyle name="標準 28 3 3 2 2 3 5" xfId="36164"/>
    <cellStyle name="標準 28 3 3 2 2 3 6" xfId="46718"/>
    <cellStyle name="標準 28 3 3 2 2 4" xfId="5879"/>
    <cellStyle name="標準 28 3 3 2 2 4 2" xfId="16564"/>
    <cellStyle name="標準 28 3 3 2 2 4 3" xfId="27118"/>
    <cellStyle name="標準 28 3 3 2 2 4 4" xfId="37678"/>
    <cellStyle name="標準 28 3 3 2 2 4 5" xfId="48233"/>
    <cellStyle name="標準 28 3 3 2 2 5" xfId="11298"/>
    <cellStyle name="標準 28 3 3 2 2 6" xfId="21852"/>
    <cellStyle name="標準 28 3 3 2 2 7" xfId="32412"/>
    <cellStyle name="標準 28 3 3 2 2 8" xfId="42966"/>
    <cellStyle name="標準 28 3 3 2 3" xfId="1149"/>
    <cellStyle name="標準 28 3 3 2 3 2" xfId="2173"/>
    <cellStyle name="標準 28 3 3 2 3 2 2" xfId="7416"/>
    <cellStyle name="標準 28 3 3 2 3 2 2 2" xfId="20316"/>
    <cellStyle name="標準 28 3 3 2 3 2 2 3" xfId="30870"/>
    <cellStyle name="標準 28 3 3 2 3 2 2 4" xfId="41430"/>
    <cellStyle name="標準 28 3 3 2 3 2 2 5" xfId="51985"/>
    <cellStyle name="標準 28 3 3 2 3 2 3" xfId="15050"/>
    <cellStyle name="標準 28 3 3 2 3 2 4" xfId="25605"/>
    <cellStyle name="標準 28 3 3 2 3 2 5" xfId="36165"/>
    <cellStyle name="標準 28 3 3 2 3 2 6" xfId="46719"/>
    <cellStyle name="標準 28 3 3 2 3 3" xfId="4582"/>
    <cellStyle name="標準 28 3 3 2 3 3 2" xfId="9824"/>
    <cellStyle name="標準 28 3 3 2 3 3 2 2" xfId="20317"/>
    <cellStyle name="標準 28 3 3 2 3 3 2 3" xfId="30871"/>
    <cellStyle name="標準 28 3 3 2 3 3 2 4" xfId="41431"/>
    <cellStyle name="標準 28 3 3 2 3 3 2 5" xfId="51986"/>
    <cellStyle name="標準 28 3 3 2 3 3 3" xfId="15051"/>
    <cellStyle name="標準 28 3 3 2 3 3 4" xfId="25606"/>
    <cellStyle name="標準 28 3 3 2 3 3 5" xfId="36166"/>
    <cellStyle name="標準 28 3 3 2 3 3 6" xfId="46720"/>
    <cellStyle name="標準 28 3 3 2 3 4" xfId="6392"/>
    <cellStyle name="標準 28 3 3 2 3 4 2" xfId="17588"/>
    <cellStyle name="標準 28 3 3 2 3 4 3" xfId="28142"/>
    <cellStyle name="標準 28 3 3 2 3 4 4" xfId="38702"/>
    <cellStyle name="標準 28 3 3 2 3 4 5" xfId="49257"/>
    <cellStyle name="標準 28 3 3 2 3 5" xfId="12322"/>
    <cellStyle name="標準 28 3 3 2 3 6" xfId="22876"/>
    <cellStyle name="標準 28 3 3 2 3 7" xfId="33436"/>
    <cellStyle name="標準 28 3 3 2 3 8" xfId="43990"/>
    <cellStyle name="標準 28 3 3 2 4" xfId="1684"/>
    <cellStyle name="標準 28 3 3 2 4 2" xfId="4093"/>
    <cellStyle name="標準 28 3 3 2 4 2 2" xfId="9335"/>
    <cellStyle name="標準 28 3 3 2 4 2 2 2" xfId="20318"/>
    <cellStyle name="標準 28 3 3 2 4 2 2 3" xfId="30872"/>
    <cellStyle name="標準 28 3 3 2 4 2 2 4" xfId="41432"/>
    <cellStyle name="標準 28 3 3 2 4 2 2 5" xfId="51987"/>
    <cellStyle name="標準 28 3 3 2 4 2 3" xfId="15052"/>
    <cellStyle name="標準 28 3 3 2 4 2 4" xfId="25607"/>
    <cellStyle name="標準 28 3 3 2 4 2 5" xfId="36167"/>
    <cellStyle name="標準 28 3 3 2 4 2 6" xfId="46721"/>
    <cellStyle name="標準 28 3 3 2 4 3" xfId="6927"/>
    <cellStyle name="標準 28 3 3 2 4 3 2" xfId="17099"/>
    <cellStyle name="標準 28 3 3 2 4 3 3" xfId="27653"/>
    <cellStyle name="標準 28 3 3 2 4 3 4" xfId="38213"/>
    <cellStyle name="標準 28 3 3 2 4 3 5" xfId="48768"/>
    <cellStyle name="標準 28 3 3 2 4 4" xfId="11833"/>
    <cellStyle name="標準 28 3 3 2 4 5" xfId="22387"/>
    <cellStyle name="標準 28 3 3 2 4 6" xfId="32947"/>
    <cellStyle name="標準 28 3 3 2 4 7" xfId="43501"/>
    <cellStyle name="標準 28 3 3 2 5" xfId="3045"/>
    <cellStyle name="標準 28 3 3 2 5 2" xfId="8287"/>
    <cellStyle name="標準 28 3 3 2 5 2 2" xfId="20319"/>
    <cellStyle name="標準 28 3 3 2 5 2 3" xfId="30873"/>
    <cellStyle name="標準 28 3 3 2 5 2 4" xfId="41433"/>
    <cellStyle name="標準 28 3 3 2 5 2 5" xfId="51988"/>
    <cellStyle name="標準 28 3 3 2 5 3" xfId="15053"/>
    <cellStyle name="標準 28 3 3 2 5 4" xfId="25608"/>
    <cellStyle name="標準 28 3 3 2 5 5" xfId="36168"/>
    <cellStyle name="標準 28 3 3 2 5 6" xfId="46722"/>
    <cellStyle name="標準 28 3 3 2 6" xfId="5500"/>
    <cellStyle name="標準 28 3 3 2 6 2" xfId="16051"/>
    <cellStyle name="標準 28 3 3 2 6 3" xfId="26605"/>
    <cellStyle name="標準 28 3 3 2 6 4" xfId="37165"/>
    <cellStyle name="標準 28 3 3 2 6 5" xfId="47720"/>
    <cellStyle name="標準 28 3 3 2 7" xfId="10785"/>
    <cellStyle name="標準 28 3 3 2 8" xfId="21339"/>
    <cellStyle name="標準 28 3 3 2 9" xfId="31899"/>
    <cellStyle name="標準 28 3 3 3" xfId="453"/>
    <cellStyle name="標準 28 3 3 3 2" xfId="1022"/>
    <cellStyle name="標準 28 3 3 3 2 2" xfId="2559"/>
    <cellStyle name="標準 28 3 3 3 2 2 2" xfId="7802"/>
    <cellStyle name="標準 28 3 3 3 2 2 2 2" xfId="20320"/>
    <cellStyle name="標準 28 3 3 3 2 2 2 3" xfId="30874"/>
    <cellStyle name="標準 28 3 3 3 2 2 2 4" xfId="41434"/>
    <cellStyle name="標準 28 3 3 3 2 2 2 5" xfId="51989"/>
    <cellStyle name="標準 28 3 3 3 2 2 3" xfId="15054"/>
    <cellStyle name="標準 28 3 3 3 2 2 4" xfId="25609"/>
    <cellStyle name="標準 28 3 3 3 2 2 5" xfId="36169"/>
    <cellStyle name="標準 28 3 3 3 2 2 6" xfId="46723"/>
    <cellStyle name="標準 28 3 3 3 2 3" xfId="4968"/>
    <cellStyle name="標準 28 3 3 3 2 3 2" xfId="10210"/>
    <cellStyle name="標準 28 3 3 3 2 3 2 2" xfId="20321"/>
    <cellStyle name="標準 28 3 3 3 2 3 2 3" xfId="30875"/>
    <cellStyle name="標準 28 3 3 3 2 3 2 4" xfId="41435"/>
    <cellStyle name="標準 28 3 3 3 2 3 2 5" xfId="51990"/>
    <cellStyle name="標準 28 3 3 3 2 3 3" xfId="15055"/>
    <cellStyle name="標準 28 3 3 3 2 3 4" xfId="25610"/>
    <cellStyle name="標準 28 3 3 3 2 3 5" xfId="36170"/>
    <cellStyle name="標準 28 3 3 3 2 3 6" xfId="46724"/>
    <cellStyle name="標準 28 3 3 3 2 4" xfId="6265"/>
    <cellStyle name="標準 28 3 3 3 2 4 2" xfId="17974"/>
    <cellStyle name="標準 28 3 3 3 2 4 3" xfId="28528"/>
    <cellStyle name="標準 28 3 3 3 2 4 4" xfId="39088"/>
    <cellStyle name="標準 28 3 3 3 2 4 5" xfId="49643"/>
    <cellStyle name="標準 28 3 3 3 2 5" xfId="12708"/>
    <cellStyle name="標準 28 3 3 3 2 6" xfId="23262"/>
    <cellStyle name="標準 28 3 3 3 2 7" xfId="33822"/>
    <cellStyle name="標準 28 3 3 3 2 8" xfId="44376"/>
    <cellStyle name="標準 28 3 3 3 3" xfId="1557"/>
    <cellStyle name="標準 28 3 3 3 3 2" xfId="3966"/>
    <cellStyle name="標準 28 3 3 3 3 2 2" xfId="9208"/>
    <cellStyle name="標準 28 3 3 3 3 2 2 2" xfId="20322"/>
    <cellStyle name="標準 28 3 3 3 3 2 2 3" xfId="30876"/>
    <cellStyle name="標準 28 3 3 3 3 2 2 4" xfId="41436"/>
    <cellStyle name="標準 28 3 3 3 3 2 2 5" xfId="51991"/>
    <cellStyle name="標準 28 3 3 3 3 2 3" xfId="15056"/>
    <cellStyle name="標準 28 3 3 3 3 2 4" xfId="25611"/>
    <cellStyle name="標準 28 3 3 3 3 2 5" xfId="36171"/>
    <cellStyle name="標準 28 3 3 3 3 2 6" xfId="46725"/>
    <cellStyle name="標準 28 3 3 3 3 3" xfId="6800"/>
    <cellStyle name="標準 28 3 3 3 3 3 2" xfId="16972"/>
    <cellStyle name="標準 28 3 3 3 3 3 3" xfId="27526"/>
    <cellStyle name="標準 28 3 3 3 3 3 4" xfId="38086"/>
    <cellStyle name="標準 28 3 3 3 3 3 5" xfId="48641"/>
    <cellStyle name="標準 28 3 3 3 3 4" xfId="11706"/>
    <cellStyle name="標準 28 3 3 3 3 5" xfId="22260"/>
    <cellStyle name="標準 28 3 3 3 3 6" xfId="32820"/>
    <cellStyle name="標準 28 3 3 3 3 7" xfId="43374"/>
    <cellStyle name="標準 28 3 3 3 4" xfId="3431"/>
    <cellStyle name="標準 28 3 3 3 4 2" xfId="8673"/>
    <cellStyle name="標準 28 3 3 3 4 2 2" xfId="20323"/>
    <cellStyle name="標準 28 3 3 3 4 2 3" xfId="30877"/>
    <cellStyle name="標準 28 3 3 3 4 2 4" xfId="41437"/>
    <cellStyle name="標準 28 3 3 3 4 2 5" xfId="51992"/>
    <cellStyle name="標準 28 3 3 3 4 3" xfId="15057"/>
    <cellStyle name="標準 28 3 3 3 4 4" xfId="25612"/>
    <cellStyle name="標準 28 3 3 3 4 5" xfId="36172"/>
    <cellStyle name="標準 28 3 3 3 4 6" xfId="46726"/>
    <cellStyle name="標準 28 3 3 3 5" xfId="5696"/>
    <cellStyle name="標準 28 3 3 3 5 2" xfId="16437"/>
    <cellStyle name="標準 28 3 3 3 5 3" xfId="26991"/>
    <cellStyle name="標準 28 3 3 3 5 4" xfId="37551"/>
    <cellStyle name="標準 28 3 3 3 5 5" xfId="48106"/>
    <cellStyle name="標準 28 3 3 3 6" xfId="11171"/>
    <cellStyle name="標準 28 3 3 3 7" xfId="21725"/>
    <cellStyle name="標準 28 3 3 3 8" xfId="32285"/>
    <cellStyle name="標準 28 3 3 3 9" xfId="42839"/>
    <cellStyle name="標準 28 3 3 4" xfId="851"/>
    <cellStyle name="標準 28 3 3 4 2" xfId="2388"/>
    <cellStyle name="標準 28 3 3 4 2 2" xfId="4797"/>
    <cellStyle name="標準 28 3 3 4 2 2 2" xfId="10039"/>
    <cellStyle name="標準 28 3 3 4 2 2 2 2" xfId="20324"/>
    <cellStyle name="標準 28 3 3 4 2 2 2 3" xfId="30878"/>
    <cellStyle name="標準 28 3 3 4 2 2 2 4" xfId="41438"/>
    <cellStyle name="標準 28 3 3 4 2 2 2 5" xfId="51993"/>
    <cellStyle name="標準 28 3 3 4 2 2 3" xfId="15058"/>
    <cellStyle name="標準 28 3 3 4 2 2 4" xfId="25613"/>
    <cellStyle name="標準 28 3 3 4 2 2 5" xfId="36173"/>
    <cellStyle name="標準 28 3 3 4 2 2 6" xfId="46727"/>
    <cellStyle name="標準 28 3 3 4 2 3" xfId="7631"/>
    <cellStyle name="標準 28 3 3 4 2 3 2" xfId="17803"/>
    <cellStyle name="標準 28 3 3 4 2 3 3" xfId="28357"/>
    <cellStyle name="標準 28 3 3 4 2 3 4" xfId="38917"/>
    <cellStyle name="標準 28 3 3 4 2 3 5" xfId="49472"/>
    <cellStyle name="標準 28 3 3 4 2 4" xfId="12537"/>
    <cellStyle name="標準 28 3 3 4 2 5" xfId="23091"/>
    <cellStyle name="標準 28 3 3 4 2 6" xfId="33651"/>
    <cellStyle name="標準 28 3 3 4 2 7" xfId="44205"/>
    <cellStyle name="標準 28 3 3 4 3" xfId="3260"/>
    <cellStyle name="標準 28 3 3 4 3 2" xfId="8502"/>
    <cellStyle name="標準 28 3 3 4 3 2 2" xfId="20325"/>
    <cellStyle name="標準 28 3 3 4 3 2 3" xfId="30879"/>
    <cellStyle name="標準 28 3 3 4 3 2 4" xfId="41439"/>
    <cellStyle name="標準 28 3 3 4 3 2 5" xfId="51994"/>
    <cellStyle name="標準 28 3 3 4 3 3" xfId="15059"/>
    <cellStyle name="標準 28 3 3 4 3 4" xfId="25614"/>
    <cellStyle name="標準 28 3 3 4 3 5" xfId="36174"/>
    <cellStyle name="標準 28 3 3 4 3 6" xfId="46728"/>
    <cellStyle name="標準 28 3 3 4 4" xfId="6094"/>
    <cellStyle name="標準 28 3 3 4 4 2" xfId="16266"/>
    <cellStyle name="標準 28 3 3 4 4 3" xfId="26820"/>
    <cellStyle name="標準 28 3 3 4 4 4" xfId="37380"/>
    <cellStyle name="標準 28 3 3 4 4 5" xfId="47935"/>
    <cellStyle name="標準 28 3 3 4 5" xfId="11000"/>
    <cellStyle name="標準 28 3 3 4 6" xfId="21554"/>
    <cellStyle name="標準 28 3 3 4 7" xfId="32114"/>
    <cellStyle name="標準 28 3 3 4 8" xfId="42668"/>
    <cellStyle name="標準 28 3 3 5" xfId="1990"/>
    <cellStyle name="標準 28 3 3 5 2" xfId="4399"/>
    <cellStyle name="標準 28 3 3 5 2 2" xfId="9641"/>
    <cellStyle name="標準 28 3 3 5 2 2 2" xfId="20326"/>
    <cellStyle name="標準 28 3 3 5 2 2 3" xfId="30880"/>
    <cellStyle name="標準 28 3 3 5 2 2 4" xfId="41440"/>
    <cellStyle name="標準 28 3 3 5 2 2 5" xfId="51995"/>
    <cellStyle name="標準 28 3 3 5 2 3" xfId="15060"/>
    <cellStyle name="標準 28 3 3 5 2 4" xfId="25615"/>
    <cellStyle name="標準 28 3 3 5 2 5" xfId="36175"/>
    <cellStyle name="標準 28 3 3 5 2 6" xfId="46729"/>
    <cellStyle name="標準 28 3 3 5 3" xfId="7233"/>
    <cellStyle name="標準 28 3 3 5 3 2" xfId="17405"/>
    <cellStyle name="標準 28 3 3 5 3 3" xfId="27959"/>
    <cellStyle name="標準 28 3 3 5 3 4" xfId="38519"/>
    <cellStyle name="標準 28 3 3 5 3 5" xfId="49074"/>
    <cellStyle name="標準 28 3 3 5 4" xfId="12139"/>
    <cellStyle name="標準 28 3 3 5 5" xfId="22693"/>
    <cellStyle name="標準 28 3 3 5 6" xfId="33253"/>
    <cellStyle name="標準 28 3 3 5 7" xfId="43807"/>
    <cellStyle name="標準 28 3 3 6" xfId="1386"/>
    <cellStyle name="標準 28 3 3 6 2" xfId="3795"/>
    <cellStyle name="標準 28 3 3 6 2 2" xfId="9037"/>
    <cellStyle name="標準 28 3 3 6 2 2 2" xfId="20327"/>
    <cellStyle name="標準 28 3 3 6 2 2 3" xfId="30881"/>
    <cellStyle name="標準 28 3 3 6 2 2 4" xfId="41441"/>
    <cellStyle name="標準 28 3 3 6 2 2 5" xfId="51996"/>
    <cellStyle name="標準 28 3 3 6 2 3" xfId="15061"/>
    <cellStyle name="標準 28 3 3 6 2 4" xfId="25616"/>
    <cellStyle name="標準 28 3 3 6 2 5" xfId="36176"/>
    <cellStyle name="標準 28 3 3 6 2 6" xfId="46730"/>
    <cellStyle name="標準 28 3 3 6 3" xfId="6629"/>
    <cellStyle name="標準 28 3 3 6 3 2" xfId="16801"/>
    <cellStyle name="標準 28 3 3 6 3 3" xfId="27355"/>
    <cellStyle name="標準 28 3 3 6 3 4" xfId="37915"/>
    <cellStyle name="標準 28 3 3 6 3 5" xfId="48470"/>
    <cellStyle name="標準 28 3 3 6 4" xfId="11535"/>
    <cellStyle name="標準 28 3 3 6 5" xfId="22089"/>
    <cellStyle name="標準 28 3 3 6 6" xfId="32649"/>
    <cellStyle name="標準 28 3 3 6 7" xfId="43203"/>
    <cellStyle name="標準 28 3 3 7" xfId="2918"/>
    <cellStyle name="標準 28 3 3 7 2" xfId="8160"/>
    <cellStyle name="標準 28 3 3 7 2 2" xfId="20328"/>
    <cellStyle name="標準 28 3 3 7 2 3" xfId="30882"/>
    <cellStyle name="標準 28 3 3 7 2 4" xfId="41442"/>
    <cellStyle name="標準 28 3 3 7 2 5" xfId="51997"/>
    <cellStyle name="標準 28 3 3 7 3" xfId="15062"/>
    <cellStyle name="標準 28 3 3 7 4" xfId="25617"/>
    <cellStyle name="標準 28 3 3 7 5" xfId="36177"/>
    <cellStyle name="標準 28 3 3 7 6" xfId="46731"/>
    <cellStyle name="標準 28 3 3 8" xfId="5395"/>
    <cellStyle name="標準 28 3 3 8 2" xfId="15924"/>
    <cellStyle name="標準 28 3 3 8 3" xfId="26478"/>
    <cellStyle name="標準 28 3 3 8 4" xfId="37038"/>
    <cellStyle name="標準 28 3 3 8 5" xfId="47593"/>
    <cellStyle name="標準 28 3 3 9" xfId="10658"/>
    <cellStyle name="標準 28 3 4" xfId="169"/>
    <cellStyle name="標準 28 3 4 10" xfId="21234"/>
    <cellStyle name="標準 28 3 4 11" xfId="31794"/>
    <cellStyle name="標準 28 3 4 12" xfId="42348"/>
    <cellStyle name="標準 28 3 4 2" xfId="279"/>
    <cellStyle name="標準 28 3 4 2 10" xfId="42475"/>
    <cellStyle name="標準 28 3 4 2 2" xfId="658"/>
    <cellStyle name="標準 28 3 4 2 2 2" xfId="2708"/>
    <cellStyle name="標準 28 3 4 2 2 2 2" xfId="5117"/>
    <cellStyle name="標準 28 3 4 2 2 2 2 2" xfId="10359"/>
    <cellStyle name="標準 28 3 4 2 2 2 2 2 2" xfId="20329"/>
    <cellStyle name="標準 28 3 4 2 2 2 2 2 3" xfId="30883"/>
    <cellStyle name="標準 28 3 4 2 2 2 2 2 4" xfId="41443"/>
    <cellStyle name="標準 28 3 4 2 2 2 2 2 5" xfId="51998"/>
    <cellStyle name="標準 28 3 4 2 2 2 2 3" xfId="15063"/>
    <cellStyle name="標準 28 3 4 2 2 2 2 4" xfId="25618"/>
    <cellStyle name="標準 28 3 4 2 2 2 2 5" xfId="36178"/>
    <cellStyle name="標準 28 3 4 2 2 2 2 6" xfId="46732"/>
    <cellStyle name="標準 28 3 4 2 2 2 3" xfId="7951"/>
    <cellStyle name="標準 28 3 4 2 2 2 3 2" xfId="18123"/>
    <cellStyle name="標準 28 3 4 2 2 2 3 3" xfId="28677"/>
    <cellStyle name="標準 28 3 4 2 2 2 3 4" xfId="39237"/>
    <cellStyle name="標準 28 3 4 2 2 2 3 5" xfId="49792"/>
    <cellStyle name="標準 28 3 4 2 2 2 4" xfId="12857"/>
    <cellStyle name="標準 28 3 4 2 2 2 5" xfId="23411"/>
    <cellStyle name="標準 28 3 4 2 2 2 6" xfId="33971"/>
    <cellStyle name="標準 28 3 4 2 2 2 7" xfId="44525"/>
    <cellStyle name="標準 28 3 4 2 2 3" xfId="3580"/>
    <cellStyle name="標準 28 3 4 2 2 3 2" xfId="8822"/>
    <cellStyle name="標準 28 3 4 2 2 3 2 2" xfId="20330"/>
    <cellStyle name="標準 28 3 4 2 2 3 2 3" xfId="30884"/>
    <cellStyle name="標準 28 3 4 2 2 3 2 4" xfId="41444"/>
    <cellStyle name="標準 28 3 4 2 2 3 2 5" xfId="51999"/>
    <cellStyle name="標準 28 3 4 2 2 3 3" xfId="15064"/>
    <cellStyle name="標準 28 3 4 2 2 3 4" xfId="25619"/>
    <cellStyle name="標準 28 3 4 2 2 3 5" xfId="36179"/>
    <cellStyle name="標準 28 3 4 2 2 3 6" xfId="46733"/>
    <cellStyle name="標準 28 3 4 2 2 4" xfId="5901"/>
    <cellStyle name="標準 28 3 4 2 2 4 2" xfId="16586"/>
    <cellStyle name="標準 28 3 4 2 2 4 3" xfId="27140"/>
    <cellStyle name="標準 28 3 4 2 2 4 4" xfId="37700"/>
    <cellStyle name="標準 28 3 4 2 2 4 5" xfId="48255"/>
    <cellStyle name="標準 28 3 4 2 2 5" xfId="11320"/>
    <cellStyle name="標準 28 3 4 2 2 6" xfId="21874"/>
    <cellStyle name="標準 28 3 4 2 2 7" xfId="32434"/>
    <cellStyle name="標準 28 3 4 2 2 8" xfId="42988"/>
    <cellStyle name="標準 28 3 4 2 3" xfId="1171"/>
    <cellStyle name="標準 28 3 4 2 3 2" xfId="2195"/>
    <cellStyle name="標準 28 3 4 2 3 2 2" xfId="7438"/>
    <cellStyle name="標準 28 3 4 2 3 2 2 2" xfId="20331"/>
    <cellStyle name="標準 28 3 4 2 3 2 2 3" xfId="30885"/>
    <cellStyle name="標準 28 3 4 2 3 2 2 4" xfId="41445"/>
    <cellStyle name="標準 28 3 4 2 3 2 2 5" xfId="52000"/>
    <cellStyle name="標準 28 3 4 2 3 2 3" xfId="15065"/>
    <cellStyle name="標準 28 3 4 2 3 2 4" xfId="25620"/>
    <cellStyle name="標準 28 3 4 2 3 2 5" xfId="36180"/>
    <cellStyle name="標準 28 3 4 2 3 2 6" xfId="46734"/>
    <cellStyle name="標準 28 3 4 2 3 3" xfId="4604"/>
    <cellStyle name="標準 28 3 4 2 3 3 2" xfId="9846"/>
    <cellStyle name="標準 28 3 4 2 3 3 2 2" xfId="20332"/>
    <cellStyle name="標準 28 3 4 2 3 3 2 3" xfId="30886"/>
    <cellStyle name="標準 28 3 4 2 3 3 2 4" xfId="41446"/>
    <cellStyle name="標準 28 3 4 2 3 3 2 5" xfId="52001"/>
    <cellStyle name="標準 28 3 4 2 3 3 3" xfId="15066"/>
    <cellStyle name="標準 28 3 4 2 3 3 4" xfId="25621"/>
    <cellStyle name="標準 28 3 4 2 3 3 5" xfId="36181"/>
    <cellStyle name="標準 28 3 4 2 3 3 6" xfId="46735"/>
    <cellStyle name="標準 28 3 4 2 3 4" xfId="6414"/>
    <cellStyle name="標準 28 3 4 2 3 4 2" xfId="17610"/>
    <cellStyle name="標準 28 3 4 2 3 4 3" xfId="28164"/>
    <cellStyle name="標準 28 3 4 2 3 4 4" xfId="38724"/>
    <cellStyle name="標準 28 3 4 2 3 4 5" xfId="49279"/>
    <cellStyle name="標準 28 3 4 2 3 5" xfId="12344"/>
    <cellStyle name="標準 28 3 4 2 3 6" xfId="22898"/>
    <cellStyle name="標準 28 3 4 2 3 7" xfId="33458"/>
    <cellStyle name="標準 28 3 4 2 3 8" xfId="44012"/>
    <cellStyle name="標準 28 3 4 2 4" xfId="1706"/>
    <cellStyle name="標準 28 3 4 2 4 2" xfId="4115"/>
    <cellStyle name="標準 28 3 4 2 4 2 2" xfId="9357"/>
    <cellStyle name="標準 28 3 4 2 4 2 2 2" xfId="20333"/>
    <cellStyle name="標準 28 3 4 2 4 2 2 3" xfId="30887"/>
    <cellStyle name="標準 28 3 4 2 4 2 2 4" xfId="41447"/>
    <cellStyle name="標準 28 3 4 2 4 2 2 5" xfId="52002"/>
    <cellStyle name="標準 28 3 4 2 4 2 3" xfId="15067"/>
    <cellStyle name="標準 28 3 4 2 4 2 4" xfId="25622"/>
    <cellStyle name="標準 28 3 4 2 4 2 5" xfId="36182"/>
    <cellStyle name="標準 28 3 4 2 4 2 6" xfId="46736"/>
    <cellStyle name="標準 28 3 4 2 4 3" xfId="6949"/>
    <cellStyle name="標準 28 3 4 2 4 3 2" xfId="17121"/>
    <cellStyle name="標準 28 3 4 2 4 3 3" xfId="27675"/>
    <cellStyle name="標準 28 3 4 2 4 3 4" xfId="38235"/>
    <cellStyle name="標準 28 3 4 2 4 3 5" xfId="48790"/>
    <cellStyle name="標準 28 3 4 2 4 4" xfId="11855"/>
    <cellStyle name="標準 28 3 4 2 4 5" xfId="22409"/>
    <cellStyle name="標準 28 3 4 2 4 6" xfId="32969"/>
    <cellStyle name="標準 28 3 4 2 4 7" xfId="43523"/>
    <cellStyle name="標準 28 3 4 2 5" xfId="3067"/>
    <cellStyle name="標準 28 3 4 2 5 2" xfId="8309"/>
    <cellStyle name="標準 28 3 4 2 5 2 2" xfId="20334"/>
    <cellStyle name="標準 28 3 4 2 5 2 3" xfId="30888"/>
    <cellStyle name="標準 28 3 4 2 5 2 4" xfId="41448"/>
    <cellStyle name="標準 28 3 4 2 5 2 5" xfId="52003"/>
    <cellStyle name="標準 28 3 4 2 5 3" xfId="15068"/>
    <cellStyle name="標準 28 3 4 2 5 4" xfId="25623"/>
    <cellStyle name="標準 28 3 4 2 5 5" xfId="36183"/>
    <cellStyle name="標準 28 3 4 2 5 6" xfId="46737"/>
    <cellStyle name="標準 28 3 4 2 6" xfId="5522"/>
    <cellStyle name="標準 28 3 4 2 6 2" xfId="16073"/>
    <cellStyle name="標準 28 3 4 2 6 3" xfId="26627"/>
    <cellStyle name="標準 28 3 4 2 6 4" xfId="37187"/>
    <cellStyle name="標準 28 3 4 2 6 5" xfId="47742"/>
    <cellStyle name="標準 28 3 4 2 7" xfId="10807"/>
    <cellStyle name="標準 28 3 4 2 8" xfId="21361"/>
    <cellStyle name="標準 28 3 4 2 9" xfId="31921"/>
    <cellStyle name="標準 28 3 4 3" xfId="470"/>
    <cellStyle name="標準 28 3 4 3 2" xfId="1044"/>
    <cellStyle name="標準 28 3 4 3 2 2" xfId="2581"/>
    <cellStyle name="標準 28 3 4 3 2 2 2" xfId="7824"/>
    <cellStyle name="標準 28 3 4 3 2 2 2 2" xfId="20335"/>
    <cellStyle name="標準 28 3 4 3 2 2 2 3" xfId="30889"/>
    <cellStyle name="標準 28 3 4 3 2 2 2 4" xfId="41449"/>
    <cellStyle name="標準 28 3 4 3 2 2 2 5" xfId="52004"/>
    <cellStyle name="標準 28 3 4 3 2 2 3" xfId="15069"/>
    <cellStyle name="標準 28 3 4 3 2 2 4" xfId="25624"/>
    <cellStyle name="標準 28 3 4 3 2 2 5" xfId="36184"/>
    <cellStyle name="標準 28 3 4 3 2 2 6" xfId="46738"/>
    <cellStyle name="標準 28 3 4 3 2 3" xfId="4990"/>
    <cellStyle name="標準 28 3 4 3 2 3 2" xfId="10232"/>
    <cellStyle name="標準 28 3 4 3 2 3 2 2" xfId="20336"/>
    <cellStyle name="標準 28 3 4 3 2 3 2 3" xfId="30890"/>
    <cellStyle name="標準 28 3 4 3 2 3 2 4" xfId="41450"/>
    <cellStyle name="標準 28 3 4 3 2 3 2 5" xfId="52005"/>
    <cellStyle name="標準 28 3 4 3 2 3 3" xfId="15070"/>
    <cellStyle name="標準 28 3 4 3 2 3 4" xfId="25625"/>
    <cellStyle name="標準 28 3 4 3 2 3 5" xfId="36185"/>
    <cellStyle name="標準 28 3 4 3 2 3 6" xfId="46739"/>
    <cellStyle name="標準 28 3 4 3 2 4" xfId="6287"/>
    <cellStyle name="標準 28 3 4 3 2 4 2" xfId="17996"/>
    <cellStyle name="標準 28 3 4 3 2 4 3" xfId="28550"/>
    <cellStyle name="標準 28 3 4 3 2 4 4" xfId="39110"/>
    <cellStyle name="標準 28 3 4 3 2 4 5" xfId="49665"/>
    <cellStyle name="標準 28 3 4 3 2 5" xfId="12730"/>
    <cellStyle name="標準 28 3 4 3 2 6" xfId="23284"/>
    <cellStyle name="標準 28 3 4 3 2 7" xfId="33844"/>
    <cellStyle name="標準 28 3 4 3 2 8" xfId="44398"/>
    <cellStyle name="標準 28 3 4 3 3" xfId="1579"/>
    <cellStyle name="標準 28 3 4 3 3 2" xfId="3988"/>
    <cellStyle name="標準 28 3 4 3 3 2 2" xfId="9230"/>
    <cellStyle name="標準 28 3 4 3 3 2 2 2" xfId="20337"/>
    <cellStyle name="標準 28 3 4 3 3 2 2 3" xfId="30891"/>
    <cellStyle name="標準 28 3 4 3 3 2 2 4" xfId="41451"/>
    <cellStyle name="標準 28 3 4 3 3 2 2 5" xfId="52006"/>
    <cellStyle name="標準 28 3 4 3 3 2 3" xfId="15071"/>
    <cellStyle name="標準 28 3 4 3 3 2 4" xfId="25626"/>
    <cellStyle name="標準 28 3 4 3 3 2 5" xfId="36186"/>
    <cellStyle name="標準 28 3 4 3 3 2 6" xfId="46740"/>
    <cellStyle name="標準 28 3 4 3 3 3" xfId="6822"/>
    <cellStyle name="標準 28 3 4 3 3 3 2" xfId="16994"/>
    <cellStyle name="標準 28 3 4 3 3 3 3" xfId="27548"/>
    <cellStyle name="標準 28 3 4 3 3 3 4" xfId="38108"/>
    <cellStyle name="標準 28 3 4 3 3 3 5" xfId="48663"/>
    <cellStyle name="標準 28 3 4 3 3 4" xfId="11728"/>
    <cellStyle name="標準 28 3 4 3 3 5" xfId="22282"/>
    <cellStyle name="標準 28 3 4 3 3 6" xfId="32842"/>
    <cellStyle name="標準 28 3 4 3 3 7" xfId="43396"/>
    <cellStyle name="標準 28 3 4 3 4" xfId="3453"/>
    <cellStyle name="標準 28 3 4 3 4 2" xfId="8695"/>
    <cellStyle name="標準 28 3 4 3 4 2 2" xfId="20338"/>
    <cellStyle name="標準 28 3 4 3 4 2 3" xfId="30892"/>
    <cellStyle name="標準 28 3 4 3 4 2 4" xfId="41452"/>
    <cellStyle name="標準 28 3 4 3 4 2 5" xfId="52007"/>
    <cellStyle name="標準 28 3 4 3 4 3" xfId="15072"/>
    <cellStyle name="標準 28 3 4 3 4 4" xfId="25627"/>
    <cellStyle name="標準 28 3 4 3 4 5" xfId="36187"/>
    <cellStyle name="標準 28 3 4 3 4 6" xfId="46741"/>
    <cellStyle name="標準 28 3 4 3 5" xfId="5713"/>
    <cellStyle name="標準 28 3 4 3 5 2" xfId="16459"/>
    <cellStyle name="標準 28 3 4 3 5 3" xfId="27013"/>
    <cellStyle name="標準 28 3 4 3 5 4" xfId="37573"/>
    <cellStyle name="標準 28 3 4 3 5 5" xfId="48128"/>
    <cellStyle name="標準 28 3 4 3 6" xfId="11193"/>
    <cellStyle name="標準 28 3 4 3 7" xfId="21747"/>
    <cellStyle name="標準 28 3 4 3 8" xfId="32307"/>
    <cellStyle name="標準 28 3 4 3 9" xfId="42861"/>
    <cellStyle name="標準 28 3 4 4" xfId="873"/>
    <cellStyle name="標準 28 3 4 4 2" xfId="2410"/>
    <cellStyle name="標準 28 3 4 4 2 2" xfId="4819"/>
    <cellStyle name="標準 28 3 4 4 2 2 2" xfId="10061"/>
    <cellStyle name="標準 28 3 4 4 2 2 2 2" xfId="20339"/>
    <cellStyle name="標準 28 3 4 4 2 2 2 3" xfId="30893"/>
    <cellStyle name="標準 28 3 4 4 2 2 2 4" xfId="41453"/>
    <cellStyle name="標準 28 3 4 4 2 2 2 5" xfId="52008"/>
    <cellStyle name="標準 28 3 4 4 2 2 3" xfId="15073"/>
    <cellStyle name="標準 28 3 4 4 2 2 4" xfId="25628"/>
    <cellStyle name="標準 28 3 4 4 2 2 5" xfId="36188"/>
    <cellStyle name="標準 28 3 4 4 2 2 6" xfId="46742"/>
    <cellStyle name="標準 28 3 4 4 2 3" xfId="7653"/>
    <cellStyle name="標準 28 3 4 4 2 3 2" xfId="17825"/>
    <cellStyle name="標準 28 3 4 4 2 3 3" xfId="28379"/>
    <cellStyle name="標準 28 3 4 4 2 3 4" xfId="38939"/>
    <cellStyle name="標準 28 3 4 4 2 3 5" xfId="49494"/>
    <cellStyle name="標準 28 3 4 4 2 4" xfId="12559"/>
    <cellStyle name="標準 28 3 4 4 2 5" xfId="23113"/>
    <cellStyle name="標準 28 3 4 4 2 6" xfId="33673"/>
    <cellStyle name="標準 28 3 4 4 2 7" xfId="44227"/>
    <cellStyle name="標準 28 3 4 4 3" xfId="3282"/>
    <cellStyle name="標準 28 3 4 4 3 2" xfId="8524"/>
    <cellStyle name="標準 28 3 4 4 3 2 2" xfId="20340"/>
    <cellStyle name="標準 28 3 4 4 3 2 3" xfId="30894"/>
    <cellStyle name="標準 28 3 4 4 3 2 4" xfId="41454"/>
    <cellStyle name="標準 28 3 4 4 3 2 5" xfId="52009"/>
    <cellStyle name="標準 28 3 4 4 3 3" xfId="15074"/>
    <cellStyle name="標準 28 3 4 4 3 4" xfId="25629"/>
    <cellStyle name="標準 28 3 4 4 3 5" xfId="36189"/>
    <cellStyle name="標準 28 3 4 4 3 6" xfId="46743"/>
    <cellStyle name="標準 28 3 4 4 4" xfId="6116"/>
    <cellStyle name="標準 28 3 4 4 4 2" xfId="16288"/>
    <cellStyle name="標準 28 3 4 4 4 3" xfId="26842"/>
    <cellStyle name="標準 28 3 4 4 4 4" xfId="37402"/>
    <cellStyle name="標準 28 3 4 4 4 5" xfId="47957"/>
    <cellStyle name="標準 28 3 4 4 5" xfId="11022"/>
    <cellStyle name="標準 28 3 4 4 6" xfId="21576"/>
    <cellStyle name="標準 28 3 4 4 7" xfId="32136"/>
    <cellStyle name="標準 28 3 4 4 8" xfId="42690"/>
    <cellStyle name="標準 28 3 4 5" xfId="2007"/>
    <cellStyle name="標準 28 3 4 5 2" xfId="4416"/>
    <cellStyle name="標準 28 3 4 5 2 2" xfId="9658"/>
    <cellStyle name="標準 28 3 4 5 2 2 2" xfId="20341"/>
    <cellStyle name="標準 28 3 4 5 2 2 3" xfId="30895"/>
    <cellStyle name="標準 28 3 4 5 2 2 4" xfId="41455"/>
    <cellStyle name="標準 28 3 4 5 2 2 5" xfId="52010"/>
    <cellStyle name="標準 28 3 4 5 2 3" xfId="15075"/>
    <cellStyle name="標準 28 3 4 5 2 4" xfId="25630"/>
    <cellStyle name="標準 28 3 4 5 2 5" xfId="36190"/>
    <cellStyle name="標準 28 3 4 5 2 6" xfId="46744"/>
    <cellStyle name="標準 28 3 4 5 3" xfId="7250"/>
    <cellStyle name="標準 28 3 4 5 3 2" xfId="17422"/>
    <cellStyle name="標準 28 3 4 5 3 3" xfId="27976"/>
    <cellStyle name="標準 28 3 4 5 3 4" xfId="38536"/>
    <cellStyle name="標準 28 3 4 5 3 5" xfId="49091"/>
    <cellStyle name="標準 28 3 4 5 4" xfId="12156"/>
    <cellStyle name="標準 28 3 4 5 5" xfId="22710"/>
    <cellStyle name="標準 28 3 4 5 6" xfId="33270"/>
    <cellStyle name="標準 28 3 4 5 7" xfId="43824"/>
    <cellStyle name="標準 28 3 4 6" xfId="1408"/>
    <cellStyle name="標準 28 3 4 6 2" xfId="3817"/>
    <cellStyle name="標準 28 3 4 6 2 2" xfId="9059"/>
    <cellStyle name="標準 28 3 4 6 2 2 2" xfId="20342"/>
    <cellStyle name="標準 28 3 4 6 2 2 3" xfId="30896"/>
    <cellStyle name="標準 28 3 4 6 2 2 4" xfId="41456"/>
    <cellStyle name="標準 28 3 4 6 2 2 5" xfId="52011"/>
    <cellStyle name="標準 28 3 4 6 2 3" xfId="15076"/>
    <cellStyle name="標準 28 3 4 6 2 4" xfId="25631"/>
    <cellStyle name="標準 28 3 4 6 2 5" xfId="36191"/>
    <cellStyle name="標準 28 3 4 6 2 6" xfId="46745"/>
    <cellStyle name="標準 28 3 4 6 3" xfId="6651"/>
    <cellStyle name="標準 28 3 4 6 3 2" xfId="16823"/>
    <cellStyle name="標準 28 3 4 6 3 3" xfId="27377"/>
    <cellStyle name="標準 28 3 4 6 3 4" xfId="37937"/>
    <cellStyle name="標準 28 3 4 6 3 5" xfId="48492"/>
    <cellStyle name="標準 28 3 4 6 4" xfId="11557"/>
    <cellStyle name="標準 28 3 4 6 5" xfId="22111"/>
    <cellStyle name="標準 28 3 4 6 6" xfId="32671"/>
    <cellStyle name="標準 28 3 4 6 7" xfId="43225"/>
    <cellStyle name="標準 28 3 4 7" xfId="2940"/>
    <cellStyle name="標準 28 3 4 7 2" xfId="8182"/>
    <cellStyle name="標準 28 3 4 7 2 2" xfId="20343"/>
    <cellStyle name="標準 28 3 4 7 2 3" xfId="30897"/>
    <cellStyle name="標準 28 3 4 7 2 4" xfId="41457"/>
    <cellStyle name="標準 28 3 4 7 2 5" xfId="52012"/>
    <cellStyle name="標準 28 3 4 7 3" xfId="15077"/>
    <cellStyle name="標準 28 3 4 7 4" xfId="25632"/>
    <cellStyle name="標準 28 3 4 7 5" xfId="36192"/>
    <cellStyle name="標準 28 3 4 7 6" xfId="46746"/>
    <cellStyle name="標準 28 3 4 8" xfId="5417"/>
    <cellStyle name="標準 28 3 4 8 2" xfId="15946"/>
    <cellStyle name="標準 28 3 4 8 3" xfId="26500"/>
    <cellStyle name="標準 28 3 4 8 4" xfId="37060"/>
    <cellStyle name="標準 28 3 4 8 5" xfId="47615"/>
    <cellStyle name="標準 28 3 4 9" xfId="10680"/>
    <cellStyle name="標準 28 3 5" xfId="301"/>
    <cellStyle name="標準 28 3 5 10" xfId="21256"/>
    <cellStyle name="標準 28 3 5 11" xfId="31816"/>
    <cellStyle name="標準 28 3 5 12" xfId="42370"/>
    <cellStyle name="標準 28 3 5 2" xfId="680"/>
    <cellStyle name="標準 28 3 5 2 10" xfId="42497"/>
    <cellStyle name="標準 28 3 5 2 2" xfId="1193"/>
    <cellStyle name="標準 28 3 5 2 2 2" xfId="2730"/>
    <cellStyle name="標準 28 3 5 2 2 2 2" xfId="5139"/>
    <cellStyle name="標準 28 3 5 2 2 2 2 2" xfId="10381"/>
    <cellStyle name="標準 28 3 5 2 2 2 2 2 2" xfId="20344"/>
    <cellStyle name="標準 28 3 5 2 2 2 2 2 3" xfId="30898"/>
    <cellStyle name="標準 28 3 5 2 2 2 2 2 4" xfId="41458"/>
    <cellStyle name="標準 28 3 5 2 2 2 2 2 5" xfId="52013"/>
    <cellStyle name="標準 28 3 5 2 2 2 2 3" xfId="15078"/>
    <cellStyle name="標準 28 3 5 2 2 2 2 4" xfId="25633"/>
    <cellStyle name="標準 28 3 5 2 2 2 2 5" xfId="36193"/>
    <cellStyle name="標準 28 3 5 2 2 2 2 6" xfId="46747"/>
    <cellStyle name="標準 28 3 5 2 2 2 3" xfId="7973"/>
    <cellStyle name="標準 28 3 5 2 2 2 3 2" xfId="18145"/>
    <cellStyle name="標準 28 3 5 2 2 2 3 3" xfId="28699"/>
    <cellStyle name="標準 28 3 5 2 2 2 3 4" xfId="39259"/>
    <cellStyle name="標準 28 3 5 2 2 2 3 5" xfId="49814"/>
    <cellStyle name="標準 28 3 5 2 2 2 4" xfId="12879"/>
    <cellStyle name="標準 28 3 5 2 2 2 5" xfId="23433"/>
    <cellStyle name="標準 28 3 5 2 2 2 6" xfId="33993"/>
    <cellStyle name="標準 28 3 5 2 2 2 7" xfId="44547"/>
    <cellStyle name="標準 28 3 5 2 2 3" xfId="3602"/>
    <cellStyle name="標準 28 3 5 2 2 3 2" xfId="8844"/>
    <cellStyle name="標準 28 3 5 2 2 3 2 2" xfId="20345"/>
    <cellStyle name="標準 28 3 5 2 2 3 2 3" xfId="30899"/>
    <cellStyle name="標準 28 3 5 2 2 3 2 4" xfId="41459"/>
    <cellStyle name="標準 28 3 5 2 2 3 2 5" xfId="52014"/>
    <cellStyle name="標準 28 3 5 2 2 3 3" xfId="15079"/>
    <cellStyle name="標準 28 3 5 2 2 3 4" xfId="25634"/>
    <cellStyle name="標準 28 3 5 2 2 3 5" xfId="36194"/>
    <cellStyle name="標準 28 3 5 2 2 3 6" xfId="46748"/>
    <cellStyle name="標準 28 3 5 2 2 4" xfId="6436"/>
    <cellStyle name="標準 28 3 5 2 2 4 2" xfId="16608"/>
    <cellStyle name="標準 28 3 5 2 2 4 3" xfId="27162"/>
    <cellStyle name="標準 28 3 5 2 2 4 4" xfId="37722"/>
    <cellStyle name="標準 28 3 5 2 2 4 5" xfId="48277"/>
    <cellStyle name="標準 28 3 5 2 2 5" xfId="11342"/>
    <cellStyle name="標準 28 3 5 2 2 6" xfId="21896"/>
    <cellStyle name="標準 28 3 5 2 2 7" xfId="32456"/>
    <cellStyle name="標準 28 3 5 2 2 8" xfId="43010"/>
    <cellStyle name="標準 28 3 5 2 3" xfId="2217"/>
    <cellStyle name="標準 28 3 5 2 3 2" xfId="4626"/>
    <cellStyle name="標準 28 3 5 2 3 2 2" xfId="9868"/>
    <cellStyle name="標準 28 3 5 2 3 2 2 2" xfId="20346"/>
    <cellStyle name="標準 28 3 5 2 3 2 2 3" xfId="30900"/>
    <cellStyle name="標準 28 3 5 2 3 2 2 4" xfId="41460"/>
    <cellStyle name="標準 28 3 5 2 3 2 2 5" xfId="52015"/>
    <cellStyle name="標準 28 3 5 2 3 2 3" xfId="15080"/>
    <cellStyle name="標準 28 3 5 2 3 2 4" xfId="25635"/>
    <cellStyle name="標準 28 3 5 2 3 2 5" xfId="36195"/>
    <cellStyle name="標準 28 3 5 2 3 2 6" xfId="46749"/>
    <cellStyle name="標準 28 3 5 2 3 3" xfId="7460"/>
    <cellStyle name="標準 28 3 5 2 3 3 2" xfId="17632"/>
    <cellStyle name="標準 28 3 5 2 3 3 3" xfId="28186"/>
    <cellStyle name="標準 28 3 5 2 3 3 4" xfId="38746"/>
    <cellStyle name="標準 28 3 5 2 3 3 5" xfId="49301"/>
    <cellStyle name="標準 28 3 5 2 3 4" xfId="12366"/>
    <cellStyle name="標準 28 3 5 2 3 5" xfId="22920"/>
    <cellStyle name="標準 28 3 5 2 3 6" xfId="33480"/>
    <cellStyle name="標準 28 3 5 2 3 7" xfId="44034"/>
    <cellStyle name="標準 28 3 5 2 4" xfId="1728"/>
    <cellStyle name="標準 28 3 5 2 4 2" xfId="4137"/>
    <cellStyle name="標準 28 3 5 2 4 2 2" xfId="9379"/>
    <cellStyle name="標準 28 3 5 2 4 2 2 2" xfId="20347"/>
    <cellStyle name="標準 28 3 5 2 4 2 2 3" xfId="30901"/>
    <cellStyle name="標準 28 3 5 2 4 2 2 4" xfId="41461"/>
    <cellStyle name="標準 28 3 5 2 4 2 2 5" xfId="52016"/>
    <cellStyle name="標準 28 3 5 2 4 2 3" xfId="15081"/>
    <cellStyle name="標準 28 3 5 2 4 2 4" xfId="25636"/>
    <cellStyle name="標準 28 3 5 2 4 2 5" xfId="36196"/>
    <cellStyle name="標準 28 3 5 2 4 2 6" xfId="46750"/>
    <cellStyle name="標準 28 3 5 2 4 3" xfId="6971"/>
    <cellStyle name="標準 28 3 5 2 4 3 2" xfId="17143"/>
    <cellStyle name="標準 28 3 5 2 4 3 3" xfId="27697"/>
    <cellStyle name="標準 28 3 5 2 4 3 4" xfId="38257"/>
    <cellStyle name="標準 28 3 5 2 4 3 5" xfId="48812"/>
    <cellStyle name="標準 28 3 5 2 4 4" xfId="11877"/>
    <cellStyle name="標準 28 3 5 2 4 5" xfId="22431"/>
    <cellStyle name="標準 28 3 5 2 4 6" xfId="32991"/>
    <cellStyle name="標準 28 3 5 2 4 7" xfId="43545"/>
    <cellStyle name="標準 28 3 5 2 5" xfId="3089"/>
    <cellStyle name="標準 28 3 5 2 5 2" xfId="8331"/>
    <cellStyle name="標準 28 3 5 2 5 2 2" xfId="20348"/>
    <cellStyle name="標準 28 3 5 2 5 2 3" xfId="30902"/>
    <cellStyle name="標準 28 3 5 2 5 2 4" xfId="41462"/>
    <cellStyle name="標準 28 3 5 2 5 2 5" xfId="52017"/>
    <cellStyle name="標準 28 3 5 2 5 3" xfId="15082"/>
    <cellStyle name="標準 28 3 5 2 5 4" xfId="25637"/>
    <cellStyle name="標準 28 3 5 2 5 5" xfId="36197"/>
    <cellStyle name="標準 28 3 5 2 5 6" xfId="46751"/>
    <cellStyle name="標準 28 3 5 2 6" xfId="5923"/>
    <cellStyle name="標準 28 3 5 2 6 2" xfId="16095"/>
    <cellStyle name="標準 28 3 5 2 6 3" xfId="26649"/>
    <cellStyle name="標準 28 3 5 2 6 4" xfId="37209"/>
    <cellStyle name="標準 28 3 5 2 6 5" xfId="47764"/>
    <cellStyle name="標準 28 3 5 2 7" xfId="10829"/>
    <cellStyle name="標準 28 3 5 2 8" xfId="21383"/>
    <cellStyle name="標準 28 3 5 2 9" xfId="31943"/>
    <cellStyle name="標準 28 3 5 3" xfId="487"/>
    <cellStyle name="標準 28 3 5 3 2" xfId="1066"/>
    <cellStyle name="標準 28 3 5 3 2 2" xfId="2603"/>
    <cellStyle name="標準 28 3 5 3 2 2 2" xfId="7846"/>
    <cellStyle name="標準 28 3 5 3 2 2 2 2" xfId="20349"/>
    <cellStyle name="標準 28 3 5 3 2 2 2 3" xfId="30903"/>
    <cellStyle name="標準 28 3 5 3 2 2 2 4" xfId="41463"/>
    <cellStyle name="標準 28 3 5 3 2 2 2 5" xfId="52018"/>
    <cellStyle name="標準 28 3 5 3 2 2 3" xfId="15083"/>
    <cellStyle name="標準 28 3 5 3 2 2 4" xfId="25638"/>
    <cellStyle name="標準 28 3 5 3 2 2 5" xfId="36198"/>
    <cellStyle name="標準 28 3 5 3 2 2 6" xfId="46752"/>
    <cellStyle name="標準 28 3 5 3 2 3" xfId="5012"/>
    <cellStyle name="標準 28 3 5 3 2 3 2" xfId="10254"/>
    <cellStyle name="標準 28 3 5 3 2 3 2 2" xfId="20350"/>
    <cellStyle name="標準 28 3 5 3 2 3 2 3" xfId="30904"/>
    <cellStyle name="標準 28 3 5 3 2 3 2 4" xfId="41464"/>
    <cellStyle name="標準 28 3 5 3 2 3 2 5" xfId="52019"/>
    <cellStyle name="標準 28 3 5 3 2 3 3" xfId="15084"/>
    <cellStyle name="標準 28 3 5 3 2 3 4" xfId="25639"/>
    <cellStyle name="標準 28 3 5 3 2 3 5" xfId="36199"/>
    <cellStyle name="標準 28 3 5 3 2 3 6" xfId="46753"/>
    <cellStyle name="標準 28 3 5 3 2 4" xfId="6309"/>
    <cellStyle name="標準 28 3 5 3 2 4 2" xfId="18018"/>
    <cellStyle name="標準 28 3 5 3 2 4 3" xfId="28572"/>
    <cellStyle name="標準 28 3 5 3 2 4 4" xfId="39132"/>
    <cellStyle name="標準 28 3 5 3 2 4 5" xfId="49687"/>
    <cellStyle name="標準 28 3 5 3 2 5" xfId="12752"/>
    <cellStyle name="標準 28 3 5 3 2 6" xfId="23306"/>
    <cellStyle name="標準 28 3 5 3 2 7" xfId="33866"/>
    <cellStyle name="標準 28 3 5 3 2 8" xfId="44420"/>
    <cellStyle name="標準 28 3 5 3 3" xfId="1601"/>
    <cellStyle name="標準 28 3 5 3 3 2" xfId="4010"/>
    <cellStyle name="標準 28 3 5 3 3 2 2" xfId="9252"/>
    <cellStyle name="標準 28 3 5 3 3 2 2 2" xfId="20351"/>
    <cellStyle name="標準 28 3 5 3 3 2 2 3" xfId="30905"/>
    <cellStyle name="標準 28 3 5 3 3 2 2 4" xfId="41465"/>
    <cellStyle name="標準 28 3 5 3 3 2 2 5" xfId="52020"/>
    <cellStyle name="標準 28 3 5 3 3 2 3" xfId="15085"/>
    <cellStyle name="標準 28 3 5 3 3 2 4" xfId="25640"/>
    <cellStyle name="標準 28 3 5 3 3 2 5" xfId="36200"/>
    <cellStyle name="標準 28 3 5 3 3 2 6" xfId="46754"/>
    <cellStyle name="標準 28 3 5 3 3 3" xfId="6844"/>
    <cellStyle name="標準 28 3 5 3 3 3 2" xfId="17016"/>
    <cellStyle name="標準 28 3 5 3 3 3 3" xfId="27570"/>
    <cellStyle name="標準 28 3 5 3 3 3 4" xfId="38130"/>
    <cellStyle name="標準 28 3 5 3 3 3 5" xfId="48685"/>
    <cellStyle name="標準 28 3 5 3 3 4" xfId="11750"/>
    <cellStyle name="標準 28 3 5 3 3 5" xfId="22304"/>
    <cellStyle name="標準 28 3 5 3 3 6" xfId="32864"/>
    <cellStyle name="標準 28 3 5 3 3 7" xfId="43418"/>
    <cellStyle name="標準 28 3 5 3 4" xfId="3475"/>
    <cellStyle name="標準 28 3 5 3 4 2" xfId="8717"/>
    <cellStyle name="標準 28 3 5 3 4 2 2" xfId="20352"/>
    <cellStyle name="標準 28 3 5 3 4 2 3" xfId="30906"/>
    <cellStyle name="標準 28 3 5 3 4 2 4" xfId="41466"/>
    <cellStyle name="標準 28 3 5 3 4 2 5" xfId="52021"/>
    <cellStyle name="標準 28 3 5 3 4 3" xfId="15086"/>
    <cellStyle name="標準 28 3 5 3 4 4" xfId="25641"/>
    <cellStyle name="標準 28 3 5 3 4 5" xfId="36201"/>
    <cellStyle name="標準 28 3 5 3 4 6" xfId="46755"/>
    <cellStyle name="標準 28 3 5 3 5" xfId="5730"/>
    <cellStyle name="標準 28 3 5 3 5 2" xfId="16481"/>
    <cellStyle name="標準 28 3 5 3 5 3" xfId="27035"/>
    <cellStyle name="標準 28 3 5 3 5 4" xfId="37595"/>
    <cellStyle name="標準 28 3 5 3 5 5" xfId="48150"/>
    <cellStyle name="標準 28 3 5 3 6" xfId="11215"/>
    <cellStyle name="標準 28 3 5 3 7" xfId="21769"/>
    <cellStyle name="標準 28 3 5 3 8" xfId="32329"/>
    <cellStyle name="標準 28 3 5 3 9" xfId="42883"/>
    <cellStyle name="標準 28 3 5 4" xfId="895"/>
    <cellStyle name="標準 28 3 5 4 2" xfId="2432"/>
    <cellStyle name="標準 28 3 5 4 2 2" xfId="4841"/>
    <cellStyle name="標準 28 3 5 4 2 2 2" xfId="10083"/>
    <cellStyle name="標準 28 3 5 4 2 2 2 2" xfId="20353"/>
    <cellStyle name="標準 28 3 5 4 2 2 2 3" xfId="30907"/>
    <cellStyle name="標準 28 3 5 4 2 2 2 4" xfId="41467"/>
    <cellStyle name="標準 28 3 5 4 2 2 2 5" xfId="52022"/>
    <cellStyle name="標準 28 3 5 4 2 2 3" xfId="15087"/>
    <cellStyle name="標準 28 3 5 4 2 2 4" xfId="25642"/>
    <cellStyle name="標準 28 3 5 4 2 2 5" xfId="36202"/>
    <cellStyle name="標準 28 3 5 4 2 2 6" xfId="46756"/>
    <cellStyle name="標準 28 3 5 4 2 3" xfId="7675"/>
    <cellStyle name="標準 28 3 5 4 2 3 2" xfId="17847"/>
    <cellStyle name="標準 28 3 5 4 2 3 3" xfId="28401"/>
    <cellStyle name="標準 28 3 5 4 2 3 4" xfId="38961"/>
    <cellStyle name="標準 28 3 5 4 2 3 5" xfId="49516"/>
    <cellStyle name="標準 28 3 5 4 2 4" xfId="12581"/>
    <cellStyle name="標準 28 3 5 4 2 5" xfId="23135"/>
    <cellStyle name="標準 28 3 5 4 2 6" xfId="33695"/>
    <cellStyle name="標準 28 3 5 4 2 7" xfId="44249"/>
    <cellStyle name="標準 28 3 5 4 3" xfId="3304"/>
    <cellStyle name="標準 28 3 5 4 3 2" xfId="8546"/>
    <cellStyle name="標準 28 3 5 4 3 2 2" xfId="20354"/>
    <cellStyle name="標準 28 3 5 4 3 2 3" xfId="30908"/>
    <cellStyle name="標準 28 3 5 4 3 2 4" xfId="41468"/>
    <cellStyle name="標準 28 3 5 4 3 2 5" xfId="52023"/>
    <cellStyle name="標準 28 3 5 4 3 3" xfId="15088"/>
    <cellStyle name="標準 28 3 5 4 3 4" xfId="25643"/>
    <cellStyle name="標準 28 3 5 4 3 5" xfId="36203"/>
    <cellStyle name="標準 28 3 5 4 3 6" xfId="46757"/>
    <cellStyle name="標準 28 3 5 4 4" xfId="6138"/>
    <cellStyle name="標準 28 3 5 4 4 2" xfId="16310"/>
    <cellStyle name="標準 28 3 5 4 4 3" xfId="26864"/>
    <cellStyle name="標準 28 3 5 4 4 4" xfId="37424"/>
    <cellStyle name="標準 28 3 5 4 4 5" xfId="47979"/>
    <cellStyle name="標準 28 3 5 4 5" xfId="11044"/>
    <cellStyle name="標準 28 3 5 4 6" xfId="21598"/>
    <cellStyle name="標準 28 3 5 4 7" xfId="32158"/>
    <cellStyle name="標準 28 3 5 4 8" xfId="42712"/>
    <cellStyle name="標準 28 3 5 5" xfId="2024"/>
    <cellStyle name="標準 28 3 5 5 2" xfId="4433"/>
    <cellStyle name="標準 28 3 5 5 2 2" xfId="9675"/>
    <cellStyle name="標準 28 3 5 5 2 2 2" xfId="20355"/>
    <cellStyle name="標準 28 3 5 5 2 2 3" xfId="30909"/>
    <cellStyle name="標準 28 3 5 5 2 2 4" xfId="41469"/>
    <cellStyle name="標準 28 3 5 5 2 2 5" xfId="52024"/>
    <cellStyle name="標準 28 3 5 5 2 3" xfId="15089"/>
    <cellStyle name="標準 28 3 5 5 2 4" xfId="25644"/>
    <cellStyle name="標準 28 3 5 5 2 5" xfId="36204"/>
    <cellStyle name="標準 28 3 5 5 2 6" xfId="46758"/>
    <cellStyle name="標準 28 3 5 5 3" xfId="7267"/>
    <cellStyle name="標準 28 3 5 5 3 2" xfId="17439"/>
    <cellStyle name="標準 28 3 5 5 3 3" xfId="27993"/>
    <cellStyle name="標準 28 3 5 5 3 4" xfId="38553"/>
    <cellStyle name="標準 28 3 5 5 3 5" xfId="49108"/>
    <cellStyle name="標準 28 3 5 5 4" xfId="12173"/>
    <cellStyle name="標準 28 3 5 5 5" xfId="22727"/>
    <cellStyle name="標準 28 3 5 5 6" xfId="33287"/>
    <cellStyle name="標準 28 3 5 5 7" xfId="43841"/>
    <cellStyle name="標準 28 3 5 6" xfId="1430"/>
    <cellStyle name="標準 28 3 5 6 2" xfId="3839"/>
    <cellStyle name="標準 28 3 5 6 2 2" xfId="9081"/>
    <cellStyle name="標準 28 3 5 6 2 2 2" xfId="20356"/>
    <cellStyle name="標準 28 3 5 6 2 2 3" xfId="30910"/>
    <cellStyle name="標準 28 3 5 6 2 2 4" xfId="41470"/>
    <cellStyle name="標準 28 3 5 6 2 2 5" xfId="52025"/>
    <cellStyle name="標準 28 3 5 6 2 3" xfId="15090"/>
    <cellStyle name="標準 28 3 5 6 2 4" xfId="25645"/>
    <cellStyle name="標準 28 3 5 6 2 5" xfId="36205"/>
    <cellStyle name="標準 28 3 5 6 2 6" xfId="46759"/>
    <cellStyle name="標準 28 3 5 6 3" xfId="6673"/>
    <cellStyle name="標準 28 3 5 6 3 2" xfId="16845"/>
    <cellStyle name="標準 28 3 5 6 3 3" xfId="27399"/>
    <cellStyle name="標準 28 3 5 6 3 4" xfId="37959"/>
    <cellStyle name="標準 28 3 5 6 3 5" xfId="48514"/>
    <cellStyle name="標準 28 3 5 6 4" xfId="11579"/>
    <cellStyle name="標準 28 3 5 6 5" xfId="22133"/>
    <cellStyle name="標準 28 3 5 6 6" xfId="32693"/>
    <cellStyle name="標準 28 3 5 6 7" xfId="43247"/>
    <cellStyle name="標準 28 3 5 7" xfId="2962"/>
    <cellStyle name="標準 28 3 5 7 2" xfId="8204"/>
    <cellStyle name="標準 28 3 5 7 2 2" xfId="20357"/>
    <cellStyle name="標準 28 3 5 7 2 3" xfId="30911"/>
    <cellStyle name="標準 28 3 5 7 2 4" xfId="41471"/>
    <cellStyle name="標準 28 3 5 7 2 5" xfId="52026"/>
    <cellStyle name="標準 28 3 5 7 3" xfId="15091"/>
    <cellStyle name="標準 28 3 5 7 4" xfId="25646"/>
    <cellStyle name="標準 28 3 5 7 5" xfId="36206"/>
    <cellStyle name="標準 28 3 5 7 6" xfId="46760"/>
    <cellStyle name="標準 28 3 5 8" xfId="5544"/>
    <cellStyle name="標準 28 3 5 8 2" xfId="15968"/>
    <cellStyle name="標準 28 3 5 8 3" xfId="26522"/>
    <cellStyle name="標準 28 3 5 8 4" xfId="37082"/>
    <cellStyle name="標準 28 3 5 8 5" xfId="47637"/>
    <cellStyle name="標準 28 3 5 9" xfId="10702"/>
    <cellStyle name="標準 28 3 6" xfId="193"/>
    <cellStyle name="標準 28 3 6 10" xfId="31965"/>
    <cellStyle name="標準 28 3 6 11" xfId="42519"/>
    <cellStyle name="標準 28 3 6 2" xfId="509"/>
    <cellStyle name="標準 28 3 6 2 2" xfId="1215"/>
    <cellStyle name="標準 28 3 6 2 2 2" xfId="2752"/>
    <cellStyle name="標準 28 3 6 2 2 2 2" xfId="7995"/>
    <cellStyle name="標準 28 3 6 2 2 2 2 2" xfId="20358"/>
    <cellStyle name="標準 28 3 6 2 2 2 2 3" xfId="30912"/>
    <cellStyle name="標準 28 3 6 2 2 2 2 4" xfId="41472"/>
    <cellStyle name="標準 28 3 6 2 2 2 2 5" xfId="52027"/>
    <cellStyle name="標準 28 3 6 2 2 2 3" xfId="15092"/>
    <cellStyle name="標準 28 3 6 2 2 2 4" xfId="25647"/>
    <cellStyle name="標準 28 3 6 2 2 2 5" xfId="36207"/>
    <cellStyle name="標準 28 3 6 2 2 2 6" xfId="46761"/>
    <cellStyle name="標準 28 3 6 2 2 3" xfId="5161"/>
    <cellStyle name="標準 28 3 6 2 2 3 2" xfId="10403"/>
    <cellStyle name="標準 28 3 6 2 2 3 2 2" xfId="20359"/>
    <cellStyle name="標準 28 3 6 2 2 3 2 3" xfId="30913"/>
    <cellStyle name="標準 28 3 6 2 2 3 2 4" xfId="41473"/>
    <cellStyle name="標準 28 3 6 2 2 3 2 5" xfId="52028"/>
    <cellStyle name="標準 28 3 6 2 2 3 3" xfId="15093"/>
    <cellStyle name="標準 28 3 6 2 2 3 4" xfId="25648"/>
    <cellStyle name="標準 28 3 6 2 2 3 5" xfId="36208"/>
    <cellStyle name="標準 28 3 6 2 2 3 6" xfId="46762"/>
    <cellStyle name="標準 28 3 6 2 2 4" xfId="6458"/>
    <cellStyle name="標準 28 3 6 2 2 4 2" xfId="18167"/>
    <cellStyle name="標準 28 3 6 2 2 4 3" xfId="28721"/>
    <cellStyle name="標準 28 3 6 2 2 4 4" xfId="39281"/>
    <cellStyle name="標準 28 3 6 2 2 4 5" xfId="49836"/>
    <cellStyle name="標準 28 3 6 2 2 5" xfId="12901"/>
    <cellStyle name="標準 28 3 6 2 2 6" xfId="23455"/>
    <cellStyle name="標準 28 3 6 2 2 7" xfId="34015"/>
    <cellStyle name="標準 28 3 6 2 2 8" xfId="44569"/>
    <cellStyle name="標準 28 3 6 2 3" xfId="1750"/>
    <cellStyle name="標準 28 3 6 2 3 2" xfId="4159"/>
    <cellStyle name="標準 28 3 6 2 3 2 2" xfId="9401"/>
    <cellStyle name="標準 28 3 6 2 3 2 2 2" xfId="20360"/>
    <cellStyle name="標準 28 3 6 2 3 2 2 3" xfId="30914"/>
    <cellStyle name="標準 28 3 6 2 3 2 2 4" xfId="41474"/>
    <cellStyle name="標準 28 3 6 2 3 2 2 5" xfId="52029"/>
    <cellStyle name="標準 28 3 6 2 3 2 3" xfId="15094"/>
    <cellStyle name="標準 28 3 6 2 3 2 4" xfId="25649"/>
    <cellStyle name="標準 28 3 6 2 3 2 5" xfId="36209"/>
    <cellStyle name="標準 28 3 6 2 3 2 6" xfId="46763"/>
    <cellStyle name="標準 28 3 6 2 3 3" xfId="6993"/>
    <cellStyle name="標準 28 3 6 2 3 3 2" xfId="17165"/>
    <cellStyle name="標準 28 3 6 2 3 3 3" xfId="27719"/>
    <cellStyle name="標準 28 3 6 2 3 3 4" xfId="38279"/>
    <cellStyle name="標準 28 3 6 2 3 3 5" xfId="48834"/>
    <cellStyle name="標準 28 3 6 2 3 4" xfId="11899"/>
    <cellStyle name="標準 28 3 6 2 3 5" xfId="22453"/>
    <cellStyle name="標準 28 3 6 2 3 6" xfId="33013"/>
    <cellStyle name="標準 28 3 6 2 3 7" xfId="43567"/>
    <cellStyle name="標準 28 3 6 2 4" xfId="3624"/>
    <cellStyle name="標準 28 3 6 2 4 2" xfId="8866"/>
    <cellStyle name="標準 28 3 6 2 4 2 2" xfId="20361"/>
    <cellStyle name="標準 28 3 6 2 4 2 3" xfId="30915"/>
    <cellStyle name="標準 28 3 6 2 4 2 4" xfId="41475"/>
    <cellStyle name="標準 28 3 6 2 4 2 5" xfId="52030"/>
    <cellStyle name="標準 28 3 6 2 4 3" xfId="15095"/>
    <cellStyle name="標準 28 3 6 2 4 4" xfId="25650"/>
    <cellStyle name="標準 28 3 6 2 4 5" xfId="36210"/>
    <cellStyle name="標準 28 3 6 2 4 6" xfId="46764"/>
    <cellStyle name="標準 28 3 6 2 5" xfId="5752"/>
    <cellStyle name="標準 28 3 6 2 5 2" xfId="16630"/>
    <cellStyle name="標準 28 3 6 2 5 3" xfId="27184"/>
    <cellStyle name="標準 28 3 6 2 5 4" xfId="37744"/>
    <cellStyle name="標準 28 3 6 2 5 5" xfId="48299"/>
    <cellStyle name="標準 28 3 6 2 6" xfId="11364"/>
    <cellStyle name="標準 28 3 6 2 7" xfId="21918"/>
    <cellStyle name="標準 28 3 6 2 8" xfId="32478"/>
    <cellStyle name="標準 28 3 6 2 9" xfId="43032"/>
    <cellStyle name="標準 28 3 6 3" xfId="917"/>
    <cellStyle name="標準 28 3 6 3 2" xfId="2454"/>
    <cellStyle name="標準 28 3 6 3 2 2" xfId="4863"/>
    <cellStyle name="標準 28 3 6 3 2 2 2" xfId="10105"/>
    <cellStyle name="標準 28 3 6 3 2 2 2 2" xfId="20362"/>
    <cellStyle name="標準 28 3 6 3 2 2 2 3" xfId="30916"/>
    <cellStyle name="標準 28 3 6 3 2 2 2 4" xfId="41476"/>
    <cellStyle name="標準 28 3 6 3 2 2 2 5" xfId="52031"/>
    <cellStyle name="標準 28 3 6 3 2 2 3" xfId="15096"/>
    <cellStyle name="標準 28 3 6 3 2 2 4" xfId="25651"/>
    <cellStyle name="標準 28 3 6 3 2 2 5" xfId="36211"/>
    <cellStyle name="標準 28 3 6 3 2 2 6" xfId="46765"/>
    <cellStyle name="標準 28 3 6 3 2 3" xfId="7697"/>
    <cellStyle name="標準 28 3 6 3 2 3 2" xfId="17869"/>
    <cellStyle name="標準 28 3 6 3 2 3 3" xfId="28423"/>
    <cellStyle name="標準 28 3 6 3 2 3 4" xfId="38983"/>
    <cellStyle name="標準 28 3 6 3 2 3 5" xfId="49538"/>
    <cellStyle name="標準 28 3 6 3 2 4" xfId="12603"/>
    <cellStyle name="標準 28 3 6 3 2 5" xfId="23157"/>
    <cellStyle name="標準 28 3 6 3 2 6" xfId="33717"/>
    <cellStyle name="標準 28 3 6 3 2 7" xfId="44271"/>
    <cellStyle name="標準 28 3 6 3 3" xfId="3326"/>
    <cellStyle name="標準 28 3 6 3 3 2" xfId="8568"/>
    <cellStyle name="標準 28 3 6 3 3 2 2" xfId="20363"/>
    <cellStyle name="標準 28 3 6 3 3 2 3" xfId="30917"/>
    <cellStyle name="標準 28 3 6 3 3 2 4" xfId="41477"/>
    <cellStyle name="標準 28 3 6 3 3 2 5" xfId="52032"/>
    <cellStyle name="標準 28 3 6 3 3 3" xfId="15097"/>
    <cellStyle name="標準 28 3 6 3 3 4" xfId="25652"/>
    <cellStyle name="標準 28 3 6 3 3 5" xfId="36212"/>
    <cellStyle name="標準 28 3 6 3 3 6" xfId="46766"/>
    <cellStyle name="標準 28 3 6 3 4" xfId="6160"/>
    <cellStyle name="標準 28 3 6 3 4 2" xfId="16332"/>
    <cellStyle name="標準 28 3 6 3 4 3" xfId="26886"/>
    <cellStyle name="標準 28 3 6 3 4 4" xfId="37446"/>
    <cellStyle name="標準 28 3 6 3 4 5" xfId="48001"/>
    <cellStyle name="標準 28 3 6 3 5" xfId="11066"/>
    <cellStyle name="標準 28 3 6 3 6" xfId="21620"/>
    <cellStyle name="標準 28 3 6 3 7" xfId="32180"/>
    <cellStyle name="標準 28 3 6 3 8" xfId="42734"/>
    <cellStyle name="標準 28 3 6 4" xfId="2046"/>
    <cellStyle name="標準 28 3 6 4 2" xfId="4455"/>
    <cellStyle name="標準 28 3 6 4 2 2" xfId="9697"/>
    <cellStyle name="標準 28 3 6 4 2 2 2" xfId="20364"/>
    <cellStyle name="標準 28 3 6 4 2 2 3" xfId="30918"/>
    <cellStyle name="標準 28 3 6 4 2 2 4" xfId="41478"/>
    <cellStyle name="標準 28 3 6 4 2 2 5" xfId="52033"/>
    <cellStyle name="標準 28 3 6 4 2 3" xfId="15098"/>
    <cellStyle name="標準 28 3 6 4 2 4" xfId="25653"/>
    <cellStyle name="標準 28 3 6 4 2 5" xfId="36213"/>
    <cellStyle name="標準 28 3 6 4 2 6" xfId="46767"/>
    <cellStyle name="標準 28 3 6 4 3" xfId="7289"/>
    <cellStyle name="標準 28 3 6 4 3 2" xfId="17461"/>
    <cellStyle name="標準 28 3 6 4 3 3" xfId="28015"/>
    <cellStyle name="標準 28 3 6 4 3 4" xfId="38575"/>
    <cellStyle name="標準 28 3 6 4 3 5" xfId="49130"/>
    <cellStyle name="標準 28 3 6 4 4" xfId="12195"/>
    <cellStyle name="標準 28 3 6 4 5" xfId="22749"/>
    <cellStyle name="標準 28 3 6 4 6" xfId="33309"/>
    <cellStyle name="標準 28 3 6 4 7" xfId="43863"/>
    <cellStyle name="標準 28 3 6 5" xfId="1452"/>
    <cellStyle name="標準 28 3 6 5 2" xfId="3861"/>
    <cellStyle name="標準 28 3 6 5 2 2" xfId="9103"/>
    <cellStyle name="標準 28 3 6 5 2 2 2" xfId="20365"/>
    <cellStyle name="標準 28 3 6 5 2 2 3" xfId="30919"/>
    <cellStyle name="標準 28 3 6 5 2 2 4" xfId="41479"/>
    <cellStyle name="標準 28 3 6 5 2 2 5" xfId="52034"/>
    <cellStyle name="標準 28 3 6 5 2 3" xfId="15099"/>
    <cellStyle name="標準 28 3 6 5 2 4" xfId="25654"/>
    <cellStyle name="標準 28 3 6 5 2 5" xfId="36214"/>
    <cellStyle name="標準 28 3 6 5 2 6" xfId="46768"/>
    <cellStyle name="標準 28 3 6 5 3" xfId="6695"/>
    <cellStyle name="標準 28 3 6 5 3 2" xfId="16867"/>
    <cellStyle name="標準 28 3 6 5 3 3" xfId="27421"/>
    <cellStyle name="標準 28 3 6 5 3 4" xfId="37981"/>
    <cellStyle name="標準 28 3 6 5 3 5" xfId="48536"/>
    <cellStyle name="標準 28 3 6 5 4" xfId="11601"/>
    <cellStyle name="標準 28 3 6 5 5" xfId="22155"/>
    <cellStyle name="標準 28 3 6 5 6" xfId="32715"/>
    <cellStyle name="標準 28 3 6 5 7" xfId="43269"/>
    <cellStyle name="標準 28 3 6 6" xfId="3111"/>
    <cellStyle name="標準 28 3 6 6 2" xfId="8353"/>
    <cellStyle name="標準 28 3 6 6 2 2" xfId="20366"/>
    <cellStyle name="標準 28 3 6 6 2 3" xfId="30920"/>
    <cellStyle name="標準 28 3 6 6 2 4" xfId="41480"/>
    <cellStyle name="標準 28 3 6 6 2 5" xfId="52035"/>
    <cellStyle name="標準 28 3 6 6 3" xfId="15100"/>
    <cellStyle name="標準 28 3 6 6 4" xfId="25655"/>
    <cellStyle name="標準 28 3 6 6 5" xfId="36215"/>
    <cellStyle name="標準 28 3 6 6 6" xfId="46769"/>
    <cellStyle name="標準 28 3 6 7" xfId="5441"/>
    <cellStyle name="標準 28 3 6 7 2" xfId="16117"/>
    <cellStyle name="標準 28 3 6 7 3" xfId="26671"/>
    <cellStyle name="標準 28 3 6 7 4" xfId="37231"/>
    <cellStyle name="標準 28 3 6 7 5" xfId="47786"/>
    <cellStyle name="標準 28 3 6 8" xfId="10851"/>
    <cellStyle name="標準 28 3 6 9" xfId="21405"/>
    <cellStyle name="標準 28 3 7" xfId="531"/>
    <cellStyle name="標準 28 3 7 10" xfId="31855"/>
    <cellStyle name="標準 28 3 7 11" xfId="42409"/>
    <cellStyle name="標準 28 3 7 2" xfId="1105"/>
    <cellStyle name="標準 28 3 7 2 2" xfId="2642"/>
    <cellStyle name="標準 28 3 7 2 2 2" xfId="5051"/>
    <cellStyle name="標準 28 3 7 2 2 2 2" xfId="10293"/>
    <cellStyle name="標準 28 3 7 2 2 2 2 2" xfId="20367"/>
    <cellStyle name="標準 28 3 7 2 2 2 2 3" xfId="30921"/>
    <cellStyle name="標準 28 3 7 2 2 2 2 4" xfId="41481"/>
    <cellStyle name="標準 28 3 7 2 2 2 2 5" xfId="52036"/>
    <cellStyle name="標準 28 3 7 2 2 2 3" xfId="15101"/>
    <cellStyle name="標準 28 3 7 2 2 2 4" xfId="25656"/>
    <cellStyle name="標準 28 3 7 2 2 2 5" xfId="36216"/>
    <cellStyle name="標準 28 3 7 2 2 2 6" xfId="46770"/>
    <cellStyle name="標準 28 3 7 2 2 3" xfId="7885"/>
    <cellStyle name="標準 28 3 7 2 2 3 2" xfId="18057"/>
    <cellStyle name="標準 28 3 7 2 2 3 3" xfId="28611"/>
    <cellStyle name="標準 28 3 7 2 2 3 4" xfId="39171"/>
    <cellStyle name="標準 28 3 7 2 2 3 5" xfId="49726"/>
    <cellStyle name="標準 28 3 7 2 2 4" xfId="12791"/>
    <cellStyle name="標準 28 3 7 2 2 5" xfId="23345"/>
    <cellStyle name="標準 28 3 7 2 2 6" xfId="33905"/>
    <cellStyle name="標準 28 3 7 2 2 7" xfId="44459"/>
    <cellStyle name="標準 28 3 7 2 3" xfId="1640"/>
    <cellStyle name="標準 28 3 7 2 3 2" xfId="4049"/>
    <cellStyle name="標準 28 3 7 2 3 2 2" xfId="9291"/>
    <cellStyle name="標準 28 3 7 2 3 2 2 2" xfId="20368"/>
    <cellStyle name="標準 28 3 7 2 3 2 2 3" xfId="30922"/>
    <cellStyle name="標準 28 3 7 2 3 2 2 4" xfId="41482"/>
    <cellStyle name="標準 28 3 7 2 3 2 2 5" xfId="52037"/>
    <cellStyle name="標準 28 3 7 2 3 2 3" xfId="15102"/>
    <cellStyle name="標準 28 3 7 2 3 2 4" xfId="25657"/>
    <cellStyle name="標準 28 3 7 2 3 2 5" xfId="36217"/>
    <cellStyle name="標準 28 3 7 2 3 2 6" xfId="46771"/>
    <cellStyle name="標準 28 3 7 2 3 3" xfId="6883"/>
    <cellStyle name="標準 28 3 7 2 3 3 2" xfId="17055"/>
    <cellStyle name="標準 28 3 7 2 3 3 3" xfId="27609"/>
    <cellStyle name="標準 28 3 7 2 3 3 4" xfId="38169"/>
    <cellStyle name="標準 28 3 7 2 3 3 5" xfId="48724"/>
    <cellStyle name="標準 28 3 7 2 3 4" xfId="11789"/>
    <cellStyle name="標準 28 3 7 2 3 5" xfId="22343"/>
    <cellStyle name="標準 28 3 7 2 3 6" xfId="32903"/>
    <cellStyle name="標準 28 3 7 2 3 7" xfId="43457"/>
    <cellStyle name="標準 28 3 7 2 4" xfId="3514"/>
    <cellStyle name="標準 28 3 7 2 4 2" xfId="8756"/>
    <cellStyle name="標準 28 3 7 2 4 2 2" xfId="20369"/>
    <cellStyle name="標準 28 3 7 2 4 2 3" xfId="30923"/>
    <cellStyle name="標準 28 3 7 2 4 2 4" xfId="41483"/>
    <cellStyle name="標準 28 3 7 2 4 2 5" xfId="52038"/>
    <cellStyle name="標準 28 3 7 2 4 3" xfId="15103"/>
    <cellStyle name="標準 28 3 7 2 4 4" xfId="25658"/>
    <cellStyle name="標準 28 3 7 2 4 5" xfId="36218"/>
    <cellStyle name="標準 28 3 7 2 4 6" xfId="46772"/>
    <cellStyle name="標準 28 3 7 2 5" xfId="6348"/>
    <cellStyle name="標準 28 3 7 2 5 2" xfId="16520"/>
    <cellStyle name="標準 28 3 7 2 5 3" xfId="27074"/>
    <cellStyle name="標準 28 3 7 2 5 4" xfId="37634"/>
    <cellStyle name="標準 28 3 7 2 5 5" xfId="48189"/>
    <cellStyle name="標準 28 3 7 2 6" xfId="11254"/>
    <cellStyle name="標準 28 3 7 2 7" xfId="21808"/>
    <cellStyle name="標準 28 3 7 2 8" xfId="32368"/>
    <cellStyle name="標準 28 3 7 2 9" xfId="42922"/>
    <cellStyle name="標準 28 3 7 3" xfId="939"/>
    <cellStyle name="標準 28 3 7 3 2" xfId="2476"/>
    <cellStyle name="標準 28 3 7 3 2 2" xfId="4885"/>
    <cellStyle name="標準 28 3 7 3 2 2 2" xfId="10127"/>
    <cellStyle name="標準 28 3 7 3 2 2 2 2" xfId="20370"/>
    <cellStyle name="標準 28 3 7 3 2 2 2 3" xfId="30924"/>
    <cellStyle name="標準 28 3 7 3 2 2 2 4" xfId="41484"/>
    <cellStyle name="標準 28 3 7 3 2 2 2 5" xfId="52039"/>
    <cellStyle name="標準 28 3 7 3 2 2 3" xfId="15104"/>
    <cellStyle name="標準 28 3 7 3 2 2 4" xfId="25659"/>
    <cellStyle name="標準 28 3 7 3 2 2 5" xfId="36219"/>
    <cellStyle name="標準 28 3 7 3 2 2 6" xfId="46773"/>
    <cellStyle name="標準 28 3 7 3 2 3" xfId="7719"/>
    <cellStyle name="標準 28 3 7 3 2 3 2" xfId="17891"/>
    <cellStyle name="標準 28 3 7 3 2 3 3" xfId="28445"/>
    <cellStyle name="標準 28 3 7 3 2 3 4" xfId="39005"/>
    <cellStyle name="標準 28 3 7 3 2 3 5" xfId="49560"/>
    <cellStyle name="標準 28 3 7 3 2 4" xfId="12625"/>
    <cellStyle name="標準 28 3 7 3 2 5" xfId="23179"/>
    <cellStyle name="標準 28 3 7 3 2 6" xfId="33739"/>
    <cellStyle name="標準 28 3 7 3 2 7" xfId="44293"/>
    <cellStyle name="標準 28 3 7 3 3" xfId="3348"/>
    <cellStyle name="標準 28 3 7 3 3 2" xfId="8590"/>
    <cellStyle name="標準 28 3 7 3 3 2 2" xfId="20371"/>
    <cellStyle name="標準 28 3 7 3 3 2 3" xfId="30925"/>
    <cellStyle name="標準 28 3 7 3 3 2 4" xfId="41485"/>
    <cellStyle name="標準 28 3 7 3 3 2 5" xfId="52040"/>
    <cellStyle name="標準 28 3 7 3 3 3" xfId="15105"/>
    <cellStyle name="標準 28 3 7 3 3 4" xfId="25660"/>
    <cellStyle name="標準 28 3 7 3 3 5" xfId="36220"/>
    <cellStyle name="標準 28 3 7 3 3 6" xfId="46774"/>
    <cellStyle name="標準 28 3 7 3 4" xfId="6182"/>
    <cellStyle name="標準 28 3 7 3 4 2" xfId="16354"/>
    <cellStyle name="標準 28 3 7 3 4 3" xfId="26908"/>
    <cellStyle name="標準 28 3 7 3 4 4" xfId="37468"/>
    <cellStyle name="標準 28 3 7 3 4 5" xfId="48023"/>
    <cellStyle name="標準 28 3 7 3 5" xfId="11088"/>
    <cellStyle name="標準 28 3 7 3 6" xfId="21642"/>
    <cellStyle name="標準 28 3 7 3 7" xfId="32202"/>
    <cellStyle name="標準 28 3 7 3 8" xfId="42756"/>
    <cellStyle name="標準 28 3 7 4" xfId="2068"/>
    <cellStyle name="標準 28 3 7 4 2" xfId="4477"/>
    <cellStyle name="標準 28 3 7 4 2 2" xfId="9719"/>
    <cellStyle name="標準 28 3 7 4 2 2 2" xfId="20372"/>
    <cellStyle name="標準 28 3 7 4 2 2 3" xfId="30926"/>
    <cellStyle name="標準 28 3 7 4 2 2 4" xfId="41486"/>
    <cellStyle name="標準 28 3 7 4 2 2 5" xfId="52041"/>
    <cellStyle name="標準 28 3 7 4 2 3" xfId="15106"/>
    <cellStyle name="標準 28 3 7 4 2 4" xfId="25661"/>
    <cellStyle name="標準 28 3 7 4 2 5" xfId="36221"/>
    <cellStyle name="標準 28 3 7 4 2 6" xfId="46775"/>
    <cellStyle name="標準 28 3 7 4 3" xfId="7311"/>
    <cellStyle name="標準 28 3 7 4 3 2" xfId="17483"/>
    <cellStyle name="標準 28 3 7 4 3 3" xfId="28037"/>
    <cellStyle name="標準 28 3 7 4 3 4" xfId="38597"/>
    <cellStyle name="標準 28 3 7 4 3 5" xfId="49152"/>
    <cellStyle name="標準 28 3 7 4 4" xfId="12217"/>
    <cellStyle name="標準 28 3 7 4 5" xfId="22771"/>
    <cellStyle name="標準 28 3 7 4 6" xfId="33331"/>
    <cellStyle name="標準 28 3 7 4 7" xfId="43885"/>
    <cellStyle name="標準 28 3 7 5" xfId="1474"/>
    <cellStyle name="標準 28 3 7 5 2" xfId="3883"/>
    <cellStyle name="標準 28 3 7 5 2 2" xfId="9125"/>
    <cellStyle name="標準 28 3 7 5 2 2 2" xfId="20373"/>
    <cellStyle name="標準 28 3 7 5 2 2 3" xfId="30927"/>
    <cellStyle name="標準 28 3 7 5 2 2 4" xfId="41487"/>
    <cellStyle name="標準 28 3 7 5 2 2 5" xfId="52042"/>
    <cellStyle name="標準 28 3 7 5 2 3" xfId="15107"/>
    <cellStyle name="標準 28 3 7 5 2 4" xfId="25662"/>
    <cellStyle name="標準 28 3 7 5 2 5" xfId="36222"/>
    <cellStyle name="標準 28 3 7 5 2 6" xfId="46776"/>
    <cellStyle name="標準 28 3 7 5 3" xfId="6717"/>
    <cellStyle name="標準 28 3 7 5 3 2" xfId="16889"/>
    <cellStyle name="標準 28 3 7 5 3 3" xfId="27443"/>
    <cellStyle name="標準 28 3 7 5 3 4" xfId="38003"/>
    <cellStyle name="標準 28 3 7 5 3 5" xfId="48558"/>
    <cellStyle name="標準 28 3 7 5 4" xfId="11623"/>
    <cellStyle name="標準 28 3 7 5 5" xfId="22177"/>
    <cellStyle name="標準 28 3 7 5 6" xfId="32737"/>
    <cellStyle name="標準 28 3 7 5 7" xfId="43291"/>
    <cellStyle name="標準 28 3 7 6" xfId="3001"/>
    <cellStyle name="標準 28 3 7 6 2" xfId="8243"/>
    <cellStyle name="標準 28 3 7 6 2 2" xfId="20374"/>
    <cellStyle name="標準 28 3 7 6 2 3" xfId="30928"/>
    <cellStyle name="標準 28 3 7 6 2 4" xfId="41488"/>
    <cellStyle name="標準 28 3 7 6 2 5" xfId="52043"/>
    <cellStyle name="標準 28 3 7 6 3" xfId="15108"/>
    <cellStyle name="標準 28 3 7 6 4" xfId="25663"/>
    <cellStyle name="標準 28 3 7 6 5" xfId="36223"/>
    <cellStyle name="標準 28 3 7 6 6" xfId="46777"/>
    <cellStyle name="標準 28 3 7 7" xfId="5774"/>
    <cellStyle name="標準 28 3 7 7 2" xfId="16007"/>
    <cellStyle name="標準 28 3 7 7 3" xfId="26561"/>
    <cellStyle name="標準 28 3 7 7 4" xfId="37121"/>
    <cellStyle name="標準 28 3 7 7 5" xfId="47676"/>
    <cellStyle name="標準 28 3 7 8" xfId="10741"/>
    <cellStyle name="標準 28 3 7 9" xfId="21295"/>
    <cellStyle name="標準 28 3 8" xfId="553"/>
    <cellStyle name="標準 28 3 8 10" xfId="42541"/>
    <cellStyle name="標準 28 3 8 2" xfId="1237"/>
    <cellStyle name="標準 28 3 8 2 2" xfId="2774"/>
    <cellStyle name="標準 28 3 8 2 2 2" xfId="5183"/>
    <cellStyle name="標準 28 3 8 2 2 2 2" xfId="10425"/>
    <cellStyle name="標準 28 3 8 2 2 2 2 2" xfId="20375"/>
    <cellStyle name="標準 28 3 8 2 2 2 2 3" xfId="30929"/>
    <cellStyle name="標準 28 3 8 2 2 2 2 4" xfId="41489"/>
    <cellStyle name="標準 28 3 8 2 2 2 2 5" xfId="52044"/>
    <cellStyle name="標準 28 3 8 2 2 2 3" xfId="15109"/>
    <cellStyle name="標準 28 3 8 2 2 2 4" xfId="25664"/>
    <cellStyle name="標準 28 3 8 2 2 2 5" xfId="36224"/>
    <cellStyle name="標準 28 3 8 2 2 2 6" xfId="46778"/>
    <cellStyle name="標準 28 3 8 2 2 3" xfId="8017"/>
    <cellStyle name="標準 28 3 8 2 2 3 2" xfId="18189"/>
    <cellStyle name="標準 28 3 8 2 2 3 3" xfId="28743"/>
    <cellStyle name="標準 28 3 8 2 2 3 4" xfId="39303"/>
    <cellStyle name="標準 28 3 8 2 2 3 5" xfId="49858"/>
    <cellStyle name="標準 28 3 8 2 2 4" xfId="12923"/>
    <cellStyle name="標準 28 3 8 2 2 5" xfId="23477"/>
    <cellStyle name="標準 28 3 8 2 2 6" xfId="34037"/>
    <cellStyle name="標準 28 3 8 2 2 7" xfId="44591"/>
    <cellStyle name="標準 28 3 8 2 3" xfId="3646"/>
    <cellStyle name="標準 28 3 8 2 3 2" xfId="8888"/>
    <cellStyle name="標準 28 3 8 2 3 2 2" xfId="20376"/>
    <cellStyle name="標準 28 3 8 2 3 2 3" xfId="30930"/>
    <cellStyle name="標準 28 3 8 2 3 2 4" xfId="41490"/>
    <cellStyle name="標準 28 3 8 2 3 2 5" xfId="52045"/>
    <cellStyle name="標準 28 3 8 2 3 3" xfId="15110"/>
    <cellStyle name="標準 28 3 8 2 3 4" xfId="25665"/>
    <cellStyle name="標準 28 3 8 2 3 5" xfId="36225"/>
    <cellStyle name="標準 28 3 8 2 3 6" xfId="46779"/>
    <cellStyle name="標準 28 3 8 2 4" xfId="6480"/>
    <cellStyle name="標準 28 3 8 2 4 2" xfId="16652"/>
    <cellStyle name="標準 28 3 8 2 4 3" xfId="27206"/>
    <cellStyle name="標準 28 3 8 2 4 4" xfId="37766"/>
    <cellStyle name="標準 28 3 8 2 4 5" xfId="48321"/>
    <cellStyle name="標準 28 3 8 2 5" xfId="11386"/>
    <cellStyle name="標準 28 3 8 2 6" xfId="21940"/>
    <cellStyle name="標準 28 3 8 2 7" xfId="32500"/>
    <cellStyle name="標準 28 3 8 2 8" xfId="43054"/>
    <cellStyle name="標準 28 3 8 3" xfId="2090"/>
    <cellStyle name="標準 28 3 8 3 2" xfId="4499"/>
    <cellStyle name="標準 28 3 8 3 2 2" xfId="9741"/>
    <cellStyle name="標準 28 3 8 3 2 2 2" xfId="20377"/>
    <cellStyle name="標準 28 3 8 3 2 2 3" xfId="30931"/>
    <cellStyle name="標準 28 3 8 3 2 2 4" xfId="41491"/>
    <cellStyle name="標準 28 3 8 3 2 2 5" xfId="52046"/>
    <cellStyle name="標準 28 3 8 3 2 3" xfId="15111"/>
    <cellStyle name="標準 28 3 8 3 2 4" xfId="25666"/>
    <cellStyle name="標準 28 3 8 3 2 5" xfId="36226"/>
    <cellStyle name="標準 28 3 8 3 2 6" xfId="46780"/>
    <cellStyle name="標準 28 3 8 3 3" xfId="7333"/>
    <cellStyle name="標準 28 3 8 3 3 2" xfId="17505"/>
    <cellStyle name="標準 28 3 8 3 3 3" xfId="28059"/>
    <cellStyle name="標準 28 3 8 3 3 4" xfId="38619"/>
    <cellStyle name="標準 28 3 8 3 3 5" xfId="49174"/>
    <cellStyle name="標準 28 3 8 3 4" xfId="12239"/>
    <cellStyle name="標準 28 3 8 3 5" xfId="22793"/>
    <cellStyle name="標準 28 3 8 3 6" xfId="33353"/>
    <cellStyle name="標準 28 3 8 3 7" xfId="43907"/>
    <cellStyle name="標準 28 3 8 4" xfId="1772"/>
    <cellStyle name="標準 28 3 8 4 2" xfId="4181"/>
    <cellStyle name="標準 28 3 8 4 2 2" xfId="9423"/>
    <cellStyle name="標準 28 3 8 4 2 2 2" xfId="20378"/>
    <cellStyle name="標準 28 3 8 4 2 2 3" xfId="30932"/>
    <cellStyle name="標準 28 3 8 4 2 2 4" xfId="41492"/>
    <cellStyle name="標準 28 3 8 4 2 2 5" xfId="52047"/>
    <cellStyle name="標準 28 3 8 4 2 3" xfId="15112"/>
    <cellStyle name="標準 28 3 8 4 2 4" xfId="25667"/>
    <cellStyle name="標準 28 3 8 4 2 5" xfId="36227"/>
    <cellStyle name="標準 28 3 8 4 2 6" xfId="46781"/>
    <cellStyle name="標準 28 3 8 4 3" xfId="7015"/>
    <cellStyle name="標準 28 3 8 4 3 2" xfId="17187"/>
    <cellStyle name="標準 28 3 8 4 3 3" xfId="27741"/>
    <cellStyle name="標準 28 3 8 4 3 4" xfId="38301"/>
    <cellStyle name="標準 28 3 8 4 3 5" xfId="48856"/>
    <cellStyle name="標準 28 3 8 4 4" xfId="11921"/>
    <cellStyle name="標準 28 3 8 4 5" xfId="22475"/>
    <cellStyle name="標準 28 3 8 4 6" xfId="33035"/>
    <cellStyle name="標準 28 3 8 4 7" xfId="43589"/>
    <cellStyle name="標準 28 3 8 5" xfId="3133"/>
    <cellStyle name="標準 28 3 8 5 2" xfId="8375"/>
    <cellStyle name="標準 28 3 8 5 2 2" xfId="20379"/>
    <cellStyle name="標準 28 3 8 5 2 3" xfId="30933"/>
    <cellStyle name="標準 28 3 8 5 2 4" xfId="41493"/>
    <cellStyle name="標準 28 3 8 5 2 5" xfId="52048"/>
    <cellStyle name="標準 28 3 8 5 3" xfId="15113"/>
    <cellStyle name="標準 28 3 8 5 4" xfId="25668"/>
    <cellStyle name="標準 28 3 8 5 5" xfId="36228"/>
    <cellStyle name="標準 28 3 8 5 6" xfId="46782"/>
    <cellStyle name="標準 28 3 8 6" xfId="5796"/>
    <cellStyle name="標準 28 3 8 6 2" xfId="16139"/>
    <cellStyle name="標準 28 3 8 6 3" xfId="26693"/>
    <cellStyle name="標準 28 3 8 6 4" xfId="37253"/>
    <cellStyle name="標準 28 3 8 6 5" xfId="47808"/>
    <cellStyle name="標準 28 3 8 7" xfId="10873"/>
    <cellStyle name="標準 28 3 8 8" xfId="21427"/>
    <cellStyle name="標準 28 3 8 9" xfId="31987"/>
    <cellStyle name="標準 28 3 9" xfId="592"/>
    <cellStyle name="標準 28 3 9 10" xfId="42563"/>
    <cellStyle name="標準 28 3 9 2" xfId="963"/>
    <cellStyle name="標準 28 3 9 2 2" xfId="2500"/>
    <cellStyle name="標準 28 3 9 2 2 2" xfId="4909"/>
    <cellStyle name="標準 28 3 9 2 2 2 2" xfId="10151"/>
    <cellStyle name="標準 28 3 9 2 2 2 2 2" xfId="20380"/>
    <cellStyle name="標準 28 3 9 2 2 2 2 3" xfId="30934"/>
    <cellStyle name="標準 28 3 9 2 2 2 2 4" xfId="41494"/>
    <cellStyle name="標準 28 3 9 2 2 2 2 5" xfId="52049"/>
    <cellStyle name="標準 28 3 9 2 2 2 3" xfId="15114"/>
    <cellStyle name="標準 28 3 9 2 2 2 4" xfId="25669"/>
    <cellStyle name="標準 28 3 9 2 2 2 5" xfId="36229"/>
    <cellStyle name="標準 28 3 9 2 2 2 6" xfId="46783"/>
    <cellStyle name="標準 28 3 9 2 2 3" xfId="7743"/>
    <cellStyle name="標準 28 3 9 2 2 3 2" xfId="17915"/>
    <cellStyle name="標準 28 3 9 2 2 3 3" xfId="28469"/>
    <cellStyle name="標準 28 3 9 2 2 3 4" xfId="39029"/>
    <cellStyle name="標準 28 3 9 2 2 3 5" xfId="49584"/>
    <cellStyle name="標準 28 3 9 2 2 4" xfId="12649"/>
    <cellStyle name="標準 28 3 9 2 2 5" xfId="23203"/>
    <cellStyle name="標準 28 3 9 2 2 6" xfId="33763"/>
    <cellStyle name="標準 28 3 9 2 2 7" xfId="44317"/>
    <cellStyle name="標準 28 3 9 2 3" xfId="3372"/>
    <cellStyle name="標準 28 3 9 2 3 2" xfId="8614"/>
    <cellStyle name="標準 28 3 9 2 3 2 2" xfId="20381"/>
    <cellStyle name="標準 28 3 9 2 3 2 3" xfId="30935"/>
    <cellStyle name="標準 28 3 9 2 3 2 4" xfId="41495"/>
    <cellStyle name="標準 28 3 9 2 3 2 5" xfId="52050"/>
    <cellStyle name="標準 28 3 9 2 3 3" xfId="15115"/>
    <cellStyle name="標準 28 3 9 2 3 4" xfId="25670"/>
    <cellStyle name="標準 28 3 9 2 3 5" xfId="36230"/>
    <cellStyle name="標準 28 3 9 2 3 6" xfId="46784"/>
    <cellStyle name="標準 28 3 9 2 4" xfId="6206"/>
    <cellStyle name="標準 28 3 9 2 4 2" xfId="16378"/>
    <cellStyle name="標準 28 3 9 2 4 3" xfId="26932"/>
    <cellStyle name="標準 28 3 9 2 4 4" xfId="37492"/>
    <cellStyle name="標準 28 3 9 2 4 5" xfId="48047"/>
    <cellStyle name="標準 28 3 9 2 5" xfId="11112"/>
    <cellStyle name="標準 28 3 9 2 6" xfId="21666"/>
    <cellStyle name="標準 28 3 9 2 7" xfId="32226"/>
    <cellStyle name="標準 28 3 9 2 8" xfId="42780"/>
    <cellStyle name="標準 28 3 9 3" xfId="2129"/>
    <cellStyle name="標準 28 3 9 3 2" xfId="4538"/>
    <cellStyle name="標準 28 3 9 3 2 2" xfId="9780"/>
    <cellStyle name="標準 28 3 9 3 2 2 2" xfId="20382"/>
    <cellStyle name="標準 28 3 9 3 2 2 3" xfId="30936"/>
    <cellStyle name="標準 28 3 9 3 2 2 4" xfId="41496"/>
    <cellStyle name="標準 28 3 9 3 2 2 5" xfId="52051"/>
    <cellStyle name="標準 28 3 9 3 2 3" xfId="15116"/>
    <cellStyle name="標準 28 3 9 3 2 4" xfId="25671"/>
    <cellStyle name="標準 28 3 9 3 2 5" xfId="36231"/>
    <cellStyle name="標準 28 3 9 3 2 6" xfId="46785"/>
    <cellStyle name="標準 28 3 9 3 3" xfId="7372"/>
    <cellStyle name="標準 28 3 9 3 3 2" xfId="17544"/>
    <cellStyle name="標準 28 3 9 3 3 3" xfId="28098"/>
    <cellStyle name="標準 28 3 9 3 3 4" xfId="38658"/>
    <cellStyle name="標準 28 3 9 3 3 5" xfId="49213"/>
    <cellStyle name="標準 28 3 9 3 4" xfId="12278"/>
    <cellStyle name="標準 28 3 9 3 5" xfId="22832"/>
    <cellStyle name="標準 28 3 9 3 6" xfId="33392"/>
    <cellStyle name="標準 28 3 9 3 7" xfId="43946"/>
    <cellStyle name="標準 28 3 9 4" xfId="1498"/>
    <cellStyle name="標準 28 3 9 4 2" xfId="3907"/>
    <cellStyle name="標準 28 3 9 4 2 2" xfId="9149"/>
    <cellStyle name="標準 28 3 9 4 2 2 2" xfId="20383"/>
    <cellStyle name="標準 28 3 9 4 2 2 3" xfId="30937"/>
    <cellStyle name="標準 28 3 9 4 2 2 4" xfId="41497"/>
    <cellStyle name="標準 28 3 9 4 2 2 5" xfId="52052"/>
    <cellStyle name="標準 28 3 9 4 2 3" xfId="15117"/>
    <cellStyle name="標準 28 3 9 4 2 4" xfId="25672"/>
    <cellStyle name="標準 28 3 9 4 2 5" xfId="36232"/>
    <cellStyle name="標準 28 3 9 4 2 6" xfId="46786"/>
    <cellStyle name="標準 28 3 9 4 3" xfId="6741"/>
    <cellStyle name="標準 28 3 9 4 3 2" xfId="16913"/>
    <cellStyle name="標準 28 3 9 4 3 3" xfId="27467"/>
    <cellStyle name="標準 28 3 9 4 3 4" xfId="38027"/>
    <cellStyle name="標準 28 3 9 4 3 5" xfId="48582"/>
    <cellStyle name="標準 28 3 9 4 4" xfId="11647"/>
    <cellStyle name="標準 28 3 9 4 5" xfId="22201"/>
    <cellStyle name="標準 28 3 9 4 6" xfId="32761"/>
    <cellStyle name="標準 28 3 9 4 7" xfId="43315"/>
    <cellStyle name="標準 28 3 9 5" xfId="3155"/>
    <cellStyle name="標準 28 3 9 5 2" xfId="8397"/>
    <cellStyle name="標準 28 3 9 5 2 2" xfId="20384"/>
    <cellStyle name="標準 28 3 9 5 2 3" xfId="30938"/>
    <cellStyle name="標準 28 3 9 5 2 4" xfId="41498"/>
    <cellStyle name="標準 28 3 9 5 2 5" xfId="52053"/>
    <cellStyle name="標準 28 3 9 5 3" xfId="15118"/>
    <cellStyle name="標準 28 3 9 5 4" xfId="25673"/>
    <cellStyle name="標準 28 3 9 5 5" xfId="36233"/>
    <cellStyle name="標準 28 3 9 5 6" xfId="46787"/>
    <cellStyle name="標準 28 3 9 6" xfId="5835"/>
    <cellStyle name="標準 28 3 9 6 2" xfId="16161"/>
    <cellStyle name="標準 28 3 9 6 3" xfId="26715"/>
    <cellStyle name="標準 28 3 9 6 4" xfId="37275"/>
    <cellStyle name="標準 28 3 9 6 5" xfId="47830"/>
    <cellStyle name="標準 28 3 9 7" xfId="10895"/>
    <cellStyle name="標準 28 3 9 8" xfId="21449"/>
    <cellStyle name="標準 28 3 9 9" xfId="32009"/>
    <cellStyle name="標準 28 30" xfId="10584"/>
    <cellStyle name="標準 28 31" xfId="21138"/>
    <cellStyle name="標準 28 32" xfId="31698"/>
    <cellStyle name="標準 28 33" xfId="42252"/>
    <cellStyle name="標準 28 4" xfId="115"/>
    <cellStyle name="標準 28 4 10" xfId="21176"/>
    <cellStyle name="標準 28 4 11" xfId="31736"/>
    <cellStyle name="標準 28 4 12" xfId="42290"/>
    <cellStyle name="標準 28 4 2" xfId="220"/>
    <cellStyle name="標準 28 4 2 10" xfId="42395"/>
    <cellStyle name="標準 28 4 2 2" xfId="439"/>
    <cellStyle name="標準 28 4 2 2 2" xfId="2628"/>
    <cellStyle name="標準 28 4 2 2 2 2" xfId="5037"/>
    <cellStyle name="標準 28 4 2 2 2 2 2" xfId="10279"/>
    <cellStyle name="標準 28 4 2 2 2 2 2 2" xfId="20385"/>
    <cellStyle name="標準 28 4 2 2 2 2 2 3" xfId="30939"/>
    <cellStyle name="標準 28 4 2 2 2 2 2 4" xfId="41499"/>
    <cellStyle name="標準 28 4 2 2 2 2 2 5" xfId="52054"/>
    <cellStyle name="標準 28 4 2 2 2 2 3" xfId="15119"/>
    <cellStyle name="標準 28 4 2 2 2 2 4" xfId="25674"/>
    <cellStyle name="標準 28 4 2 2 2 2 5" xfId="36234"/>
    <cellStyle name="標準 28 4 2 2 2 2 6" xfId="46788"/>
    <cellStyle name="標準 28 4 2 2 2 3" xfId="7871"/>
    <cellStyle name="標準 28 4 2 2 2 3 2" xfId="18043"/>
    <cellStyle name="標準 28 4 2 2 2 3 3" xfId="28597"/>
    <cellStyle name="標準 28 4 2 2 2 3 4" xfId="39157"/>
    <cellStyle name="標準 28 4 2 2 2 3 5" xfId="49712"/>
    <cellStyle name="標準 28 4 2 2 2 4" xfId="12777"/>
    <cellStyle name="標準 28 4 2 2 2 5" xfId="23331"/>
    <cellStyle name="標準 28 4 2 2 2 6" xfId="33891"/>
    <cellStyle name="標準 28 4 2 2 2 7" xfId="44445"/>
    <cellStyle name="標準 28 4 2 2 3" xfId="3500"/>
    <cellStyle name="標準 28 4 2 2 3 2" xfId="8742"/>
    <cellStyle name="標準 28 4 2 2 3 2 2" xfId="20386"/>
    <cellStyle name="標準 28 4 2 2 3 2 3" xfId="30940"/>
    <cellStyle name="標準 28 4 2 2 3 2 4" xfId="41500"/>
    <cellStyle name="標準 28 4 2 2 3 2 5" xfId="52055"/>
    <cellStyle name="標準 28 4 2 2 3 3" xfId="15120"/>
    <cellStyle name="標準 28 4 2 2 3 4" xfId="25675"/>
    <cellStyle name="標準 28 4 2 2 3 5" xfId="36235"/>
    <cellStyle name="標準 28 4 2 2 3 6" xfId="46789"/>
    <cellStyle name="標準 28 4 2 2 4" xfId="5682"/>
    <cellStyle name="標準 28 4 2 2 4 2" xfId="16506"/>
    <cellStyle name="標準 28 4 2 2 4 3" xfId="27060"/>
    <cellStyle name="標準 28 4 2 2 4 4" xfId="37620"/>
    <cellStyle name="標準 28 4 2 2 4 5" xfId="48175"/>
    <cellStyle name="標準 28 4 2 2 5" xfId="11240"/>
    <cellStyle name="標準 28 4 2 2 6" xfId="21794"/>
    <cellStyle name="標準 28 4 2 2 7" xfId="32354"/>
    <cellStyle name="標準 28 4 2 2 8" xfId="42908"/>
    <cellStyle name="標準 28 4 2 3" xfId="1091"/>
    <cellStyle name="標準 28 4 2 3 2" xfId="1976"/>
    <cellStyle name="標準 28 4 2 3 2 2" xfId="7219"/>
    <cellStyle name="標準 28 4 2 3 2 2 2" xfId="20387"/>
    <cellStyle name="標準 28 4 2 3 2 2 3" xfId="30941"/>
    <cellStyle name="標準 28 4 2 3 2 2 4" xfId="41501"/>
    <cellStyle name="標準 28 4 2 3 2 2 5" xfId="52056"/>
    <cellStyle name="標準 28 4 2 3 2 3" xfId="15121"/>
    <cellStyle name="標準 28 4 2 3 2 4" xfId="25676"/>
    <cellStyle name="標準 28 4 2 3 2 5" xfId="36236"/>
    <cellStyle name="標準 28 4 2 3 2 6" xfId="46790"/>
    <cellStyle name="標準 28 4 2 3 3" xfId="4385"/>
    <cellStyle name="標準 28 4 2 3 3 2" xfId="9627"/>
    <cellStyle name="標準 28 4 2 3 3 2 2" xfId="20388"/>
    <cellStyle name="標準 28 4 2 3 3 2 3" xfId="30942"/>
    <cellStyle name="標準 28 4 2 3 3 2 4" xfId="41502"/>
    <cellStyle name="標準 28 4 2 3 3 2 5" xfId="52057"/>
    <cellStyle name="標準 28 4 2 3 3 3" xfId="15122"/>
    <cellStyle name="標準 28 4 2 3 3 4" xfId="25677"/>
    <cellStyle name="標準 28 4 2 3 3 5" xfId="36237"/>
    <cellStyle name="標準 28 4 2 3 3 6" xfId="46791"/>
    <cellStyle name="標準 28 4 2 3 4" xfId="6334"/>
    <cellStyle name="標準 28 4 2 3 4 2" xfId="17391"/>
    <cellStyle name="標準 28 4 2 3 4 3" xfId="27945"/>
    <cellStyle name="標準 28 4 2 3 4 4" xfId="38505"/>
    <cellStyle name="標準 28 4 2 3 4 5" xfId="49060"/>
    <cellStyle name="標準 28 4 2 3 5" xfId="12125"/>
    <cellStyle name="標準 28 4 2 3 6" xfId="22679"/>
    <cellStyle name="標準 28 4 2 3 7" xfId="33239"/>
    <cellStyle name="標準 28 4 2 3 8" xfId="43793"/>
    <cellStyle name="標準 28 4 2 4" xfId="1626"/>
    <cellStyle name="標準 28 4 2 4 2" xfId="4035"/>
    <cellStyle name="標準 28 4 2 4 2 2" xfId="9277"/>
    <cellStyle name="標準 28 4 2 4 2 2 2" xfId="20389"/>
    <cellStyle name="標準 28 4 2 4 2 2 3" xfId="30943"/>
    <cellStyle name="標準 28 4 2 4 2 2 4" xfId="41503"/>
    <cellStyle name="標準 28 4 2 4 2 2 5" xfId="52058"/>
    <cellStyle name="標準 28 4 2 4 2 3" xfId="15123"/>
    <cellStyle name="標準 28 4 2 4 2 4" xfId="25678"/>
    <cellStyle name="標準 28 4 2 4 2 5" xfId="36238"/>
    <cellStyle name="標準 28 4 2 4 2 6" xfId="46792"/>
    <cellStyle name="標準 28 4 2 4 3" xfId="6869"/>
    <cellStyle name="標準 28 4 2 4 3 2" xfId="17041"/>
    <cellStyle name="標準 28 4 2 4 3 3" xfId="27595"/>
    <cellStyle name="標準 28 4 2 4 3 4" xfId="38155"/>
    <cellStyle name="標準 28 4 2 4 3 5" xfId="48710"/>
    <cellStyle name="標準 28 4 2 4 4" xfId="11775"/>
    <cellStyle name="標準 28 4 2 4 5" xfId="22329"/>
    <cellStyle name="標準 28 4 2 4 6" xfId="32889"/>
    <cellStyle name="標準 28 4 2 4 7" xfId="43443"/>
    <cellStyle name="標準 28 4 2 5" xfId="2987"/>
    <cellStyle name="標準 28 4 2 5 2" xfId="8229"/>
    <cellStyle name="標準 28 4 2 5 2 2" xfId="20390"/>
    <cellStyle name="標準 28 4 2 5 2 3" xfId="30944"/>
    <cellStyle name="標準 28 4 2 5 2 4" xfId="41504"/>
    <cellStyle name="標準 28 4 2 5 2 5" xfId="52059"/>
    <cellStyle name="標準 28 4 2 5 3" xfId="15124"/>
    <cellStyle name="標準 28 4 2 5 4" xfId="25679"/>
    <cellStyle name="標準 28 4 2 5 5" xfId="36239"/>
    <cellStyle name="標準 28 4 2 5 6" xfId="46793"/>
    <cellStyle name="標準 28 4 2 6" xfId="5464"/>
    <cellStyle name="標準 28 4 2 6 2" xfId="15993"/>
    <cellStyle name="標準 28 4 2 6 3" xfId="26547"/>
    <cellStyle name="標準 28 4 2 6 4" xfId="37107"/>
    <cellStyle name="標準 28 4 2 6 5" xfId="47662"/>
    <cellStyle name="標準 28 4 2 7" xfId="10727"/>
    <cellStyle name="標準 28 4 2 8" xfId="21281"/>
    <cellStyle name="標準 28 4 2 9" xfId="31841"/>
    <cellStyle name="標準 28 4 3" xfId="578"/>
    <cellStyle name="標準 28 4 3 10" xfId="42803"/>
    <cellStyle name="標準 28 4 3 2" xfId="986"/>
    <cellStyle name="標準 28 4 3 2 2" xfId="2523"/>
    <cellStyle name="標準 28 4 3 2 2 2" xfId="7766"/>
    <cellStyle name="標準 28 4 3 2 2 2 2" xfId="20391"/>
    <cellStyle name="標準 28 4 3 2 2 2 3" xfId="30945"/>
    <cellStyle name="標準 28 4 3 2 2 2 4" xfId="41505"/>
    <cellStyle name="標準 28 4 3 2 2 2 5" xfId="52060"/>
    <cellStyle name="標準 28 4 3 2 2 3" xfId="15125"/>
    <cellStyle name="標準 28 4 3 2 2 4" xfId="25680"/>
    <cellStyle name="標準 28 4 3 2 2 5" xfId="36240"/>
    <cellStyle name="標準 28 4 3 2 2 6" xfId="46794"/>
    <cellStyle name="標準 28 4 3 2 3" xfId="4932"/>
    <cellStyle name="標準 28 4 3 2 3 2" xfId="10174"/>
    <cellStyle name="標準 28 4 3 2 3 2 2" xfId="20392"/>
    <cellStyle name="標準 28 4 3 2 3 2 3" xfId="30946"/>
    <cellStyle name="標準 28 4 3 2 3 2 4" xfId="41506"/>
    <cellStyle name="標準 28 4 3 2 3 2 5" xfId="52061"/>
    <cellStyle name="標準 28 4 3 2 3 3" xfId="15126"/>
    <cellStyle name="標準 28 4 3 2 3 4" xfId="25681"/>
    <cellStyle name="標準 28 4 3 2 3 5" xfId="36241"/>
    <cellStyle name="標準 28 4 3 2 3 6" xfId="46795"/>
    <cellStyle name="標準 28 4 3 2 4" xfId="6229"/>
    <cellStyle name="標準 28 4 3 2 4 2" xfId="17938"/>
    <cellStyle name="標準 28 4 3 2 4 3" xfId="28492"/>
    <cellStyle name="標準 28 4 3 2 4 4" xfId="39052"/>
    <cellStyle name="標準 28 4 3 2 4 5" xfId="49607"/>
    <cellStyle name="標準 28 4 3 2 5" xfId="12672"/>
    <cellStyle name="標準 28 4 3 2 6" xfId="23226"/>
    <cellStyle name="標準 28 4 3 2 7" xfId="33786"/>
    <cellStyle name="標準 28 4 3 2 8" xfId="44340"/>
    <cellStyle name="標準 28 4 3 3" xfId="2115"/>
    <cellStyle name="標準 28 4 3 3 2" xfId="4524"/>
    <cellStyle name="標準 28 4 3 3 2 2" xfId="9766"/>
    <cellStyle name="標準 28 4 3 3 2 2 2" xfId="20393"/>
    <cellStyle name="標準 28 4 3 3 2 2 3" xfId="30947"/>
    <cellStyle name="標準 28 4 3 3 2 2 4" xfId="41507"/>
    <cellStyle name="標準 28 4 3 3 2 2 5" xfId="52062"/>
    <cellStyle name="標準 28 4 3 3 2 3" xfId="15127"/>
    <cellStyle name="標準 28 4 3 3 2 4" xfId="25682"/>
    <cellStyle name="標準 28 4 3 3 2 5" xfId="36242"/>
    <cellStyle name="標準 28 4 3 3 2 6" xfId="46796"/>
    <cellStyle name="標準 28 4 3 3 3" xfId="7358"/>
    <cellStyle name="標準 28 4 3 3 3 2" xfId="17530"/>
    <cellStyle name="標準 28 4 3 3 3 3" xfId="28084"/>
    <cellStyle name="標準 28 4 3 3 3 4" xfId="38644"/>
    <cellStyle name="標準 28 4 3 3 3 5" xfId="49199"/>
    <cellStyle name="標準 28 4 3 3 4" xfId="12264"/>
    <cellStyle name="標準 28 4 3 3 5" xfId="22818"/>
    <cellStyle name="標準 28 4 3 3 6" xfId="33378"/>
    <cellStyle name="標準 28 4 3 3 7" xfId="43932"/>
    <cellStyle name="標準 28 4 3 4" xfId="1521"/>
    <cellStyle name="標準 28 4 3 4 2" xfId="3930"/>
    <cellStyle name="標準 28 4 3 4 2 2" xfId="9172"/>
    <cellStyle name="標準 28 4 3 4 2 2 2" xfId="20394"/>
    <cellStyle name="標準 28 4 3 4 2 2 3" xfId="30948"/>
    <cellStyle name="標準 28 4 3 4 2 2 4" xfId="41508"/>
    <cellStyle name="標準 28 4 3 4 2 2 5" xfId="52063"/>
    <cellStyle name="標準 28 4 3 4 2 3" xfId="15128"/>
    <cellStyle name="標準 28 4 3 4 2 4" xfId="25683"/>
    <cellStyle name="標準 28 4 3 4 2 5" xfId="36243"/>
    <cellStyle name="標準 28 4 3 4 2 6" xfId="46797"/>
    <cellStyle name="標準 28 4 3 4 3" xfId="6764"/>
    <cellStyle name="標準 28 4 3 4 3 2" xfId="16936"/>
    <cellStyle name="標準 28 4 3 4 3 3" xfId="27490"/>
    <cellStyle name="標準 28 4 3 4 3 4" xfId="38050"/>
    <cellStyle name="標準 28 4 3 4 3 5" xfId="48605"/>
    <cellStyle name="標準 28 4 3 4 4" xfId="11670"/>
    <cellStyle name="標準 28 4 3 4 5" xfId="22224"/>
    <cellStyle name="標準 28 4 3 4 6" xfId="32784"/>
    <cellStyle name="標準 28 4 3 4 7" xfId="43338"/>
    <cellStyle name="標準 28 4 3 5" xfId="3395"/>
    <cellStyle name="標準 28 4 3 5 2" xfId="8637"/>
    <cellStyle name="標準 28 4 3 5 2 2" xfId="20395"/>
    <cellStyle name="標準 28 4 3 5 2 3" xfId="30949"/>
    <cellStyle name="標準 28 4 3 5 2 4" xfId="41509"/>
    <cellStyle name="標準 28 4 3 5 2 5" xfId="52064"/>
    <cellStyle name="標準 28 4 3 5 3" xfId="15129"/>
    <cellStyle name="標準 28 4 3 5 4" xfId="25684"/>
    <cellStyle name="標準 28 4 3 5 5" xfId="36244"/>
    <cellStyle name="標準 28 4 3 5 6" xfId="46798"/>
    <cellStyle name="標準 28 4 3 6" xfId="5821"/>
    <cellStyle name="標準 28 4 3 6 2" xfId="16401"/>
    <cellStyle name="標準 28 4 3 6 3" xfId="26955"/>
    <cellStyle name="標準 28 4 3 6 4" xfId="37515"/>
    <cellStyle name="標準 28 4 3 6 5" xfId="48070"/>
    <cellStyle name="標準 28 4 3 7" xfId="11135"/>
    <cellStyle name="標準 28 4 3 8" xfId="21689"/>
    <cellStyle name="標準 28 4 3 9" xfId="32249"/>
    <cellStyle name="標準 28 4 4" xfId="374"/>
    <cellStyle name="標準 28 4 4 2" xfId="2313"/>
    <cellStyle name="標準 28 4 4 2 2" xfId="4722"/>
    <cellStyle name="標準 28 4 4 2 2 2" xfId="9964"/>
    <cellStyle name="標準 28 4 4 2 2 2 2" xfId="20396"/>
    <cellStyle name="標準 28 4 4 2 2 2 3" xfId="30950"/>
    <cellStyle name="標準 28 4 4 2 2 2 4" xfId="41510"/>
    <cellStyle name="標準 28 4 4 2 2 2 5" xfId="52065"/>
    <cellStyle name="標準 28 4 4 2 2 3" xfId="15130"/>
    <cellStyle name="標準 28 4 4 2 2 4" xfId="25685"/>
    <cellStyle name="標準 28 4 4 2 2 5" xfId="36245"/>
    <cellStyle name="標準 28 4 4 2 2 6" xfId="46799"/>
    <cellStyle name="標準 28 4 4 2 3" xfId="7556"/>
    <cellStyle name="標準 28 4 4 2 3 2" xfId="17728"/>
    <cellStyle name="標準 28 4 4 2 3 3" xfId="28282"/>
    <cellStyle name="標準 28 4 4 2 3 4" xfId="38842"/>
    <cellStyle name="標準 28 4 4 2 3 5" xfId="49397"/>
    <cellStyle name="標準 28 4 4 2 4" xfId="12462"/>
    <cellStyle name="標準 28 4 4 2 5" xfId="23016"/>
    <cellStyle name="標準 28 4 4 2 6" xfId="33576"/>
    <cellStyle name="標準 28 4 4 2 7" xfId="44130"/>
    <cellStyle name="標準 28 4 4 3" xfId="3202"/>
    <cellStyle name="標準 28 4 4 3 2" xfId="8444"/>
    <cellStyle name="標準 28 4 4 3 2 2" xfId="20397"/>
    <cellStyle name="標準 28 4 4 3 2 3" xfId="30951"/>
    <cellStyle name="標準 28 4 4 3 2 4" xfId="41511"/>
    <cellStyle name="標準 28 4 4 3 2 5" xfId="52066"/>
    <cellStyle name="標準 28 4 4 3 3" xfId="15131"/>
    <cellStyle name="標準 28 4 4 3 4" xfId="25686"/>
    <cellStyle name="標準 28 4 4 3 5" xfId="36246"/>
    <cellStyle name="標準 28 4 4 3 6" xfId="46800"/>
    <cellStyle name="標準 28 4 4 4" xfId="5617"/>
    <cellStyle name="標準 28 4 4 4 2" xfId="16208"/>
    <cellStyle name="標準 28 4 4 4 3" xfId="26762"/>
    <cellStyle name="標準 28 4 4 4 4" xfId="37322"/>
    <cellStyle name="標準 28 4 4 4 5" xfId="47877"/>
    <cellStyle name="標準 28 4 4 5" xfId="10942"/>
    <cellStyle name="標準 28 4 4 6" xfId="21496"/>
    <cellStyle name="標準 28 4 4 7" xfId="32056"/>
    <cellStyle name="標準 28 4 4 8" xfId="42610"/>
    <cellStyle name="標準 28 4 5" xfId="793"/>
    <cellStyle name="標準 28 4 5 2" xfId="1911"/>
    <cellStyle name="標準 28 4 5 2 2" xfId="7154"/>
    <cellStyle name="標準 28 4 5 2 2 2" xfId="20398"/>
    <cellStyle name="標準 28 4 5 2 2 3" xfId="30952"/>
    <cellStyle name="標準 28 4 5 2 2 4" xfId="41512"/>
    <cellStyle name="標準 28 4 5 2 2 5" xfId="52067"/>
    <cellStyle name="標準 28 4 5 2 3" xfId="15132"/>
    <cellStyle name="標準 28 4 5 2 4" xfId="25687"/>
    <cellStyle name="標準 28 4 5 2 5" xfId="36247"/>
    <cellStyle name="標準 28 4 5 2 6" xfId="46801"/>
    <cellStyle name="標準 28 4 5 3" xfId="4320"/>
    <cellStyle name="標準 28 4 5 3 2" xfId="9562"/>
    <cellStyle name="標準 28 4 5 3 2 2" xfId="20399"/>
    <cellStyle name="標準 28 4 5 3 2 3" xfId="30953"/>
    <cellStyle name="標準 28 4 5 3 2 4" xfId="41513"/>
    <cellStyle name="標準 28 4 5 3 2 5" xfId="52068"/>
    <cellStyle name="標準 28 4 5 3 3" xfId="15133"/>
    <cellStyle name="標準 28 4 5 3 4" xfId="25688"/>
    <cellStyle name="標準 28 4 5 3 5" xfId="36248"/>
    <cellStyle name="標準 28 4 5 3 6" xfId="46802"/>
    <cellStyle name="標準 28 4 5 4" xfId="6036"/>
    <cellStyle name="標準 28 4 5 4 2" xfId="17326"/>
    <cellStyle name="標準 28 4 5 4 3" xfId="27880"/>
    <cellStyle name="標準 28 4 5 4 4" xfId="38440"/>
    <cellStyle name="標準 28 4 5 4 5" xfId="48995"/>
    <cellStyle name="標準 28 4 5 5" xfId="12060"/>
    <cellStyle name="標準 28 4 5 6" xfId="22614"/>
    <cellStyle name="標準 28 4 5 7" xfId="33174"/>
    <cellStyle name="標準 28 4 5 8" xfId="43728"/>
    <cellStyle name="標準 28 4 6" xfId="1328"/>
    <cellStyle name="標準 28 4 6 2" xfId="3737"/>
    <cellStyle name="標準 28 4 6 2 2" xfId="8979"/>
    <cellStyle name="標準 28 4 6 2 2 2" xfId="20400"/>
    <cellStyle name="標準 28 4 6 2 2 3" xfId="30954"/>
    <cellStyle name="標準 28 4 6 2 2 4" xfId="41514"/>
    <cellStyle name="標準 28 4 6 2 2 5" xfId="52069"/>
    <cellStyle name="標準 28 4 6 2 3" xfId="15134"/>
    <cellStyle name="標準 28 4 6 2 4" xfId="25689"/>
    <cellStyle name="標準 28 4 6 2 5" xfId="36249"/>
    <cellStyle name="標準 28 4 6 2 6" xfId="46803"/>
    <cellStyle name="標準 28 4 6 3" xfId="6571"/>
    <cellStyle name="標準 28 4 6 3 2" xfId="16743"/>
    <cellStyle name="標準 28 4 6 3 3" xfId="27297"/>
    <cellStyle name="標準 28 4 6 3 4" xfId="37857"/>
    <cellStyle name="標準 28 4 6 3 5" xfId="48412"/>
    <cellStyle name="標準 28 4 6 4" xfId="11477"/>
    <cellStyle name="標準 28 4 6 5" xfId="22031"/>
    <cellStyle name="標準 28 4 6 6" xfId="32591"/>
    <cellStyle name="標準 28 4 6 7" xfId="43145"/>
    <cellStyle name="標準 28 4 7" xfId="2882"/>
    <cellStyle name="標準 28 4 7 2" xfId="8124"/>
    <cellStyle name="標準 28 4 7 2 2" xfId="20401"/>
    <cellStyle name="標準 28 4 7 2 3" xfId="30955"/>
    <cellStyle name="標準 28 4 7 2 4" xfId="41515"/>
    <cellStyle name="標準 28 4 7 2 5" xfId="52070"/>
    <cellStyle name="標準 28 4 7 3" xfId="15135"/>
    <cellStyle name="標準 28 4 7 4" xfId="25690"/>
    <cellStyle name="標準 28 4 7 5" xfId="36250"/>
    <cellStyle name="標準 28 4 7 6" xfId="46804"/>
    <cellStyle name="標準 28 4 8" xfId="5363"/>
    <cellStyle name="標準 28 4 8 2" xfId="15888"/>
    <cellStyle name="標準 28 4 8 3" xfId="26442"/>
    <cellStyle name="標準 28 4 8 4" xfId="37002"/>
    <cellStyle name="標準 28 4 8 5" xfId="47557"/>
    <cellStyle name="標準 28 4 9" xfId="10622"/>
    <cellStyle name="標準 28 5" xfId="137"/>
    <cellStyle name="標準 28 5 10" xfId="21170"/>
    <cellStyle name="標準 28 5 11" xfId="31730"/>
    <cellStyle name="標準 28 5 12" xfId="42284"/>
    <cellStyle name="標準 28 5 2" xfId="213"/>
    <cellStyle name="標準 28 5 2 10" xfId="42421"/>
    <cellStyle name="標準 28 5 2 2" xfId="604"/>
    <cellStyle name="標準 28 5 2 2 2" xfId="2654"/>
    <cellStyle name="標準 28 5 2 2 2 2" xfId="5063"/>
    <cellStyle name="標準 28 5 2 2 2 2 2" xfId="10305"/>
    <cellStyle name="標準 28 5 2 2 2 2 2 2" xfId="20402"/>
    <cellStyle name="標準 28 5 2 2 2 2 2 3" xfId="30956"/>
    <cellStyle name="標準 28 5 2 2 2 2 2 4" xfId="41516"/>
    <cellStyle name="標準 28 5 2 2 2 2 2 5" xfId="52071"/>
    <cellStyle name="標準 28 5 2 2 2 2 3" xfId="15136"/>
    <cellStyle name="標準 28 5 2 2 2 2 4" xfId="25691"/>
    <cellStyle name="標準 28 5 2 2 2 2 5" xfId="36251"/>
    <cellStyle name="標準 28 5 2 2 2 2 6" xfId="46805"/>
    <cellStyle name="標準 28 5 2 2 2 3" xfId="7897"/>
    <cellStyle name="標準 28 5 2 2 2 3 2" xfId="18069"/>
    <cellStyle name="標準 28 5 2 2 2 3 3" xfId="28623"/>
    <cellStyle name="標準 28 5 2 2 2 3 4" xfId="39183"/>
    <cellStyle name="標準 28 5 2 2 2 3 5" xfId="49738"/>
    <cellStyle name="標準 28 5 2 2 2 4" xfId="12803"/>
    <cellStyle name="標準 28 5 2 2 2 5" xfId="23357"/>
    <cellStyle name="標準 28 5 2 2 2 6" xfId="33917"/>
    <cellStyle name="標準 28 5 2 2 2 7" xfId="44471"/>
    <cellStyle name="標準 28 5 2 2 3" xfId="3526"/>
    <cellStyle name="標準 28 5 2 2 3 2" xfId="8768"/>
    <cellStyle name="標準 28 5 2 2 3 2 2" xfId="20403"/>
    <cellStyle name="標準 28 5 2 2 3 2 3" xfId="30957"/>
    <cellStyle name="標準 28 5 2 2 3 2 4" xfId="41517"/>
    <cellStyle name="標準 28 5 2 2 3 2 5" xfId="52072"/>
    <cellStyle name="標準 28 5 2 2 3 3" xfId="15137"/>
    <cellStyle name="標準 28 5 2 2 3 4" xfId="25692"/>
    <cellStyle name="標準 28 5 2 2 3 5" xfId="36252"/>
    <cellStyle name="標準 28 5 2 2 3 6" xfId="46806"/>
    <cellStyle name="標準 28 5 2 2 4" xfId="5847"/>
    <cellStyle name="標準 28 5 2 2 4 2" xfId="16532"/>
    <cellStyle name="標準 28 5 2 2 4 3" xfId="27086"/>
    <cellStyle name="標準 28 5 2 2 4 4" xfId="37646"/>
    <cellStyle name="標準 28 5 2 2 4 5" xfId="48201"/>
    <cellStyle name="標準 28 5 2 2 5" xfId="11266"/>
    <cellStyle name="標準 28 5 2 2 6" xfId="21820"/>
    <cellStyle name="標準 28 5 2 2 7" xfId="32380"/>
    <cellStyle name="標準 28 5 2 2 8" xfId="42934"/>
    <cellStyle name="標準 28 5 2 3" xfId="1117"/>
    <cellStyle name="標準 28 5 2 3 2" xfId="2141"/>
    <cellStyle name="標準 28 5 2 3 2 2" xfId="7384"/>
    <cellStyle name="標準 28 5 2 3 2 2 2" xfId="20404"/>
    <cellStyle name="標準 28 5 2 3 2 2 3" xfId="30958"/>
    <cellStyle name="標準 28 5 2 3 2 2 4" xfId="41518"/>
    <cellStyle name="標準 28 5 2 3 2 2 5" xfId="52073"/>
    <cellStyle name="標準 28 5 2 3 2 3" xfId="15138"/>
    <cellStyle name="標準 28 5 2 3 2 4" xfId="25693"/>
    <cellStyle name="標準 28 5 2 3 2 5" xfId="36253"/>
    <cellStyle name="標準 28 5 2 3 2 6" xfId="46807"/>
    <cellStyle name="標準 28 5 2 3 3" xfId="4550"/>
    <cellStyle name="標準 28 5 2 3 3 2" xfId="9792"/>
    <cellStyle name="標準 28 5 2 3 3 2 2" xfId="20405"/>
    <cellStyle name="標準 28 5 2 3 3 2 3" xfId="30959"/>
    <cellStyle name="標準 28 5 2 3 3 2 4" xfId="41519"/>
    <cellStyle name="標準 28 5 2 3 3 2 5" xfId="52074"/>
    <cellStyle name="標準 28 5 2 3 3 3" xfId="15139"/>
    <cellStyle name="標準 28 5 2 3 3 4" xfId="25694"/>
    <cellStyle name="標準 28 5 2 3 3 5" xfId="36254"/>
    <cellStyle name="標準 28 5 2 3 3 6" xfId="46808"/>
    <cellStyle name="標準 28 5 2 3 4" xfId="6360"/>
    <cellStyle name="標準 28 5 2 3 4 2" xfId="17556"/>
    <cellStyle name="標準 28 5 2 3 4 3" xfId="28110"/>
    <cellStyle name="標準 28 5 2 3 4 4" xfId="38670"/>
    <cellStyle name="標準 28 5 2 3 4 5" xfId="49225"/>
    <cellStyle name="標準 28 5 2 3 5" xfId="12290"/>
    <cellStyle name="標準 28 5 2 3 6" xfId="22844"/>
    <cellStyle name="標準 28 5 2 3 7" xfId="33404"/>
    <cellStyle name="標準 28 5 2 3 8" xfId="43958"/>
    <cellStyle name="標準 28 5 2 4" xfId="1652"/>
    <cellStyle name="標準 28 5 2 4 2" xfId="4061"/>
    <cellStyle name="標準 28 5 2 4 2 2" xfId="9303"/>
    <cellStyle name="標準 28 5 2 4 2 2 2" xfId="20406"/>
    <cellStyle name="標準 28 5 2 4 2 2 3" xfId="30960"/>
    <cellStyle name="標準 28 5 2 4 2 2 4" xfId="41520"/>
    <cellStyle name="標準 28 5 2 4 2 2 5" xfId="52075"/>
    <cellStyle name="標準 28 5 2 4 2 3" xfId="15140"/>
    <cellStyle name="標準 28 5 2 4 2 4" xfId="25695"/>
    <cellStyle name="標準 28 5 2 4 2 5" xfId="36255"/>
    <cellStyle name="標準 28 5 2 4 2 6" xfId="46809"/>
    <cellStyle name="標準 28 5 2 4 3" xfId="6895"/>
    <cellStyle name="標準 28 5 2 4 3 2" xfId="17067"/>
    <cellStyle name="標準 28 5 2 4 3 3" xfId="27621"/>
    <cellStyle name="標準 28 5 2 4 3 4" xfId="38181"/>
    <cellStyle name="標準 28 5 2 4 3 5" xfId="48736"/>
    <cellStyle name="標準 28 5 2 4 4" xfId="11801"/>
    <cellStyle name="標準 28 5 2 4 5" xfId="22355"/>
    <cellStyle name="標準 28 5 2 4 6" xfId="32915"/>
    <cellStyle name="標準 28 5 2 4 7" xfId="43469"/>
    <cellStyle name="標準 28 5 2 5" xfId="3013"/>
    <cellStyle name="標準 28 5 2 5 2" xfId="8255"/>
    <cellStyle name="標準 28 5 2 5 2 2" xfId="20407"/>
    <cellStyle name="標準 28 5 2 5 2 3" xfId="30961"/>
    <cellStyle name="標準 28 5 2 5 2 4" xfId="41521"/>
    <cellStyle name="標準 28 5 2 5 2 5" xfId="52076"/>
    <cellStyle name="標準 28 5 2 5 3" xfId="15141"/>
    <cellStyle name="標準 28 5 2 5 4" xfId="25696"/>
    <cellStyle name="標準 28 5 2 5 5" xfId="36256"/>
    <cellStyle name="標準 28 5 2 5 6" xfId="46810"/>
    <cellStyle name="標準 28 5 2 6" xfId="5458"/>
    <cellStyle name="標準 28 5 2 6 2" xfId="16019"/>
    <cellStyle name="標準 28 5 2 6 3" xfId="26573"/>
    <cellStyle name="標準 28 5 2 6 4" xfId="37133"/>
    <cellStyle name="標準 28 5 2 6 5" xfId="47688"/>
    <cellStyle name="標準 28 5 2 7" xfId="10753"/>
    <cellStyle name="標準 28 5 2 8" xfId="21307"/>
    <cellStyle name="標準 28 5 2 9" xfId="31867"/>
    <cellStyle name="標準 28 5 3" xfId="388"/>
    <cellStyle name="標準 28 5 3 2" xfId="980"/>
    <cellStyle name="標準 28 5 3 2 2" xfId="2517"/>
    <cellStyle name="標準 28 5 3 2 2 2" xfId="7760"/>
    <cellStyle name="標準 28 5 3 2 2 2 2" xfId="20408"/>
    <cellStyle name="標準 28 5 3 2 2 2 3" xfId="30962"/>
    <cellStyle name="標準 28 5 3 2 2 2 4" xfId="41522"/>
    <cellStyle name="標準 28 5 3 2 2 2 5" xfId="52077"/>
    <cellStyle name="標準 28 5 3 2 2 3" xfId="15142"/>
    <cellStyle name="標準 28 5 3 2 2 4" xfId="25697"/>
    <cellStyle name="標準 28 5 3 2 2 5" xfId="36257"/>
    <cellStyle name="標準 28 5 3 2 2 6" xfId="46811"/>
    <cellStyle name="標準 28 5 3 2 3" xfId="4926"/>
    <cellStyle name="標準 28 5 3 2 3 2" xfId="10168"/>
    <cellStyle name="標準 28 5 3 2 3 2 2" xfId="20409"/>
    <cellStyle name="標準 28 5 3 2 3 2 3" xfId="30963"/>
    <cellStyle name="標準 28 5 3 2 3 2 4" xfId="41523"/>
    <cellStyle name="標準 28 5 3 2 3 2 5" xfId="52078"/>
    <cellStyle name="標準 28 5 3 2 3 3" xfId="15143"/>
    <cellStyle name="標準 28 5 3 2 3 4" xfId="25698"/>
    <cellStyle name="標準 28 5 3 2 3 5" xfId="36258"/>
    <cellStyle name="標準 28 5 3 2 3 6" xfId="46812"/>
    <cellStyle name="標準 28 5 3 2 4" xfId="6223"/>
    <cellStyle name="標準 28 5 3 2 4 2" xfId="17932"/>
    <cellStyle name="標準 28 5 3 2 4 3" xfId="28486"/>
    <cellStyle name="標準 28 5 3 2 4 4" xfId="39046"/>
    <cellStyle name="標準 28 5 3 2 4 5" xfId="49601"/>
    <cellStyle name="標準 28 5 3 2 5" xfId="12666"/>
    <cellStyle name="標準 28 5 3 2 6" xfId="23220"/>
    <cellStyle name="標準 28 5 3 2 7" xfId="33780"/>
    <cellStyle name="標準 28 5 3 2 8" xfId="44334"/>
    <cellStyle name="標準 28 5 3 3" xfId="1515"/>
    <cellStyle name="標準 28 5 3 3 2" xfId="3924"/>
    <cellStyle name="標準 28 5 3 3 2 2" xfId="9166"/>
    <cellStyle name="標準 28 5 3 3 2 2 2" xfId="20410"/>
    <cellStyle name="標準 28 5 3 3 2 2 3" xfId="30964"/>
    <cellStyle name="標準 28 5 3 3 2 2 4" xfId="41524"/>
    <cellStyle name="標準 28 5 3 3 2 2 5" xfId="52079"/>
    <cellStyle name="標準 28 5 3 3 2 3" xfId="15144"/>
    <cellStyle name="標準 28 5 3 3 2 4" xfId="25699"/>
    <cellStyle name="標準 28 5 3 3 2 5" xfId="36259"/>
    <cellStyle name="標準 28 5 3 3 2 6" xfId="46813"/>
    <cellStyle name="標準 28 5 3 3 3" xfId="6758"/>
    <cellStyle name="標準 28 5 3 3 3 2" xfId="16930"/>
    <cellStyle name="標準 28 5 3 3 3 3" xfId="27484"/>
    <cellStyle name="標準 28 5 3 3 3 4" xfId="38044"/>
    <cellStyle name="標準 28 5 3 3 3 5" xfId="48599"/>
    <cellStyle name="標準 28 5 3 3 4" xfId="11664"/>
    <cellStyle name="標準 28 5 3 3 5" xfId="22218"/>
    <cellStyle name="標準 28 5 3 3 6" xfId="32778"/>
    <cellStyle name="標準 28 5 3 3 7" xfId="43332"/>
    <cellStyle name="標準 28 5 3 4" xfId="3389"/>
    <cellStyle name="標準 28 5 3 4 2" xfId="8631"/>
    <cellStyle name="標準 28 5 3 4 2 2" xfId="20411"/>
    <cellStyle name="標準 28 5 3 4 2 3" xfId="30965"/>
    <cellStyle name="標準 28 5 3 4 2 4" xfId="41525"/>
    <cellStyle name="標準 28 5 3 4 2 5" xfId="52080"/>
    <cellStyle name="標準 28 5 3 4 3" xfId="15145"/>
    <cellStyle name="標準 28 5 3 4 4" xfId="25700"/>
    <cellStyle name="標準 28 5 3 4 5" xfId="36260"/>
    <cellStyle name="標準 28 5 3 4 6" xfId="46814"/>
    <cellStyle name="標準 28 5 3 5" xfId="5631"/>
    <cellStyle name="標準 28 5 3 5 2" xfId="16395"/>
    <cellStyle name="標準 28 5 3 5 3" xfId="26949"/>
    <cellStyle name="標準 28 5 3 5 4" xfId="37509"/>
    <cellStyle name="標準 28 5 3 5 5" xfId="48064"/>
    <cellStyle name="標準 28 5 3 6" xfId="11129"/>
    <cellStyle name="標準 28 5 3 7" xfId="21683"/>
    <cellStyle name="標準 28 5 3 8" xfId="32243"/>
    <cellStyle name="標準 28 5 3 9" xfId="42797"/>
    <cellStyle name="標準 28 5 4" xfId="819"/>
    <cellStyle name="標準 28 5 4 2" xfId="2358"/>
    <cellStyle name="標準 28 5 4 2 2" xfId="4767"/>
    <cellStyle name="標準 28 5 4 2 2 2" xfId="10009"/>
    <cellStyle name="標準 28 5 4 2 2 2 2" xfId="20412"/>
    <cellStyle name="標準 28 5 4 2 2 2 3" xfId="30966"/>
    <cellStyle name="標準 28 5 4 2 2 2 4" xfId="41526"/>
    <cellStyle name="標準 28 5 4 2 2 2 5" xfId="52081"/>
    <cellStyle name="標準 28 5 4 2 2 3" xfId="15146"/>
    <cellStyle name="標準 28 5 4 2 2 4" xfId="25701"/>
    <cellStyle name="標準 28 5 4 2 2 5" xfId="36261"/>
    <cellStyle name="標準 28 5 4 2 2 6" xfId="46815"/>
    <cellStyle name="標準 28 5 4 2 3" xfId="7601"/>
    <cellStyle name="標準 28 5 4 2 3 2" xfId="17773"/>
    <cellStyle name="標準 28 5 4 2 3 3" xfId="28327"/>
    <cellStyle name="標準 28 5 4 2 3 4" xfId="38887"/>
    <cellStyle name="標準 28 5 4 2 3 5" xfId="49442"/>
    <cellStyle name="標準 28 5 4 2 4" xfId="12507"/>
    <cellStyle name="標準 28 5 4 2 5" xfId="23061"/>
    <cellStyle name="標準 28 5 4 2 6" xfId="33621"/>
    <cellStyle name="標準 28 5 4 2 7" xfId="44175"/>
    <cellStyle name="標準 28 5 4 3" xfId="3228"/>
    <cellStyle name="標準 28 5 4 3 2" xfId="8470"/>
    <cellStyle name="標準 28 5 4 3 2 2" xfId="20413"/>
    <cellStyle name="標準 28 5 4 3 2 3" xfId="30967"/>
    <cellStyle name="標準 28 5 4 3 2 4" xfId="41527"/>
    <cellStyle name="標準 28 5 4 3 2 5" xfId="52082"/>
    <cellStyle name="標準 28 5 4 3 3" xfId="15147"/>
    <cellStyle name="標準 28 5 4 3 4" xfId="25702"/>
    <cellStyle name="標準 28 5 4 3 5" xfId="36262"/>
    <cellStyle name="標準 28 5 4 3 6" xfId="46816"/>
    <cellStyle name="標準 28 5 4 4" xfId="6062"/>
    <cellStyle name="標準 28 5 4 4 2" xfId="16234"/>
    <cellStyle name="標準 28 5 4 4 3" xfId="26788"/>
    <cellStyle name="標準 28 5 4 4 4" xfId="37348"/>
    <cellStyle name="標準 28 5 4 4 5" xfId="47903"/>
    <cellStyle name="標準 28 5 4 5" xfId="10968"/>
    <cellStyle name="標準 28 5 4 6" xfId="21522"/>
    <cellStyle name="標準 28 5 4 7" xfId="32082"/>
    <cellStyle name="標準 28 5 4 8" xfId="42636"/>
    <cellStyle name="標準 28 5 5" xfId="1925"/>
    <cellStyle name="標準 28 5 5 2" xfId="4334"/>
    <cellStyle name="標準 28 5 5 2 2" xfId="9576"/>
    <cellStyle name="標準 28 5 5 2 2 2" xfId="20414"/>
    <cellStyle name="標準 28 5 5 2 2 3" xfId="30968"/>
    <cellStyle name="標準 28 5 5 2 2 4" xfId="41528"/>
    <cellStyle name="標準 28 5 5 2 2 5" xfId="52083"/>
    <cellStyle name="標準 28 5 5 2 3" xfId="15148"/>
    <cellStyle name="標準 28 5 5 2 4" xfId="25703"/>
    <cellStyle name="標準 28 5 5 2 5" xfId="36263"/>
    <cellStyle name="標準 28 5 5 2 6" xfId="46817"/>
    <cellStyle name="標準 28 5 5 3" xfId="7168"/>
    <cellStyle name="標準 28 5 5 3 2" xfId="17340"/>
    <cellStyle name="標準 28 5 5 3 3" xfId="27894"/>
    <cellStyle name="標準 28 5 5 3 4" xfId="38454"/>
    <cellStyle name="標準 28 5 5 3 5" xfId="49009"/>
    <cellStyle name="標準 28 5 5 4" xfId="12074"/>
    <cellStyle name="標準 28 5 5 5" xfId="22628"/>
    <cellStyle name="標準 28 5 5 6" xfId="33188"/>
    <cellStyle name="標準 28 5 5 7" xfId="43742"/>
    <cellStyle name="標準 28 5 6" xfId="1354"/>
    <cellStyle name="標準 28 5 6 2" xfId="3763"/>
    <cellStyle name="標準 28 5 6 2 2" xfId="9005"/>
    <cellStyle name="標準 28 5 6 2 2 2" xfId="20415"/>
    <cellStyle name="標準 28 5 6 2 2 3" xfId="30969"/>
    <cellStyle name="標準 28 5 6 2 2 4" xfId="41529"/>
    <cellStyle name="標準 28 5 6 2 2 5" xfId="52084"/>
    <cellStyle name="標準 28 5 6 2 3" xfId="15149"/>
    <cellStyle name="標準 28 5 6 2 4" xfId="25704"/>
    <cellStyle name="標準 28 5 6 2 5" xfId="36264"/>
    <cellStyle name="標準 28 5 6 2 6" xfId="46818"/>
    <cellStyle name="標準 28 5 6 3" xfId="6597"/>
    <cellStyle name="標準 28 5 6 3 2" xfId="16769"/>
    <cellStyle name="標準 28 5 6 3 3" xfId="27323"/>
    <cellStyle name="標準 28 5 6 3 4" xfId="37883"/>
    <cellStyle name="標準 28 5 6 3 5" xfId="48438"/>
    <cellStyle name="標準 28 5 6 4" xfId="11503"/>
    <cellStyle name="標準 28 5 6 5" xfId="22057"/>
    <cellStyle name="標準 28 5 6 6" xfId="32617"/>
    <cellStyle name="標準 28 5 6 7" xfId="43171"/>
    <cellStyle name="標準 28 5 7" xfId="2876"/>
    <cellStyle name="標準 28 5 7 2" xfId="8118"/>
    <cellStyle name="標準 28 5 7 2 2" xfId="20416"/>
    <cellStyle name="標準 28 5 7 2 3" xfId="30970"/>
    <cellStyle name="標準 28 5 7 2 4" xfId="41530"/>
    <cellStyle name="標準 28 5 7 2 5" xfId="52085"/>
    <cellStyle name="標準 28 5 7 3" xfId="15150"/>
    <cellStyle name="標準 28 5 7 4" xfId="25705"/>
    <cellStyle name="標準 28 5 7 5" xfId="36265"/>
    <cellStyle name="標準 28 5 7 6" xfId="46819"/>
    <cellStyle name="標準 28 5 8" xfId="5385"/>
    <cellStyle name="標準 28 5 8 2" xfId="15882"/>
    <cellStyle name="標準 28 5 8 3" xfId="26436"/>
    <cellStyle name="標準 28 5 8 4" xfId="36996"/>
    <cellStyle name="標準 28 5 8 5" xfId="47551"/>
    <cellStyle name="標準 28 5 9" xfId="10616"/>
    <cellStyle name="標準 28 6" xfId="159"/>
    <cellStyle name="標準 28 6 10" xfId="21202"/>
    <cellStyle name="標準 28 6 11" xfId="31762"/>
    <cellStyle name="標準 28 6 12" xfId="42316"/>
    <cellStyle name="標準 28 6 2" xfId="247"/>
    <cellStyle name="標準 28 6 2 10" xfId="42443"/>
    <cellStyle name="標準 28 6 2 2" xfId="626"/>
    <cellStyle name="標準 28 6 2 2 2" xfId="2676"/>
    <cellStyle name="標準 28 6 2 2 2 2" xfId="5085"/>
    <cellStyle name="標準 28 6 2 2 2 2 2" xfId="10327"/>
    <cellStyle name="標準 28 6 2 2 2 2 2 2" xfId="20417"/>
    <cellStyle name="標準 28 6 2 2 2 2 2 3" xfId="30971"/>
    <cellStyle name="標準 28 6 2 2 2 2 2 4" xfId="41531"/>
    <cellStyle name="標準 28 6 2 2 2 2 2 5" xfId="52086"/>
    <cellStyle name="標準 28 6 2 2 2 2 3" xfId="15151"/>
    <cellStyle name="標準 28 6 2 2 2 2 4" xfId="25706"/>
    <cellStyle name="標準 28 6 2 2 2 2 5" xfId="36266"/>
    <cellStyle name="標準 28 6 2 2 2 2 6" xfId="46820"/>
    <cellStyle name="標準 28 6 2 2 2 3" xfId="7919"/>
    <cellStyle name="標準 28 6 2 2 2 3 2" xfId="18091"/>
    <cellStyle name="標準 28 6 2 2 2 3 3" xfId="28645"/>
    <cellStyle name="標準 28 6 2 2 2 3 4" xfId="39205"/>
    <cellStyle name="標準 28 6 2 2 2 3 5" xfId="49760"/>
    <cellStyle name="標準 28 6 2 2 2 4" xfId="12825"/>
    <cellStyle name="標準 28 6 2 2 2 5" xfId="23379"/>
    <cellStyle name="標準 28 6 2 2 2 6" xfId="33939"/>
    <cellStyle name="標準 28 6 2 2 2 7" xfId="44493"/>
    <cellStyle name="標準 28 6 2 2 3" xfId="3548"/>
    <cellStyle name="標準 28 6 2 2 3 2" xfId="8790"/>
    <cellStyle name="標準 28 6 2 2 3 2 2" xfId="20418"/>
    <cellStyle name="標準 28 6 2 2 3 2 3" xfId="30972"/>
    <cellStyle name="標準 28 6 2 2 3 2 4" xfId="41532"/>
    <cellStyle name="標準 28 6 2 2 3 2 5" xfId="52087"/>
    <cellStyle name="標準 28 6 2 2 3 3" xfId="15152"/>
    <cellStyle name="標準 28 6 2 2 3 4" xfId="25707"/>
    <cellStyle name="標準 28 6 2 2 3 5" xfId="36267"/>
    <cellStyle name="標準 28 6 2 2 3 6" xfId="46821"/>
    <cellStyle name="標準 28 6 2 2 4" xfId="5869"/>
    <cellStyle name="標準 28 6 2 2 4 2" xfId="16554"/>
    <cellStyle name="標準 28 6 2 2 4 3" xfId="27108"/>
    <cellStyle name="標準 28 6 2 2 4 4" xfId="37668"/>
    <cellStyle name="標準 28 6 2 2 4 5" xfId="48223"/>
    <cellStyle name="標準 28 6 2 2 5" xfId="11288"/>
    <cellStyle name="標準 28 6 2 2 6" xfId="21842"/>
    <cellStyle name="標準 28 6 2 2 7" xfId="32402"/>
    <cellStyle name="標準 28 6 2 2 8" xfId="42956"/>
    <cellStyle name="標準 28 6 2 3" xfId="1139"/>
    <cellStyle name="標準 28 6 2 3 2" xfId="2163"/>
    <cellStyle name="標準 28 6 2 3 2 2" xfId="7406"/>
    <cellStyle name="標準 28 6 2 3 2 2 2" xfId="20419"/>
    <cellStyle name="標準 28 6 2 3 2 2 3" xfId="30973"/>
    <cellStyle name="標準 28 6 2 3 2 2 4" xfId="41533"/>
    <cellStyle name="標準 28 6 2 3 2 2 5" xfId="52088"/>
    <cellStyle name="標準 28 6 2 3 2 3" xfId="15153"/>
    <cellStyle name="標準 28 6 2 3 2 4" xfId="25708"/>
    <cellStyle name="標準 28 6 2 3 2 5" xfId="36268"/>
    <cellStyle name="標準 28 6 2 3 2 6" xfId="46822"/>
    <cellStyle name="標準 28 6 2 3 3" xfId="4572"/>
    <cellStyle name="標準 28 6 2 3 3 2" xfId="9814"/>
    <cellStyle name="標準 28 6 2 3 3 2 2" xfId="20420"/>
    <cellStyle name="標準 28 6 2 3 3 2 3" xfId="30974"/>
    <cellStyle name="標準 28 6 2 3 3 2 4" xfId="41534"/>
    <cellStyle name="標準 28 6 2 3 3 2 5" xfId="52089"/>
    <cellStyle name="標準 28 6 2 3 3 3" xfId="15154"/>
    <cellStyle name="標準 28 6 2 3 3 4" xfId="25709"/>
    <cellStyle name="標準 28 6 2 3 3 5" xfId="36269"/>
    <cellStyle name="標準 28 6 2 3 3 6" xfId="46823"/>
    <cellStyle name="標準 28 6 2 3 4" xfId="6382"/>
    <cellStyle name="標準 28 6 2 3 4 2" xfId="17578"/>
    <cellStyle name="標準 28 6 2 3 4 3" xfId="28132"/>
    <cellStyle name="標準 28 6 2 3 4 4" xfId="38692"/>
    <cellStyle name="標準 28 6 2 3 4 5" xfId="49247"/>
    <cellStyle name="標準 28 6 2 3 5" xfId="12312"/>
    <cellStyle name="標準 28 6 2 3 6" xfId="22866"/>
    <cellStyle name="標準 28 6 2 3 7" xfId="33426"/>
    <cellStyle name="標準 28 6 2 3 8" xfId="43980"/>
    <cellStyle name="標準 28 6 2 4" xfId="1674"/>
    <cellStyle name="標準 28 6 2 4 2" xfId="4083"/>
    <cellStyle name="標準 28 6 2 4 2 2" xfId="9325"/>
    <cellStyle name="標準 28 6 2 4 2 2 2" xfId="20421"/>
    <cellStyle name="標準 28 6 2 4 2 2 3" xfId="30975"/>
    <cellStyle name="標準 28 6 2 4 2 2 4" xfId="41535"/>
    <cellStyle name="標準 28 6 2 4 2 2 5" xfId="52090"/>
    <cellStyle name="標準 28 6 2 4 2 3" xfId="15155"/>
    <cellStyle name="標準 28 6 2 4 2 4" xfId="25710"/>
    <cellStyle name="標準 28 6 2 4 2 5" xfId="36270"/>
    <cellStyle name="標準 28 6 2 4 2 6" xfId="46824"/>
    <cellStyle name="標準 28 6 2 4 3" xfId="6917"/>
    <cellStyle name="標準 28 6 2 4 3 2" xfId="17089"/>
    <cellStyle name="標準 28 6 2 4 3 3" xfId="27643"/>
    <cellStyle name="標準 28 6 2 4 3 4" xfId="38203"/>
    <cellStyle name="標準 28 6 2 4 3 5" xfId="48758"/>
    <cellStyle name="標準 28 6 2 4 4" xfId="11823"/>
    <cellStyle name="標準 28 6 2 4 5" xfId="22377"/>
    <cellStyle name="標準 28 6 2 4 6" xfId="32937"/>
    <cellStyle name="標準 28 6 2 4 7" xfId="43491"/>
    <cellStyle name="標準 28 6 2 5" xfId="3035"/>
    <cellStyle name="標準 28 6 2 5 2" xfId="8277"/>
    <cellStyle name="標準 28 6 2 5 2 2" xfId="20422"/>
    <cellStyle name="標準 28 6 2 5 2 3" xfId="30976"/>
    <cellStyle name="標準 28 6 2 5 2 4" xfId="41536"/>
    <cellStyle name="標準 28 6 2 5 2 5" xfId="52091"/>
    <cellStyle name="標準 28 6 2 5 3" xfId="15156"/>
    <cellStyle name="標準 28 6 2 5 4" xfId="25711"/>
    <cellStyle name="標準 28 6 2 5 5" xfId="36271"/>
    <cellStyle name="標準 28 6 2 5 6" xfId="46825"/>
    <cellStyle name="標準 28 6 2 6" xfId="5490"/>
    <cellStyle name="標準 28 6 2 6 2" xfId="16041"/>
    <cellStyle name="標準 28 6 2 6 3" xfId="26595"/>
    <cellStyle name="標準 28 6 2 6 4" xfId="37155"/>
    <cellStyle name="標準 28 6 2 6 5" xfId="47710"/>
    <cellStyle name="標準 28 6 2 7" xfId="10775"/>
    <cellStyle name="標準 28 6 2 8" xfId="21329"/>
    <cellStyle name="標準 28 6 2 9" xfId="31889"/>
    <cellStyle name="標準 28 6 3" xfId="402"/>
    <cellStyle name="標準 28 6 3 2" xfId="1012"/>
    <cellStyle name="標準 28 6 3 2 2" xfId="2549"/>
    <cellStyle name="標準 28 6 3 2 2 2" xfId="7792"/>
    <cellStyle name="標準 28 6 3 2 2 2 2" xfId="20423"/>
    <cellStyle name="標準 28 6 3 2 2 2 3" xfId="30977"/>
    <cellStyle name="標準 28 6 3 2 2 2 4" xfId="41537"/>
    <cellStyle name="標準 28 6 3 2 2 2 5" xfId="52092"/>
    <cellStyle name="標準 28 6 3 2 2 3" xfId="15157"/>
    <cellStyle name="標準 28 6 3 2 2 4" xfId="25712"/>
    <cellStyle name="標準 28 6 3 2 2 5" xfId="36272"/>
    <cellStyle name="標準 28 6 3 2 2 6" xfId="46826"/>
    <cellStyle name="標準 28 6 3 2 3" xfId="4958"/>
    <cellStyle name="標準 28 6 3 2 3 2" xfId="10200"/>
    <cellStyle name="標準 28 6 3 2 3 2 2" xfId="20424"/>
    <cellStyle name="標準 28 6 3 2 3 2 3" xfId="30978"/>
    <cellStyle name="標準 28 6 3 2 3 2 4" xfId="41538"/>
    <cellStyle name="標準 28 6 3 2 3 2 5" xfId="52093"/>
    <cellStyle name="標準 28 6 3 2 3 3" xfId="15158"/>
    <cellStyle name="標準 28 6 3 2 3 4" xfId="25713"/>
    <cellStyle name="標準 28 6 3 2 3 5" xfId="36273"/>
    <cellStyle name="標準 28 6 3 2 3 6" xfId="46827"/>
    <cellStyle name="標準 28 6 3 2 4" xfId="6255"/>
    <cellStyle name="標準 28 6 3 2 4 2" xfId="17964"/>
    <cellStyle name="標準 28 6 3 2 4 3" xfId="28518"/>
    <cellStyle name="標準 28 6 3 2 4 4" xfId="39078"/>
    <cellStyle name="標準 28 6 3 2 4 5" xfId="49633"/>
    <cellStyle name="標準 28 6 3 2 5" xfId="12698"/>
    <cellStyle name="標準 28 6 3 2 6" xfId="23252"/>
    <cellStyle name="標準 28 6 3 2 7" xfId="33812"/>
    <cellStyle name="標準 28 6 3 2 8" xfId="44366"/>
    <cellStyle name="標準 28 6 3 3" xfId="1547"/>
    <cellStyle name="標準 28 6 3 3 2" xfId="3956"/>
    <cellStyle name="標準 28 6 3 3 2 2" xfId="9198"/>
    <cellStyle name="標準 28 6 3 3 2 2 2" xfId="20425"/>
    <cellStyle name="標準 28 6 3 3 2 2 3" xfId="30979"/>
    <cellStyle name="標準 28 6 3 3 2 2 4" xfId="41539"/>
    <cellStyle name="標準 28 6 3 3 2 2 5" xfId="52094"/>
    <cellStyle name="標準 28 6 3 3 2 3" xfId="15159"/>
    <cellStyle name="標準 28 6 3 3 2 4" xfId="25714"/>
    <cellStyle name="標準 28 6 3 3 2 5" xfId="36274"/>
    <cellStyle name="標準 28 6 3 3 2 6" xfId="46828"/>
    <cellStyle name="標準 28 6 3 3 3" xfId="6790"/>
    <cellStyle name="標準 28 6 3 3 3 2" xfId="16962"/>
    <cellStyle name="標準 28 6 3 3 3 3" xfId="27516"/>
    <cellStyle name="標準 28 6 3 3 3 4" xfId="38076"/>
    <cellStyle name="標準 28 6 3 3 3 5" xfId="48631"/>
    <cellStyle name="標準 28 6 3 3 4" xfId="11696"/>
    <cellStyle name="標準 28 6 3 3 5" xfId="22250"/>
    <cellStyle name="標準 28 6 3 3 6" xfId="32810"/>
    <cellStyle name="標準 28 6 3 3 7" xfId="43364"/>
    <cellStyle name="標準 28 6 3 4" xfId="3421"/>
    <cellStyle name="標準 28 6 3 4 2" xfId="8663"/>
    <cellStyle name="標準 28 6 3 4 2 2" xfId="20426"/>
    <cellStyle name="標準 28 6 3 4 2 3" xfId="30980"/>
    <cellStyle name="標準 28 6 3 4 2 4" xfId="41540"/>
    <cellStyle name="標準 28 6 3 4 2 5" xfId="52095"/>
    <cellStyle name="標準 28 6 3 4 3" xfId="15160"/>
    <cellStyle name="標準 28 6 3 4 4" xfId="25715"/>
    <cellStyle name="標準 28 6 3 4 5" xfId="36275"/>
    <cellStyle name="標準 28 6 3 4 6" xfId="46829"/>
    <cellStyle name="標準 28 6 3 5" xfId="5645"/>
    <cellStyle name="標準 28 6 3 5 2" xfId="16427"/>
    <cellStyle name="標準 28 6 3 5 3" xfId="26981"/>
    <cellStyle name="標準 28 6 3 5 4" xfId="37541"/>
    <cellStyle name="標準 28 6 3 5 5" xfId="48096"/>
    <cellStyle name="標準 28 6 3 6" xfId="11161"/>
    <cellStyle name="標準 28 6 3 7" xfId="21715"/>
    <cellStyle name="標準 28 6 3 8" xfId="32275"/>
    <cellStyle name="標準 28 6 3 9" xfId="42829"/>
    <cellStyle name="標準 28 6 4" xfId="841"/>
    <cellStyle name="標準 28 6 4 2" xfId="2378"/>
    <cellStyle name="標準 28 6 4 2 2" xfId="4787"/>
    <cellStyle name="標準 28 6 4 2 2 2" xfId="10029"/>
    <cellStyle name="標準 28 6 4 2 2 2 2" xfId="20427"/>
    <cellStyle name="標準 28 6 4 2 2 2 3" xfId="30981"/>
    <cellStyle name="標準 28 6 4 2 2 2 4" xfId="41541"/>
    <cellStyle name="標準 28 6 4 2 2 2 5" xfId="52096"/>
    <cellStyle name="標準 28 6 4 2 2 3" xfId="15161"/>
    <cellStyle name="標準 28 6 4 2 2 4" xfId="25716"/>
    <cellStyle name="標準 28 6 4 2 2 5" xfId="36276"/>
    <cellStyle name="標準 28 6 4 2 2 6" xfId="46830"/>
    <cellStyle name="標準 28 6 4 2 3" xfId="7621"/>
    <cellStyle name="標準 28 6 4 2 3 2" xfId="17793"/>
    <cellStyle name="標準 28 6 4 2 3 3" xfId="28347"/>
    <cellStyle name="標準 28 6 4 2 3 4" xfId="38907"/>
    <cellStyle name="標準 28 6 4 2 3 5" xfId="49462"/>
    <cellStyle name="標準 28 6 4 2 4" xfId="12527"/>
    <cellStyle name="標準 28 6 4 2 5" xfId="23081"/>
    <cellStyle name="標準 28 6 4 2 6" xfId="33641"/>
    <cellStyle name="標準 28 6 4 2 7" xfId="44195"/>
    <cellStyle name="標準 28 6 4 3" xfId="3250"/>
    <cellStyle name="標準 28 6 4 3 2" xfId="8492"/>
    <cellStyle name="標準 28 6 4 3 2 2" xfId="20428"/>
    <cellStyle name="標準 28 6 4 3 2 3" xfId="30982"/>
    <cellStyle name="標準 28 6 4 3 2 4" xfId="41542"/>
    <cellStyle name="標準 28 6 4 3 2 5" xfId="52097"/>
    <cellStyle name="標準 28 6 4 3 3" xfId="15162"/>
    <cellStyle name="標準 28 6 4 3 4" xfId="25717"/>
    <cellStyle name="標準 28 6 4 3 5" xfId="36277"/>
    <cellStyle name="標準 28 6 4 3 6" xfId="46831"/>
    <cellStyle name="標準 28 6 4 4" xfId="6084"/>
    <cellStyle name="標準 28 6 4 4 2" xfId="16256"/>
    <cellStyle name="標準 28 6 4 4 3" xfId="26810"/>
    <cellStyle name="標準 28 6 4 4 4" xfId="37370"/>
    <cellStyle name="標準 28 6 4 4 5" xfId="47925"/>
    <cellStyle name="標準 28 6 4 5" xfId="10990"/>
    <cellStyle name="標準 28 6 4 6" xfId="21544"/>
    <cellStyle name="標準 28 6 4 7" xfId="32104"/>
    <cellStyle name="標準 28 6 4 8" xfId="42658"/>
    <cellStyle name="標準 28 6 5" xfId="1939"/>
    <cellStyle name="標準 28 6 5 2" xfId="4348"/>
    <cellStyle name="標準 28 6 5 2 2" xfId="9590"/>
    <cellStyle name="標準 28 6 5 2 2 2" xfId="20429"/>
    <cellStyle name="標準 28 6 5 2 2 3" xfId="30983"/>
    <cellStyle name="標準 28 6 5 2 2 4" xfId="41543"/>
    <cellStyle name="標準 28 6 5 2 2 5" xfId="52098"/>
    <cellStyle name="標準 28 6 5 2 3" xfId="15163"/>
    <cellStyle name="標準 28 6 5 2 4" xfId="25718"/>
    <cellStyle name="標準 28 6 5 2 5" xfId="36278"/>
    <cellStyle name="標準 28 6 5 2 6" xfId="46832"/>
    <cellStyle name="標準 28 6 5 3" xfId="7182"/>
    <cellStyle name="標準 28 6 5 3 2" xfId="17354"/>
    <cellStyle name="標準 28 6 5 3 3" xfId="27908"/>
    <cellStyle name="標準 28 6 5 3 4" xfId="38468"/>
    <cellStyle name="標準 28 6 5 3 5" xfId="49023"/>
    <cellStyle name="標準 28 6 5 4" xfId="12088"/>
    <cellStyle name="標準 28 6 5 5" xfId="22642"/>
    <cellStyle name="標準 28 6 5 6" xfId="33202"/>
    <cellStyle name="標準 28 6 5 7" xfId="43756"/>
    <cellStyle name="標準 28 6 6" xfId="1376"/>
    <cellStyle name="標準 28 6 6 2" xfId="3785"/>
    <cellStyle name="標準 28 6 6 2 2" xfId="9027"/>
    <cellStyle name="標準 28 6 6 2 2 2" xfId="20430"/>
    <cellStyle name="標準 28 6 6 2 2 3" xfId="30984"/>
    <cellStyle name="標準 28 6 6 2 2 4" xfId="41544"/>
    <cellStyle name="標準 28 6 6 2 2 5" xfId="52099"/>
    <cellStyle name="標準 28 6 6 2 3" xfId="15164"/>
    <cellStyle name="標準 28 6 6 2 4" xfId="25719"/>
    <cellStyle name="標準 28 6 6 2 5" xfId="36279"/>
    <cellStyle name="標準 28 6 6 2 6" xfId="46833"/>
    <cellStyle name="標準 28 6 6 3" xfId="6619"/>
    <cellStyle name="標準 28 6 6 3 2" xfId="16791"/>
    <cellStyle name="標準 28 6 6 3 3" xfId="27345"/>
    <cellStyle name="標準 28 6 6 3 4" xfId="37905"/>
    <cellStyle name="標準 28 6 6 3 5" xfId="48460"/>
    <cellStyle name="標準 28 6 6 4" xfId="11525"/>
    <cellStyle name="標準 28 6 6 5" xfId="22079"/>
    <cellStyle name="標準 28 6 6 6" xfId="32639"/>
    <cellStyle name="標準 28 6 6 7" xfId="43193"/>
    <cellStyle name="標準 28 6 7" xfId="2908"/>
    <cellStyle name="標準 28 6 7 2" xfId="8150"/>
    <cellStyle name="標準 28 6 7 2 2" xfId="20431"/>
    <cellStyle name="標準 28 6 7 2 3" xfId="30985"/>
    <cellStyle name="標準 28 6 7 2 4" xfId="41545"/>
    <cellStyle name="標準 28 6 7 2 5" xfId="52100"/>
    <cellStyle name="標準 28 6 7 3" xfId="15165"/>
    <cellStyle name="標準 28 6 7 4" xfId="25720"/>
    <cellStyle name="標準 28 6 7 5" xfId="36280"/>
    <cellStyle name="標準 28 6 7 6" xfId="46834"/>
    <cellStyle name="標準 28 6 8" xfId="5407"/>
    <cellStyle name="標準 28 6 8 2" xfId="15914"/>
    <cellStyle name="標準 28 6 8 3" xfId="26468"/>
    <cellStyle name="標準 28 6 8 4" xfId="37028"/>
    <cellStyle name="標準 28 6 8 5" xfId="47583"/>
    <cellStyle name="標準 28 6 9" xfId="10648"/>
    <cellStyle name="標準 28 7" xfId="269"/>
    <cellStyle name="標準 28 7 10" xfId="21224"/>
    <cellStyle name="標準 28 7 11" xfId="31784"/>
    <cellStyle name="標準 28 7 12" xfId="42338"/>
    <cellStyle name="標準 28 7 2" xfId="648"/>
    <cellStyle name="標準 28 7 2 10" xfId="42465"/>
    <cellStyle name="標準 28 7 2 2" xfId="1161"/>
    <cellStyle name="標準 28 7 2 2 2" xfId="2698"/>
    <cellStyle name="標準 28 7 2 2 2 2" xfId="5107"/>
    <cellStyle name="標準 28 7 2 2 2 2 2" xfId="10349"/>
    <cellStyle name="標準 28 7 2 2 2 2 2 2" xfId="20432"/>
    <cellStyle name="標準 28 7 2 2 2 2 2 3" xfId="30986"/>
    <cellStyle name="標準 28 7 2 2 2 2 2 4" xfId="41546"/>
    <cellStyle name="標準 28 7 2 2 2 2 2 5" xfId="52101"/>
    <cellStyle name="標準 28 7 2 2 2 2 3" xfId="15166"/>
    <cellStyle name="標準 28 7 2 2 2 2 4" xfId="25721"/>
    <cellStyle name="標準 28 7 2 2 2 2 5" xfId="36281"/>
    <cellStyle name="標準 28 7 2 2 2 2 6" xfId="46835"/>
    <cellStyle name="標準 28 7 2 2 2 3" xfId="7941"/>
    <cellStyle name="標準 28 7 2 2 2 3 2" xfId="18113"/>
    <cellStyle name="標準 28 7 2 2 2 3 3" xfId="28667"/>
    <cellStyle name="標準 28 7 2 2 2 3 4" xfId="39227"/>
    <cellStyle name="標準 28 7 2 2 2 3 5" xfId="49782"/>
    <cellStyle name="標準 28 7 2 2 2 4" xfId="12847"/>
    <cellStyle name="標準 28 7 2 2 2 5" xfId="23401"/>
    <cellStyle name="標準 28 7 2 2 2 6" xfId="33961"/>
    <cellStyle name="標準 28 7 2 2 2 7" xfId="44515"/>
    <cellStyle name="標準 28 7 2 2 3" xfId="3570"/>
    <cellStyle name="標準 28 7 2 2 3 2" xfId="8812"/>
    <cellStyle name="標準 28 7 2 2 3 2 2" xfId="20433"/>
    <cellStyle name="標準 28 7 2 2 3 2 3" xfId="30987"/>
    <cellStyle name="標準 28 7 2 2 3 2 4" xfId="41547"/>
    <cellStyle name="標準 28 7 2 2 3 2 5" xfId="52102"/>
    <cellStyle name="標準 28 7 2 2 3 3" xfId="15167"/>
    <cellStyle name="標準 28 7 2 2 3 4" xfId="25722"/>
    <cellStyle name="標準 28 7 2 2 3 5" xfId="36282"/>
    <cellStyle name="標準 28 7 2 2 3 6" xfId="46836"/>
    <cellStyle name="標準 28 7 2 2 4" xfId="6404"/>
    <cellStyle name="標準 28 7 2 2 4 2" xfId="16576"/>
    <cellStyle name="標準 28 7 2 2 4 3" xfId="27130"/>
    <cellStyle name="標準 28 7 2 2 4 4" xfId="37690"/>
    <cellStyle name="標準 28 7 2 2 4 5" xfId="48245"/>
    <cellStyle name="標準 28 7 2 2 5" xfId="11310"/>
    <cellStyle name="標準 28 7 2 2 6" xfId="21864"/>
    <cellStyle name="標準 28 7 2 2 7" xfId="32424"/>
    <cellStyle name="標準 28 7 2 2 8" xfId="42978"/>
    <cellStyle name="標準 28 7 2 3" xfId="2185"/>
    <cellStyle name="標準 28 7 2 3 2" xfId="4594"/>
    <cellStyle name="標準 28 7 2 3 2 2" xfId="9836"/>
    <cellStyle name="標準 28 7 2 3 2 2 2" xfId="20434"/>
    <cellStyle name="標準 28 7 2 3 2 2 3" xfId="30988"/>
    <cellStyle name="標準 28 7 2 3 2 2 4" xfId="41548"/>
    <cellStyle name="標準 28 7 2 3 2 2 5" xfId="52103"/>
    <cellStyle name="標準 28 7 2 3 2 3" xfId="15168"/>
    <cellStyle name="標準 28 7 2 3 2 4" xfId="25723"/>
    <cellStyle name="標準 28 7 2 3 2 5" xfId="36283"/>
    <cellStyle name="標準 28 7 2 3 2 6" xfId="46837"/>
    <cellStyle name="標準 28 7 2 3 3" xfId="7428"/>
    <cellStyle name="標準 28 7 2 3 3 2" xfId="17600"/>
    <cellStyle name="標準 28 7 2 3 3 3" xfId="28154"/>
    <cellStyle name="標準 28 7 2 3 3 4" xfId="38714"/>
    <cellStyle name="標準 28 7 2 3 3 5" xfId="49269"/>
    <cellStyle name="標準 28 7 2 3 4" xfId="12334"/>
    <cellStyle name="標準 28 7 2 3 5" xfId="22888"/>
    <cellStyle name="標準 28 7 2 3 6" xfId="33448"/>
    <cellStyle name="標準 28 7 2 3 7" xfId="44002"/>
    <cellStyle name="標準 28 7 2 4" xfId="1696"/>
    <cellStyle name="標準 28 7 2 4 2" xfId="4105"/>
    <cellStyle name="標準 28 7 2 4 2 2" xfId="9347"/>
    <cellStyle name="標準 28 7 2 4 2 2 2" xfId="20435"/>
    <cellStyle name="標準 28 7 2 4 2 2 3" xfId="30989"/>
    <cellStyle name="標準 28 7 2 4 2 2 4" xfId="41549"/>
    <cellStyle name="標準 28 7 2 4 2 2 5" xfId="52104"/>
    <cellStyle name="標準 28 7 2 4 2 3" xfId="15169"/>
    <cellStyle name="標準 28 7 2 4 2 4" xfId="25724"/>
    <cellStyle name="標準 28 7 2 4 2 5" xfId="36284"/>
    <cellStyle name="標準 28 7 2 4 2 6" xfId="46838"/>
    <cellStyle name="標準 28 7 2 4 3" xfId="6939"/>
    <cellStyle name="標準 28 7 2 4 3 2" xfId="17111"/>
    <cellStyle name="標準 28 7 2 4 3 3" xfId="27665"/>
    <cellStyle name="標準 28 7 2 4 3 4" xfId="38225"/>
    <cellStyle name="標準 28 7 2 4 3 5" xfId="48780"/>
    <cellStyle name="標準 28 7 2 4 4" xfId="11845"/>
    <cellStyle name="標準 28 7 2 4 5" xfId="22399"/>
    <cellStyle name="標準 28 7 2 4 6" xfId="32959"/>
    <cellStyle name="標準 28 7 2 4 7" xfId="43513"/>
    <cellStyle name="標準 28 7 2 5" xfId="3057"/>
    <cellStyle name="標準 28 7 2 5 2" xfId="8299"/>
    <cellStyle name="標準 28 7 2 5 2 2" xfId="20436"/>
    <cellStyle name="標準 28 7 2 5 2 3" xfId="30990"/>
    <cellStyle name="標準 28 7 2 5 2 4" xfId="41550"/>
    <cellStyle name="標準 28 7 2 5 2 5" xfId="52105"/>
    <cellStyle name="標準 28 7 2 5 3" xfId="15170"/>
    <cellStyle name="標準 28 7 2 5 4" xfId="25725"/>
    <cellStyle name="標準 28 7 2 5 5" xfId="36285"/>
    <cellStyle name="標準 28 7 2 5 6" xfId="46839"/>
    <cellStyle name="標準 28 7 2 6" xfId="5891"/>
    <cellStyle name="標準 28 7 2 6 2" xfId="16063"/>
    <cellStyle name="標準 28 7 2 6 3" xfId="26617"/>
    <cellStyle name="標準 28 7 2 6 4" xfId="37177"/>
    <cellStyle name="標準 28 7 2 6 5" xfId="47732"/>
    <cellStyle name="標準 28 7 2 7" xfId="10797"/>
    <cellStyle name="標準 28 7 2 8" xfId="21351"/>
    <cellStyle name="標準 28 7 2 9" xfId="31911"/>
    <cellStyle name="標準 28 7 3" xfId="408"/>
    <cellStyle name="標準 28 7 3 2" xfId="1034"/>
    <cellStyle name="標準 28 7 3 2 2" xfId="2571"/>
    <cellStyle name="標準 28 7 3 2 2 2" xfId="7814"/>
    <cellStyle name="標準 28 7 3 2 2 2 2" xfId="20437"/>
    <cellStyle name="標準 28 7 3 2 2 2 3" xfId="30991"/>
    <cellStyle name="標準 28 7 3 2 2 2 4" xfId="41551"/>
    <cellStyle name="標準 28 7 3 2 2 2 5" xfId="52106"/>
    <cellStyle name="標準 28 7 3 2 2 3" xfId="15171"/>
    <cellStyle name="標準 28 7 3 2 2 4" xfId="25726"/>
    <cellStyle name="標準 28 7 3 2 2 5" xfId="36286"/>
    <cellStyle name="標準 28 7 3 2 2 6" xfId="46840"/>
    <cellStyle name="標準 28 7 3 2 3" xfId="4980"/>
    <cellStyle name="標準 28 7 3 2 3 2" xfId="10222"/>
    <cellStyle name="標準 28 7 3 2 3 2 2" xfId="20438"/>
    <cellStyle name="標準 28 7 3 2 3 2 3" xfId="30992"/>
    <cellStyle name="標準 28 7 3 2 3 2 4" xfId="41552"/>
    <cellStyle name="標準 28 7 3 2 3 2 5" xfId="52107"/>
    <cellStyle name="標準 28 7 3 2 3 3" xfId="15172"/>
    <cellStyle name="標準 28 7 3 2 3 4" xfId="25727"/>
    <cellStyle name="標準 28 7 3 2 3 5" xfId="36287"/>
    <cellStyle name="標準 28 7 3 2 3 6" xfId="46841"/>
    <cellStyle name="標準 28 7 3 2 4" xfId="6277"/>
    <cellStyle name="標準 28 7 3 2 4 2" xfId="17986"/>
    <cellStyle name="標準 28 7 3 2 4 3" xfId="28540"/>
    <cellStyle name="標準 28 7 3 2 4 4" xfId="39100"/>
    <cellStyle name="標準 28 7 3 2 4 5" xfId="49655"/>
    <cellStyle name="標準 28 7 3 2 5" xfId="12720"/>
    <cellStyle name="標準 28 7 3 2 6" xfId="23274"/>
    <cellStyle name="標準 28 7 3 2 7" xfId="33834"/>
    <cellStyle name="標準 28 7 3 2 8" xfId="44388"/>
    <cellStyle name="標準 28 7 3 3" xfId="1569"/>
    <cellStyle name="標準 28 7 3 3 2" xfId="3978"/>
    <cellStyle name="標準 28 7 3 3 2 2" xfId="9220"/>
    <cellStyle name="標準 28 7 3 3 2 2 2" xfId="20439"/>
    <cellStyle name="標準 28 7 3 3 2 2 3" xfId="30993"/>
    <cellStyle name="標準 28 7 3 3 2 2 4" xfId="41553"/>
    <cellStyle name="標準 28 7 3 3 2 2 5" xfId="52108"/>
    <cellStyle name="標準 28 7 3 3 2 3" xfId="15173"/>
    <cellStyle name="標準 28 7 3 3 2 4" xfId="25728"/>
    <cellStyle name="標準 28 7 3 3 2 5" xfId="36288"/>
    <cellStyle name="標準 28 7 3 3 2 6" xfId="46842"/>
    <cellStyle name="標準 28 7 3 3 3" xfId="6812"/>
    <cellStyle name="標準 28 7 3 3 3 2" xfId="16984"/>
    <cellStyle name="標準 28 7 3 3 3 3" xfId="27538"/>
    <cellStyle name="標準 28 7 3 3 3 4" xfId="38098"/>
    <cellStyle name="標準 28 7 3 3 3 5" xfId="48653"/>
    <cellStyle name="標準 28 7 3 3 4" xfId="11718"/>
    <cellStyle name="標準 28 7 3 3 5" xfId="22272"/>
    <cellStyle name="標準 28 7 3 3 6" xfId="32832"/>
    <cellStyle name="標準 28 7 3 3 7" xfId="43386"/>
    <cellStyle name="標準 28 7 3 4" xfId="3443"/>
    <cellStyle name="標準 28 7 3 4 2" xfId="8685"/>
    <cellStyle name="標準 28 7 3 4 2 2" xfId="20440"/>
    <cellStyle name="標準 28 7 3 4 2 3" xfId="30994"/>
    <cellStyle name="標準 28 7 3 4 2 4" xfId="41554"/>
    <cellStyle name="標準 28 7 3 4 2 5" xfId="52109"/>
    <cellStyle name="標準 28 7 3 4 3" xfId="15174"/>
    <cellStyle name="標準 28 7 3 4 4" xfId="25729"/>
    <cellStyle name="標準 28 7 3 4 5" xfId="36289"/>
    <cellStyle name="標準 28 7 3 4 6" xfId="46843"/>
    <cellStyle name="標準 28 7 3 5" xfId="5651"/>
    <cellStyle name="標準 28 7 3 5 2" xfId="16449"/>
    <cellStyle name="標準 28 7 3 5 3" xfId="27003"/>
    <cellStyle name="標準 28 7 3 5 4" xfId="37563"/>
    <cellStyle name="標準 28 7 3 5 5" xfId="48118"/>
    <cellStyle name="標準 28 7 3 6" xfId="11183"/>
    <cellStyle name="標準 28 7 3 7" xfId="21737"/>
    <cellStyle name="標準 28 7 3 8" xfId="32297"/>
    <cellStyle name="標準 28 7 3 9" xfId="42851"/>
    <cellStyle name="標準 28 7 4" xfId="863"/>
    <cellStyle name="標準 28 7 4 2" xfId="2400"/>
    <cellStyle name="標準 28 7 4 2 2" xfId="4809"/>
    <cellStyle name="標準 28 7 4 2 2 2" xfId="10051"/>
    <cellStyle name="標準 28 7 4 2 2 2 2" xfId="20441"/>
    <cellStyle name="標準 28 7 4 2 2 2 3" xfId="30995"/>
    <cellStyle name="標準 28 7 4 2 2 2 4" xfId="41555"/>
    <cellStyle name="標準 28 7 4 2 2 2 5" xfId="52110"/>
    <cellStyle name="標準 28 7 4 2 2 3" xfId="15175"/>
    <cellStyle name="標準 28 7 4 2 2 4" xfId="25730"/>
    <cellStyle name="標準 28 7 4 2 2 5" xfId="36290"/>
    <cellStyle name="標準 28 7 4 2 2 6" xfId="46844"/>
    <cellStyle name="標準 28 7 4 2 3" xfId="7643"/>
    <cellStyle name="標準 28 7 4 2 3 2" xfId="17815"/>
    <cellStyle name="標準 28 7 4 2 3 3" xfId="28369"/>
    <cellStyle name="標準 28 7 4 2 3 4" xfId="38929"/>
    <cellStyle name="標準 28 7 4 2 3 5" xfId="49484"/>
    <cellStyle name="標準 28 7 4 2 4" xfId="12549"/>
    <cellStyle name="標準 28 7 4 2 5" xfId="23103"/>
    <cellStyle name="標準 28 7 4 2 6" xfId="33663"/>
    <cellStyle name="標準 28 7 4 2 7" xfId="44217"/>
    <cellStyle name="標準 28 7 4 3" xfId="3272"/>
    <cellStyle name="標準 28 7 4 3 2" xfId="8514"/>
    <cellStyle name="標準 28 7 4 3 2 2" xfId="20442"/>
    <cellStyle name="標準 28 7 4 3 2 3" xfId="30996"/>
    <cellStyle name="標準 28 7 4 3 2 4" xfId="41556"/>
    <cellStyle name="標準 28 7 4 3 2 5" xfId="52111"/>
    <cellStyle name="標準 28 7 4 3 3" xfId="15176"/>
    <cellStyle name="標準 28 7 4 3 4" xfId="25731"/>
    <cellStyle name="標準 28 7 4 3 5" xfId="36291"/>
    <cellStyle name="標準 28 7 4 3 6" xfId="46845"/>
    <cellStyle name="標準 28 7 4 4" xfId="6106"/>
    <cellStyle name="標準 28 7 4 4 2" xfId="16278"/>
    <cellStyle name="標準 28 7 4 4 3" xfId="26832"/>
    <cellStyle name="標準 28 7 4 4 4" xfId="37392"/>
    <cellStyle name="標準 28 7 4 4 5" xfId="47947"/>
    <cellStyle name="標準 28 7 4 5" xfId="11012"/>
    <cellStyle name="標準 28 7 4 6" xfId="21566"/>
    <cellStyle name="標準 28 7 4 7" xfId="32126"/>
    <cellStyle name="標準 28 7 4 8" xfId="42680"/>
    <cellStyle name="標準 28 7 5" xfId="1945"/>
    <cellStyle name="標準 28 7 5 2" xfId="4354"/>
    <cellStyle name="標準 28 7 5 2 2" xfId="9596"/>
    <cellStyle name="標準 28 7 5 2 2 2" xfId="20443"/>
    <cellStyle name="標準 28 7 5 2 2 3" xfId="30997"/>
    <cellStyle name="標準 28 7 5 2 2 4" xfId="41557"/>
    <cellStyle name="標準 28 7 5 2 2 5" xfId="52112"/>
    <cellStyle name="標準 28 7 5 2 3" xfId="15177"/>
    <cellStyle name="標準 28 7 5 2 4" xfId="25732"/>
    <cellStyle name="標準 28 7 5 2 5" xfId="36292"/>
    <cellStyle name="標準 28 7 5 2 6" xfId="46846"/>
    <cellStyle name="標準 28 7 5 3" xfId="7188"/>
    <cellStyle name="標準 28 7 5 3 2" xfId="17360"/>
    <cellStyle name="標準 28 7 5 3 3" xfId="27914"/>
    <cellStyle name="標準 28 7 5 3 4" xfId="38474"/>
    <cellStyle name="標準 28 7 5 3 5" xfId="49029"/>
    <cellStyle name="標準 28 7 5 4" xfId="12094"/>
    <cellStyle name="標準 28 7 5 5" xfId="22648"/>
    <cellStyle name="標準 28 7 5 6" xfId="33208"/>
    <cellStyle name="標準 28 7 5 7" xfId="43762"/>
    <cellStyle name="標準 28 7 6" xfId="1398"/>
    <cellStyle name="標準 28 7 6 2" xfId="3807"/>
    <cellStyle name="標準 28 7 6 2 2" xfId="9049"/>
    <cellStyle name="標準 28 7 6 2 2 2" xfId="20444"/>
    <cellStyle name="標準 28 7 6 2 2 3" xfId="30998"/>
    <cellStyle name="標準 28 7 6 2 2 4" xfId="41558"/>
    <cellStyle name="標準 28 7 6 2 2 5" xfId="52113"/>
    <cellStyle name="標準 28 7 6 2 3" xfId="15178"/>
    <cellStyle name="標準 28 7 6 2 4" xfId="25733"/>
    <cellStyle name="標準 28 7 6 2 5" xfId="36293"/>
    <cellStyle name="標準 28 7 6 2 6" xfId="46847"/>
    <cellStyle name="標準 28 7 6 3" xfId="6641"/>
    <cellStyle name="標準 28 7 6 3 2" xfId="16813"/>
    <cellStyle name="標準 28 7 6 3 3" xfId="27367"/>
    <cellStyle name="標準 28 7 6 3 4" xfId="37927"/>
    <cellStyle name="標準 28 7 6 3 5" xfId="48482"/>
    <cellStyle name="標準 28 7 6 4" xfId="11547"/>
    <cellStyle name="標準 28 7 6 5" xfId="22101"/>
    <cellStyle name="標準 28 7 6 6" xfId="32661"/>
    <cellStyle name="標準 28 7 6 7" xfId="43215"/>
    <cellStyle name="標準 28 7 7" xfId="2930"/>
    <cellStyle name="標準 28 7 7 2" xfId="8172"/>
    <cellStyle name="標準 28 7 7 2 2" xfId="20445"/>
    <cellStyle name="標準 28 7 7 2 3" xfId="30999"/>
    <cellStyle name="標準 28 7 7 2 4" xfId="41559"/>
    <cellStyle name="標準 28 7 7 2 5" xfId="52114"/>
    <cellStyle name="標準 28 7 7 3" xfId="15179"/>
    <cellStyle name="標準 28 7 7 4" xfId="25734"/>
    <cellStyle name="標準 28 7 7 5" xfId="36294"/>
    <cellStyle name="標準 28 7 7 6" xfId="46848"/>
    <cellStyle name="標準 28 7 8" xfId="5512"/>
    <cellStyle name="標準 28 7 8 2" xfId="15936"/>
    <cellStyle name="標準 28 7 8 3" xfId="26490"/>
    <cellStyle name="標準 28 7 8 4" xfId="37050"/>
    <cellStyle name="標準 28 7 8 5" xfId="47605"/>
    <cellStyle name="標準 28 7 9" xfId="10670"/>
    <cellStyle name="標準 28 8" xfId="291"/>
    <cellStyle name="標準 28 8 10" xfId="21246"/>
    <cellStyle name="標準 28 8 11" xfId="31806"/>
    <cellStyle name="標準 28 8 12" xfId="42360"/>
    <cellStyle name="標準 28 8 2" xfId="670"/>
    <cellStyle name="標準 28 8 2 10" xfId="42487"/>
    <cellStyle name="標準 28 8 2 2" xfId="1183"/>
    <cellStyle name="標準 28 8 2 2 2" xfId="2720"/>
    <cellStyle name="標準 28 8 2 2 2 2" xfId="5129"/>
    <cellStyle name="標準 28 8 2 2 2 2 2" xfId="10371"/>
    <cellStyle name="標準 28 8 2 2 2 2 2 2" xfId="20446"/>
    <cellStyle name="標準 28 8 2 2 2 2 2 3" xfId="31000"/>
    <cellStyle name="標準 28 8 2 2 2 2 2 4" xfId="41560"/>
    <cellStyle name="標準 28 8 2 2 2 2 2 5" xfId="52115"/>
    <cellStyle name="標準 28 8 2 2 2 2 3" xfId="15180"/>
    <cellStyle name="標準 28 8 2 2 2 2 4" xfId="25735"/>
    <cellStyle name="標準 28 8 2 2 2 2 5" xfId="36295"/>
    <cellStyle name="標準 28 8 2 2 2 2 6" xfId="46849"/>
    <cellStyle name="標準 28 8 2 2 2 3" xfId="7963"/>
    <cellStyle name="標準 28 8 2 2 2 3 2" xfId="18135"/>
    <cellStyle name="標準 28 8 2 2 2 3 3" xfId="28689"/>
    <cellStyle name="標準 28 8 2 2 2 3 4" xfId="39249"/>
    <cellStyle name="標準 28 8 2 2 2 3 5" xfId="49804"/>
    <cellStyle name="標準 28 8 2 2 2 4" xfId="12869"/>
    <cellStyle name="標準 28 8 2 2 2 5" xfId="23423"/>
    <cellStyle name="標準 28 8 2 2 2 6" xfId="33983"/>
    <cellStyle name="標準 28 8 2 2 2 7" xfId="44537"/>
    <cellStyle name="標準 28 8 2 2 3" xfId="3592"/>
    <cellStyle name="標準 28 8 2 2 3 2" xfId="8834"/>
    <cellStyle name="標準 28 8 2 2 3 2 2" xfId="20447"/>
    <cellStyle name="標準 28 8 2 2 3 2 3" xfId="31001"/>
    <cellStyle name="標準 28 8 2 2 3 2 4" xfId="41561"/>
    <cellStyle name="標準 28 8 2 2 3 2 5" xfId="52116"/>
    <cellStyle name="標準 28 8 2 2 3 3" xfId="15181"/>
    <cellStyle name="標準 28 8 2 2 3 4" xfId="25736"/>
    <cellStyle name="標準 28 8 2 2 3 5" xfId="36296"/>
    <cellStyle name="標準 28 8 2 2 3 6" xfId="46850"/>
    <cellStyle name="標準 28 8 2 2 4" xfId="6426"/>
    <cellStyle name="標準 28 8 2 2 4 2" xfId="16598"/>
    <cellStyle name="標準 28 8 2 2 4 3" xfId="27152"/>
    <cellStyle name="標準 28 8 2 2 4 4" xfId="37712"/>
    <cellStyle name="標準 28 8 2 2 4 5" xfId="48267"/>
    <cellStyle name="標準 28 8 2 2 5" xfId="11332"/>
    <cellStyle name="標準 28 8 2 2 6" xfId="21886"/>
    <cellStyle name="標準 28 8 2 2 7" xfId="32446"/>
    <cellStyle name="標準 28 8 2 2 8" xfId="43000"/>
    <cellStyle name="標準 28 8 2 3" xfId="2207"/>
    <cellStyle name="標準 28 8 2 3 2" xfId="4616"/>
    <cellStyle name="標準 28 8 2 3 2 2" xfId="9858"/>
    <cellStyle name="標準 28 8 2 3 2 2 2" xfId="20448"/>
    <cellStyle name="標準 28 8 2 3 2 2 3" xfId="31002"/>
    <cellStyle name="標準 28 8 2 3 2 2 4" xfId="41562"/>
    <cellStyle name="標準 28 8 2 3 2 2 5" xfId="52117"/>
    <cellStyle name="標準 28 8 2 3 2 3" xfId="15182"/>
    <cellStyle name="標準 28 8 2 3 2 4" xfId="25737"/>
    <cellStyle name="標準 28 8 2 3 2 5" xfId="36297"/>
    <cellStyle name="標準 28 8 2 3 2 6" xfId="46851"/>
    <cellStyle name="標準 28 8 2 3 3" xfId="7450"/>
    <cellStyle name="標準 28 8 2 3 3 2" xfId="17622"/>
    <cellStyle name="標準 28 8 2 3 3 3" xfId="28176"/>
    <cellStyle name="標準 28 8 2 3 3 4" xfId="38736"/>
    <cellStyle name="標準 28 8 2 3 3 5" xfId="49291"/>
    <cellStyle name="標準 28 8 2 3 4" xfId="12356"/>
    <cellStyle name="標準 28 8 2 3 5" xfId="22910"/>
    <cellStyle name="標準 28 8 2 3 6" xfId="33470"/>
    <cellStyle name="標準 28 8 2 3 7" xfId="44024"/>
    <cellStyle name="標準 28 8 2 4" xfId="1718"/>
    <cellStyle name="標準 28 8 2 4 2" xfId="4127"/>
    <cellStyle name="標準 28 8 2 4 2 2" xfId="9369"/>
    <cellStyle name="標準 28 8 2 4 2 2 2" xfId="20449"/>
    <cellStyle name="標準 28 8 2 4 2 2 3" xfId="31003"/>
    <cellStyle name="標準 28 8 2 4 2 2 4" xfId="41563"/>
    <cellStyle name="標準 28 8 2 4 2 2 5" xfId="52118"/>
    <cellStyle name="標準 28 8 2 4 2 3" xfId="15183"/>
    <cellStyle name="標準 28 8 2 4 2 4" xfId="25738"/>
    <cellStyle name="標準 28 8 2 4 2 5" xfId="36298"/>
    <cellStyle name="標準 28 8 2 4 2 6" xfId="46852"/>
    <cellStyle name="標準 28 8 2 4 3" xfId="6961"/>
    <cellStyle name="標準 28 8 2 4 3 2" xfId="17133"/>
    <cellStyle name="標準 28 8 2 4 3 3" xfId="27687"/>
    <cellStyle name="標準 28 8 2 4 3 4" xfId="38247"/>
    <cellStyle name="標準 28 8 2 4 3 5" xfId="48802"/>
    <cellStyle name="標準 28 8 2 4 4" xfId="11867"/>
    <cellStyle name="標準 28 8 2 4 5" xfId="22421"/>
    <cellStyle name="標準 28 8 2 4 6" xfId="32981"/>
    <cellStyle name="標準 28 8 2 4 7" xfId="43535"/>
    <cellStyle name="標準 28 8 2 5" xfId="3079"/>
    <cellStyle name="標準 28 8 2 5 2" xfId="8321"/>
    <cellStyle name="標準 28 8 2 5 2 2" xfId="20450"/>
    <cellStyle name="標準 28 8 2 5 2 3" xfId="31004"/>
    <cellStyle name="標準 28 8 2 5 2 4" xfId="41564"/>
    <cellStyle name="標準 28 8 2 5 2 5" xfId="52119"/>
    <cellStyle name="標準 28 8 2 5 3" xfId="15184"/>
    <cellStyle name="標準 28 8 2 5 4" xfId="25739"/>
    <cellStyle name="標準 28 8 2 5 5" xfId="36299"/>
    <cellStyle name="標準 28 8 2 5 6" xfId="46853"/>
    <cellStyle name="標準 28 8 2 6" xfId="5913"/>
    <cellStyle name="標準 28 8 2 6 2" xfId="16085"/>
    <cellStyle name="標準 28 8 2 6 3" xfId="26639"/>
    <cellStyle name="標準 28 8 2 6 4" xfId="37199"/>
    <cellStyle name="標準 28 8 2 6 5" xfId="47754"/>
    <cellStyle name="標準 28 8 2 7" xfId="10819"/>
    <cellStyle name="標準 28 8 2 8" xfId="21373"/>
    <cellStyle name="標準 28 8 2 9" xfId="31933"/>
    <cellStyle name="標準 28 8 3" xfId="433"/>
    <cellStyle name="標準 28 8 3 2" xfId="1056"/>
    <cellStyle name="標準 28 8 3 2 2" xfId="2593"/>
    <cellStyle name="標準 28 8 3 2 2 2" xfId="7836"/>
    <cellStyle name="標準 28 8 3 2 2 2 2" xfId="20451"/>
    <cellStyle name="標準 28 8 3 2 2 2 3" xfId="31005"/>
    <cellStyle name="標準 28 8 3 2 2 2 4" xfId="41565"/>
    <cellStyle name="標準 28 8 3 2 2 2 5" xfId="52120"/>
    <cellStyle name="標準 28 8 3 2 2 3" xfId="15185"/>
    <cellStyle name="標準 28 8 3 2 2 4" xfId="25740"/>
    <cellStyle name="標準 28 8 3 2 2 5" xfId="36300"/>
    <cellStyle name="標準 28 8 3 2 2 6" xfId="46854"/>
    <cellStyle name="標準 28 8 3 2 3" xfId="5002"/>
    <cellStyle name="標準 28 8 3 2 3 2" xfId="10244"/>
    <cellStyle name="標準 28 8 3 2 3 2 2" xfId="20452"/>
    <cellStyle name="標準 28 8 3 2 3 2 3" xfId="31006"/>
    <cellStyle name="標準 28 8 3 2 3 2 4" xfId="41566"/>
    <cellStyle name="標準 28 8 3 2 3 2 5" xfId="52121"/>
    <cellStyle name="標準 28 8 3 2 3 3" xfId="15186"/>
    <cellStyle name="標準 28 8 3 2 3 4" xfId="25741"/>
    <cellStyle name="標準 28 8 3 2 3 5" xfId="36301"/>
    <cellStyle name="標準 28 8 3 2 3 6" xfId="46855"/>
    <cellStyle name="標準 28 8 3 2 4" xfId="6299"/>
    <cellStyle name="標準 28 8 3 2 4 2" xfId="18008"/>
    <cellStyle name="標準 28 8 3 2 4 3" xfId="28562"/>
    <cellStyle name="標準 28 8 3 2 4 4" xfId="39122"/>
    <cellStyle name="標準 28 8 3 2 4 5" xfId="49677"/>
    <cellStyle name="標準 28 8 3 2 5" xfId="12742"/>
    <cellStyle name="標準 28 8 3 2 6" xfId="23296"/>
    <cellStyle name="標準 28 8 3 2 7" xfId="33856"/>
    <cellStyle name="標準 28 8 3 2 8" xfId="44410"/>
    <cellStyle name="標準 28 8 3 3" xfId="1591"/>
    <cellStyle name="標準 28 8 3 3 2" xfId="4000"/>
    <cellStyle name="標準 28 8 3 3 2 2" xfId="9242"/>
    <cellStyle name="標準 28 8 3 3 2 2 2" xfId="20453"/>
    <cellStyle name="標準 28 8 3 3 2 2 3" xfId="31007"/>
    <cellStyle name="標準 28 8 3 3 2 2 4" xfId="41567"/>
    <cellStyle name="標準 28 8 3 3 2 2 5" xfId="52122"/>
    <cellStyle name="標準 28 8 3 3 2 3" xfId="15187"/>
    <cellStyle name="標準 28 8 3 3 2 4" xfId="25742"/>
    <cellStyle name="標準 28 8 3 3 2 5" xfId="36302"/>
    <cellStyle name="標準 28 8 3 3 2 6" xfId="46856"/>
    <cellStyle name="標準 28 8 3 3 3" xfId="6834"/>
    <cellStyle name="標準 28 8 3 3 3 2" xfId="17006"/>
    <cellStyle name="標準 28 8 3 3 3 3" xfId="27560"/>
    <cellStyle name="標準 28 8 3 3 3 4" xfId="38120"/>
    <cellStyle name="標準 28 8 3 3 3 5" xfId="48675"/>
    <cellStyle name="標準 28 8 3 3 4" xfId="11740"/>
    <cellStyle name="標準 28 8 3 3 5" xfId="22294"/>
    <cellStyle name="標準 28 8 3 3 6" xfId="32854"/>
    <cellStyle name="標準 28 8 3 3 7" xfId="43408"/>
    <cellStyle name="標準 28 8 3 4" xfId="3465"/>
    <cellStyle name="標準 28 8 3 4 2" xfId="8707"/>
    <cellStyle name="標準 28 8 3 4 2 2" xfId="20454"/>
    <cellStyle name="標準 28 8 3 4 2 3" xfId="31008"/>
    <cellStyle name="標準 28 8 3 4 2 4" xfId="41568"/>
    <cellStyle name="標準 28 8 3 4 2 5" xfId="52123"/>
    <cellStyle name="標準 28 8 3 4 3" xfId="15188"/>
    <cellStyle name="標準 28 8 3 4 4" xfId="25743"/>
    <cellStyle name="標準 28 8 3 4 5" xfId="36303"/>
    <cellStyle name="標準 28 8 3 4 6" xfId="46857"/>
    <cellStyle name="標準 28 8 3 5" xfId="5676"/>
    <cellStyle name="標準 28 8 3 5 2" xfId="16471"/>
    <cellStyle name="標準 28 8 3 5 3" xfId="27025"/>
    <cellStyle name="標準 28 8 3 5 4" xfId="37585"/>
    <cellStyle name="標準 28 8 3 5 5" xfId="48140"/>
    <cellStyle name="標準 28 8 3 6" xfId="11205"/>
    <cellStyle name="標準 28 8 3 7" xfId="21759"/>
    <cellStyle name="標準 28 8 3 8" xfId="32319"/>
    <cellStyle name="標準 28 8 3 9" xfId="42873"/>
    <cellStyle name="標準 28 8 4" xfId="885"/>
    <cellStyle name="標準 28 8 4 2" xfId="2422"/>
    <cellStyle name="標準 28 8 4 2 2" xfId="4831"/>
    <cellStyle name="標準 28 8 4 2 2 2" xfId="10073"/>
    <cellStyle name="標準 28 8 4 2 2 2 2" xfId="20455"/>
    <cellStyle name="標準 28 8 4 2 2 2 3" xfId="31009"/>
    <cellStyle name="標準 28 8 4 2 2 2 4" xfId="41569"/>
    <cellStyle name="標準 28 8 4 2 2 2 5" xfId="52124"/>
    <cellStyle name="標準 28 8 4 2 2 3" xfId="15189"/>
    <cellStyle name="標準 28 8 4 2 2 4" xfId="25744"/>
    <cellStyle name="標準 28 8 4 2 2 5" xfId="36304"/>
    <cellStyle name="標準 28 8 4 2 2 6" xfId="46858"/>
    <cellStyle name="標準 28 8 4 2 3" xfId="7665"/>
    <cellStyle name="標準 28 8 4 2 3 2" xfId="17837"/>
    <cellStyle name="標準 28 8 4 2 3 3" xfId="28391"/>
    <cellStyle name="標準 28 8 4 2 3 4" xfId="38951"/>
    <cellStyle name="標準 28 8 4 2 3 5" xfId="49506"/>
    <cellStyle name="標準 28 8 4 2 4" xfId="12571"/>
    <cellStyle name="標準 28 8 4 2 5" xfId="23125"/>
    <cellStyle name="標準 28 8 4 2 6" xfId="33685"/>
    <cellStyle name="標準 28 8 4 2 7" xfId="44239"/>
    <cellStyle name="標準 28 8 4 3" xfId="3294"/>
    <cellStyle name="標準 28 8 4 3 2" xfId="8536"/>
    <cellStyle name="標準 28 8 4 3 2 2" xfId="20456"/>
    <cellStyle name="標準 28 8 4 3 2 3" xfId="31010"/>
    <cellStyle name="標準 28 8 4 3 2 4" xfId="41570"/>
    <cellStyle name="標準 28 8 4 3 2 5" xfId="52125"/>
    <cellStyle name="標準 28 8 4 3 3" xfId="15190"/>
    <cellStyle name="標準 28 8 4 3 4" xfId="25745"/>
    <cellStyle name="標準 28 8 4 3 5" xfId="36305"/>
    <cellStyle name="標準 28 8 4 3 6" xfId="46859"/>
    <cellStyle name="標準 28 8 4 4" xfId="6128"/>
    <cellStyle name="標準 28 8 4 4 2" xfId="16300"/>
    <cellStyle name="標準 28 8 4 4 3" xfId="26854"/>
    <cellStyle name="標準 28 8 4 4 4" xfId="37414"/>
    <cellStyle name="標準 28 8 4 4 5" xfId="47969"/>
    <cellStyle name="標準 28 8 4 5" xfId="11034"/>
    <cellStyle name="標準 28 8 4 6" xfId="21588"/>
    <cellStyle name="標準 28 8 4 7" xfId="32148"/>
    <cellStyle name="標準 28 8 4 8" xfId="42702"/>
    <cellStyle name="標準 28 8 5" xfId="1970"/>
    <cellStyle name="標準 28 8 5 2" xfId="4379"/>
    <cellStyle name="標準 28 8 5 2 2" xfId="9621"/>
    <cellStyle name="標準 28 8 5 2 2 2" xfId="20457"/>
    <cellStyle name="標準 28 8 5 2 2 3" xfId="31011"/>
    <cellStyle name="標準 28 8 5 2 2 4" xfId="41571"/>
    <cellStyle name="標準 28 8 5 2 2 5" xfId="52126"/>
    <cellStyle name="標準 28 8 5 2 3" xfId="15191"/>
    <cellStyle name="標準 28 8 5 2 4" xfId="25746"/>
    <cellStyle name="標準 28 8 5 2 5" xfId="36306"/>
    <cellStyle name="標準 28 8 5 2 6" xfId="46860"/>
    <cellStyle name="標準 28 8 5 3" xfId="7213"/>
    <cellStyle name="標準 28 8 5 3 2" xfId="17385"/>
    <cellStyle name="標準 28 8 5 3 3" xfId="27939"/>
    <cellStyle name="標準 28 8 5 3 4" xfId="38499"/>
    <cellStyle name="標準 28 8 5 3 5" xfId="49054"/>
    <cellStyle name="標準 28 8 5 4" xfId="12119"/>
    <cellStyle name="標準 28 8 5 5" xfId="22673"/>
    <cellStyle name="標準 28 8 5 6" xfId="33233"/>
    <cellStyle name="標準 28 8 5 7" xfId="43787"/>
    <cellStyle name="標準 28 8 6" xfId="1420"/>
    <cellStyle name="標準 28 8 6 2" xfId="3829"/>
    <cellStyle name="標準 28 8 6 2 2" xfId="9071"/>
    <cellStyle name="標準 28 8 6 2 2 2" xfId="20458"/>
    <cellStyle name="標準 28 8 6 2 2 3" xfId="31012"/>
    <cellStyle name="標準 28 8 6 2 2 4" xfId="41572"/>
    <cellStyle name="標準 28 8 6 2 2 5" xfId="52127"/>
    <cellStyle name="標準 28 8 6 2 3" xfId="15192"/>
    <cellStyle name="標準 28 8 6 2 4" xfId="25747"/>
    <cellStyle name="標準 28 8 6 2 5" xfId="36307"/>
    <cellStyle name="標準 28 8 6 2 6" xfId="46861"/>
    <cellStyle name="標準 28 8 6 3" xfId="6663"/>
    <cellStyle name="標準 28 8 6 3 2" xfId="16835"/>
    <cellStyle name="標準 28 8 6 3 3" xfId="27389"/>
    <cellStyle name="標準 28 8 6 3 4" xfId="37949"/>
    <cellStyle name="標準 28 8 6 3 5" xfId="48504"/>
    <cellStyle name="標準 28 8 6 4" xfId="11569"/>
    <cellStyle name="標準 28 8 6 5" xfId="22123"/>
    <cellStyle name="標準 28 8 6 6" xfId="32683"/>
    <cellStyle name="標準 28 8 6 7" xfId="43237"/>
    <cellStyle name="標準 28 8 7" xfId="2952"/>
    <cellStyle name="標準 28 8 7 2" xfId="8194"/>
    <cellStyle name="標準 28 8 7 2 2" xfId="20459"/>
    <cellStyle name="標準 28 8 7 2 3" xfId="31013"/>
    <cellStyle name="標準 28 8 7 2 4" xfId="41573"/>
    <cellStyle name="標準 28 8 7 2 5" xfId="52128"/>
    <cellStyle name="標準 28 8 7 3" xfId="15193"/>
    <cellStyle name="標準 28 8 7 4" xfId="25748"/>
    <cellStyle name="標準 28 8 7 5" xfId="36308"/>
    <cellStyle name="標準 28 8 7 6" xfId="46862"/>
    <cellStyle name="標準 28 8 8" xfId="5534"/>
    <cellStyle name="標準 28 8 8 2" xfId="15958"/>
    <cellStyle name="標準 28 8 8 3" xfId="26512"/>
    <cellStyle name="標準 28 8 8 4" xfId="37072"/>
    <cellStyle name="標準 28 8 8 5" xfId="47627"/>
    <cellStyle name="標準 28 8 9" xfId="10692"/>
    <cellStyle name="標準 28 9" xfId="179"/>
    <cellStyle name="標準 28 9 10" xfId="31955"/>
    <cellStyle name="標準 28 9 11" xfId="42509"/>
    <cellStyle name="標準 28 9 2" xfId="460"/>
    <cellStyle name="標準 28 9 2 2" xfId="1205"/>
    <cellStyle name="標準 28 9 2 2 2" xfId="2742"/>
    <cellStyle name="標準 28 9 2 2 2 2" xfId="7985"/>
    <cellStyle name="標準 28 9 2 2 2 2 2" xfId="20460"/>
    <cellStyle name="標準 28 9 2 2 2 2 3" xfId="31014"/>
    <cellStyle name="標準 28 9 2 2 2 2 4" xfId="41574"/>
    <cellStyle name="標準 28 9 2 2 2 2 5" xfId="52129"/>
    <cellStyle name="標準 28 9 2 2 2 3" xfId="15194"/>
    <cellStyle name="標準 28 9 2 2 2 4" xfId="25749"/>
    <cellStyle name="標準 28 9 2 2 2 5" xfId="36309"/>
    <cellStyle name="標準 28 9 2 2 2 6" xfId="46863"/>
    <cellStyle name="標準 28 9 2 2 3" xfId="5151"/>
    <cellStyle name="標準 28 9 2 2 3 2" xfId="10393"/>
    <cellStyle name="標準 28 9 2 2 3 2 2" xfId="20461"/>
    <cellStyle name="標準 28 9 2 2 3 2 3" xfId="31015"/>
    <cellStyle name="標準 28 9 2 2 3 2 4" xfId="41575"/>
    <cellStyle name="標準 28 9 2 2 3 2 5" xfId="52130"/>
    <cellStyle name="標準 28 9 2 2 3 3" xfId="15195"/>
    <cellStyle name="標準 28 9 2 2 3 4" xfId="25750"/>
    <cellStyle name="標準 28 9 2 2 3 5" xfId="36310"/>
    <cellStyle name="標準 28 9 2 2 3 6" xfId="46864"/>
    <cellStyle name="標準 28 9 2 2 4" xfId="6448"/>
    <cellStyle name="標準 28 9 2 2 4 2" xfId="18157"/>
    <cellStyle name="標準 28 9 2 2 4 3" xfId="28711"/>
    <cellStyle name="標準 28 9 2 2 4 4" xfId="39271"/>
    <cellStyle name="標準 28 9 2 2 4 5" xfId="49826"/>
    <cellStyle name="標準 28 9 2 2 5" xfId="12891"/>
    <cellStyle name="標準 28 9 2 2 6" xfId="23445"/>
    <cellStyle name="標準 28 9 2 2 7" xfId="34005"/>
    <cellStyle name="標準 28 9 2 2 8" xfId="44559"/>
    <cellStyle name="標準 28 9 2 3" xfId="1740"/>
    <cellStyle name="標準 28 9 2 3 2" xfId="4149"/>
    <cellStyle name="標準 28 9 2 3 2 2" xfId="9391"/>
    <cellStyle name="標準 28 9 2 3 2 2 2" xfId="20462"/>
    <cellStyle name="標準 28 9 2 3 2 2 3" xfId="31016"/>
    <cellStyle name="標準 28 9 2 3 2 2 4" xfId="41576"/>
    <cellStyle name="標準 28 9 2 3 2 2 5" xfId="52131"/>
    <cellStyle name="標準 28 9 2 3 2 3" xfId="15196"/>
    <cellStyle name="標準 28 9 2 3 2 4" xfId="25751"/>
    <cellStyle name="標準 28 9 2 3 2 5" xfId="36311"/>
    <cellStyle name="標準 28 9 2 3 2 6" xfId="46865"/>
    <cellStyle name="標準 28 9 2 3 3" xfId="6983"/>
    <cellStyle name="標準 28 9 2 3 3 2" xfId="17155"/>
    <cellStyle name="標準 28 9 2 3 3 3" xfId="27709"/>
    <cellStyle name="標準 28 9 2 3 3 4" xfId="38269"/>
    <cellStyle name="標準 28 9 2 3 3 5" xfId="48824"/>
    <cellStyle name="標準 28 9 2 3 4" xfId="11889"/>
    <cellStyle name="標準 28 9 2 3 5" xfId="22443"/>
    <cellStyle name="標準 28 9 2 3 6" xfId="33003"/>
    <cellStyle name="標準 28 9 2 3 7" xfId="43557"/>
    <cellStyle name="標準 28 9 2 4" xfId="3614"/>
    <cellStyle name="標準 28 9 2 4 2" xfId="8856"/>
    <cellStyle name="標準 28 9 2 4 2 2" xfId="20463"/>
    <cellStyle name="標準 28 9 2 4 2 3" xfId="31017"/>
    <cellStyle name="標準 28 9 2 4 2 4" xfId="41577"/>
    <cellStyle name="標準 28 9 2 4 2 5" xfId="52132"/>
    <cellStyle name="標準 28 9 2 4 3" xfId="15197"/>
    <cellStyle name="標準 28 9 2 4 4" xfId="25752"/>
    <cellStyle name="標準 28 9 2 4 5" xfId="36312"/>
    <cellStyle name="標準 28 9 2 4 6" xfId="46866"/>
    <cellStyle name="標準 28 9 2 5" xfId="5703"/>
    <cellStyle name="標準 28 9 2 5 2" xfId="16620"/>
    <cellStyle name="標準 28 9 2 5 3" xfId="27174"/>
    <cellStyle name="標準 28 9 2 5 4" xfId="37734"/>
    <cellStyle name="標準 28 9 2 5 5" xfId="48289"/>
    <cellStyle name="標準 28 9 2 6" xfId="11354"/>
    <cellStyle name="標準 28 9 2 7" xfId="21908"/>
    <cellStyle name="標準 28 9 2 8" xfId="32468"/>
    <cellStyle name="標準 28 9 2 9" xfId="43022"/>
    <cellStyle name="標準 28 9 3" xfId="907"/>
    <cellStyle name="標準 28 9 3 2" xfId="2444"/>
    <cellStyle name="標準 28 9 3 2 2" xfId="4853"/>
    <cellStyle name="標準 28 9 3 2 2 2" xfId="10095"/>
    <cellStyle name="標準 28 9 3 2 2 2 2" xfId="20464"/>
    <cellStyle name="標準 28 9 3 2 2 2 3" xfId="31018"/>
    <cellStyle name="標準 28 9 3 2 2 2 4" xfId="41578"/>
    <cellStyle name="標準 28 9 3 2 2 2 5" xfId="52133"/>
    <cellStyle name="標準 28 9 3 2 2 3" xfId="15198"/>
    <cellStyle name="標準 28 9 3 2 2 4" xfId="25753"/>
    <cellStyle name="標準 28 9 3 2 2 5" xfId="36313"/>
    <cellStyle name="標準 28 9 3 2 2 6" xfId="46867"/>
    <cellStyle name="標準 28 9 3 2 3" xfId="7687"/>
    <cellStyle name="標準 28 9 3 2 3 2" xfId="17859"/>
    <cellStyle name="標準 28 9 3 2 3 3" xfId="28413"/>
    <cellStyle name="標準 28 9 3 2 3 4" xfId="38973"/>
    <cellStyle name="標準 28 9 3 2 3 5" xfId="49528"/>
    <cellStyle name="標準 28 9 3 2 4" xfId="12593"/>
    <cellStyle name="標準 28 9 3 2 5" xfId="23147"/>
    <cellStyle name="標準 28 9 3 2 6" xfId="33707"/>
    <cellStyle name="標準 28 9 3 2 7" xfId="44261"/>
    <cellStyle name="標準 28 9 3 3" xfId="3316"/>
    <cellStyle name="標準 28 9 3 3 2" xfId="8558"/>
    <cellStyle name="標準 28 9 3 3 2 2" xfId="20465"/>
    <cellStyle name="標準 28 9 3 3 2 3" xfId="31019"/>
    <cellStyle name="標準 28 9 3 3 2 4" xfId="41579"/>
    <cellStyle name="標準 28 9 3 3 2 5" xfId="52134"/>
    <cellStyle name="標準 28 9 3 3 3" xfId="15199"/>
    <cellStyle name="標準 28 9 3 3 4" xfId="25754"/>
    <cellStyle name="標準 28 9 3 3 5" xfId="36314"/>
    <cellStyle name="標準 28 9 3 3 6" xfId="46868"/>
    <cellStyle name="標準 28 9 3 4" xfId="6150"/>
    <cellStyle name="標準 28 9 3 4 2" xfId="16322"/>
    <cellStyle name="標準 28 9 3 4 3" xfId="26876"/>
    <cellStyle name="標準 28 9 3 4 4" xfId="37436"/>
    <cellStyle name="標準 28 9 3 4 5" xfId="47991"/>
    <cellStyle name="標準 28 9 3 5" xfId="11056"/>
    <cellStyle name="標準 28 9 3 6" xfId="21610"/>
    <cellStyle name="標準 28 9 3 7" xfId="32170"/>
    <cellStyle name="標準 28 9 3 8" xfId="42724"/>
    <cellStyle name="標準 28 9 4" xfId="1997"/>
    <cellStyle name="標準 28 9 4 2" xfId="4406"/>
    <cellStyle name="標準 28 9 4 2 2" xfId="9648"/>
    <cellStyle name="標準 28 9 4 2 2 2" xfId="20466"/>
    <cellStyle name="標準 28 9 4 2 2 3" xfId="31020"/>
    <cellStyle name="標準 28 9 4 2 2 4" xfId="41580"/>
    <cellStyle name="標準 28 9 4 2 2 5" xfId="52135"/>
    <cellStyle name="標準 28 9 4 2 3" xfId="15200"/>
    <cellStyle name="標準 28 9 4 2 4" xfId="25755"/>
    <cellStyle name="標準 28 9 4 2 5" xfId="36315"/>
    <cellStyle name="標準 28 9 4 2 6" xfId="46869"/>
    <cellStyle name="標準 28 9 4 3" xfId="7240"/>
    <cellStyle name="標準 28 9 4 3 2" xfId="17412"/>
    <cellStyle name="標準 28 9 4 3 3" xfId="27966"/>
    <cellStyle name="標準 28 9 4 3 4" xfId="38526"/>
    <cellStyle name="標準 28 9 4 3 5" xfId="49081"/>
    <cellStyle name="標準 28 9 4 4" xfId="12146"/>
    <cellStyle name="標準 28 9 4 5" xfId="22700"/>
    <cellStyle name="標準 28 9 4 6" xfId="33260"/>
    <cellStyle name="標準 28 9 4 7" xfId="43814"/>
    <cellStyle name="標準 28 9 5" xfId="1442"/>
    <cellStyle name="標準 28 9 5 2" xfId="3851"/>
    <cellStyle name="標準 28 9 5 2 2" xfId="9093"/>
    <cellStyle name="標準 28 9 5 2 2 2" xfId="20467"/>
    <cellStyle name="標準 28 9 5 2 2 3" xfId="31021"/>
    <cellStyle name="標準 28 9 5 2 2 4" xfId="41581"/>
    <cellStyle name="標準 28 9 5 2 2 5" xfId="52136"/>
    <cellStyle name="標準 28 9 5 2 3" xfId="15201"/>
    <cellStyle name="標準 28 9 5 2 4" xfId="25756"/>
    <cellStyle name="標準 28 9 5 2 5" xfId="36316"/>
    <cellStyle name="標準 28 9 5 2 6" xfId="46870"/>
    <cellStyle name="標準 28 9 5 3" xfId="6685"/>
    <cellStyle name="標準 28 9 5 3 2" xfId="16857"/>
    <cellStyle name="標準 28 9 5 3 3" xfId="27411"/>
    <cellStyle name="標準 28 9 5 3 4" xfId="37971"/>
    <cellStyle name="標準 28 9 5 3 5" xfId="48526"/>
    <cellStyle name="標準 28 9 5 4" xfId="11591"/>
    <cellStyle name="標準 28 9 5 5" xfId="22145"/>
    <cellStyle name="標準 28 9 5 6" xfId="32705"/>
    <cellStyle name="標準 28 9 5 7" xfId="43259"/>
    <cellStyle name="標準 28 9 6" xfId="3101"/>
    <cellStyle name="標準 28 9 6 2" xfId="8343"/>
    <cellStyle name="標準 28 9 6 2 2" xfId="20468"/>
    <cellStyle name="標準 28 9 6 2 3" xfId="31022"/>
    <cellStyle name="標準 28 9 6 2 4" xfId="41582"/>
    <cellStyle name="標準 28 9 6 2 5" xfId="52137"/>
    <cellStyle name="標準 28 9 6 3" xfId="15202"/>
    <cellStyle name="標準 28 9 6 4" xfId="25757"/>
    <cellStyle name="標準 28 9 6 5" xfId="36317"/>
    <cellStyle name="標準 28 9 6 6" xfId="46871"/>
    <cellStyle name="標準 28 9 7" xfId="5427"/>
    <cellStyle name="標準 28 9 7 2" xfId="16107"/>
    <cellStyle name="標準 28 9 7 3" xfId="26661"/>
    <cellStyle name="標準 28 9 7 4" xfId="37221"/>
    <cellStyle name="標準 28 9 7 5" xfId="47776"/>
    <cellStyle name="標準 28 9 8" xfId="10841"/>
    <cellStyle name="標準 28 9 9" xfId="21395"/>
    <cellStyle name="標準 29" xfId="101"/>
    <cellStyle name="標準 29 10" xfId="703"/>
    <cellStyle name="標準 29 10 10" xfId="42564"/>
    <cellStyle name="標準 29 10 2" xfId="964"/>
    <cellStyle name="標準 29 10 2 2" xfId="2501"/>
    <cellStyle name="標準 29 10 2 2 2" xfId="4910"/>
    <cellStyle name="標準 29 10 2 2 2 2" xfId="10152"/>
    <cellStyle name="標準 29 10 2 2 2 2 2" xfId="20469"/>
    <cellStyle name="標準 29 10 2 2 2 2 3" xfId="31023"/>
    <cellStyle name="標準 29 10 2 2 2 2 4" xfId="41583"/>
    <cellStyle name="標準 29 10 2 2 2 2 5" xfId="52138"/>
    <cellStyle name="標準 29 10 2 2 2 3" xfId="15203"/>
    <cellStyle name="標準 29 10 2 2 2 4" xfId="25758"/>
    <cellStyle name="標準 29 10 2 2 2 5" xfId="36318"/>
    <cellStyle name="標準 29 10 2 2 2 6" xfId="46872"/>
    <cellStyle name="標準 29 10 2 2 3" xfId="7744"/>
    <cellStyle name="標準 29 10 2 2 3 2" xfId="17916"/>
    <cellStyle name="標準 29 10 2 2 3 3" xfId="28470"/>
    <cellStyle name="標準 29 10 2 2 3 4" xfId="39030"/>
    <cellStyle name="標準 29 10 2 2 3 5" xfId="49585"/>
    <cellStyle name="標準 29 10 2 2 4" xfId="12650"/>
    <cellStyle name="標準 29 10 2 2 5" xfId="23204"/>
    <cellStyle name="標準 29 10 2 2 6" xfId="33764"/>
    <cellStyle name="標準 29 10 2 2 7" xfId="44318"/>
    <cellStyle name="標準 29 10 2 3" xfId="3373"/>
    <cellStyle name="標準 29 10 2 3 2" xfId="8615"/>
    <cellStyle name="標準 29 10 2 3 2 2" xfId="20470"/>
    <cellStyle name="標準 29 10 2 3 2 3" xfId="31024"/>
    <cellStyle name="標準 29 10 2 3 2 4" xfId="41584"/>
    <cellStyle name="標準 29 10 2 3 2 5" xfId="52139"/>
    <cellStyle name="標準 29 10 2 3 3" xfId="15204"/>
    <cellStyle name="標準 29 10 2 3 4" xfId="25759"/>
    <cellStyle name="標準 29 10 2 3 5" xfId="36319"/>
    <cellStyle name="標準 29 10 2 3 6" xfId="46873"/>
    <cellStyle name="標準 29 10 2 4" xfId="6207"/>
    <cellStyle name="標準 29 10 2 4 2" xfId="16379"/>
    <cellStyle name="標準 29 10 2 4 3" xfId="26933"/>
    <cellStyle name="標準 29 10 2 4 4" xfId="37493"/>
    <cellStyle name="標準 29 10 2 4 5" xfId="48048"/>
    <cellStyle name="標準 29 10 2 5" xfId="11113"/>
    <cellStyle name="標準 29 10 2 6" xfId="21667"/>
    <cellStyle name="標準 29 10 2 7" xfId="32227"/>
    <cellStyle name="標準 29 10 2 8" xfId="42781"/>
    <cellStyle name="標準 29 10 3" xfId="2240"/>
    <cellStyle name="標準 29 10 3 2" xfId="4649"/>
    <cellStyle name="標準 29 10 3 2 2" xfId="9891"/>
    <cellStyle name="標準 29 10 3 2 2 2" xfId="20471"/>
    <cellStyle name="標準 29 10 3 2 2 3" xfId="31025"/>
    <cellStyle name="標準 29 10 3 2 2 4" xfId="41585"/>
    <cellStyle name="標準 29 10 3 2 2 5" xfId="52140"/>
    <cellStyle name="標準 29 10 3 2 3" xfId="15205"/>
    <cellStyle name="標準 29 10 3 2 4" xfId="25760"/>
    <cellStyle name="標準 29 10 3 2 5" xfId="36320"/>
    <cellStyle name="標準 29 10 3 2 6" xfId="46874"/>
    <cellStyle name="標準 29 10 3 3" xfId="7483"/>
    <cellStyle name="標準 29 10 3 3 2" xfId="17655"/>
    <cellStyle name="標準 29 10 3 3 3" xfId="28209"/>
    <cellStyle name="標準 29 10 3 3 4" xfId="38769"/>
    <cellStyle name="標準 29 10 3 3 5" xfId="49324"/>
    <cellStyle name="標準 29 10 3 4" xfId="12389"/>
    <cellStyle name="標準 29 10 3 5" xfId="22943"/>
    <cellStyle name="標準 29 10 3 6" xfId="33503"/>
    <cellStyle name="標準 29 10 3 7" xfId="44057"/>
    <cellStyle name="標準 29 10 4" xfId="1499"/>
    <cellStyle name="標準 29 10 4 2" xfId="3908"/>
    <cellStyle name="標準 29 10 4 2 2" xfId="9150"/>
    <cellStyle name="標準 29 10 4 2 2 2" xfId="20472"/>
    <cellStyle name="標準 29 10 4 2 2 3" xfId="31026"/>
    <cellStyle name="標準 29 10 4 2 2 4" xfId="41586"/>
    <cellStyle name="標準 29 10 4 2 2 5" xfId="52141"/>
    <cellStyle name="標準 29 10 4 2 3" xfId="15206"/>
    <cellStyle name="標準 29 10 4 2 4" xfId="25761"/>
    <cellStyle name="標準 29 10 4 2 5" xfId="36321"/>
    <cellStyle name="標準 29 10 4 2 6" xfId="46875"/>
    <cellStyle name="標準 29 10 4 3" xfId="6742"/>
    <cellStyle name="標準 29 10 4 3 2" xfId="16914"/>
    <cellStyle name="標準 29 10 4 3 3" xfId="27468"/>
    <cellStyle name="標準 29 10 4 3 4" xfId="38028"/>
    <cellStyle name="標準 29 10 4 3 5" xfId="48583"/>
    <cellStyle name="標準 29 10 4 4" xfId="11648"/>
    <cellStyle name="標準 29 10 4 5" xfId="22202"/>
    <cellStyle name="標準 29 10 4 6" xfId="32762"/>
    <cellStyle name="標準 29 10 4 7" xfId="43316"/>
    <cellStyle name="標準 29 10 5" xfId="3156"/>
    <cellStyle name="標準 29 10 5 2" xfId="8398"/>
    <cellStyle name="標準 29 10 5 2 2" xfId="20473"/>
    <cellStyle name="標準 29 10 5 2 3" xfId="31027"/>
    <cellStyle name="標準 29 10 5 2 4" xfId="41587"/>
    <cellStyle name="標準 29 10 5 2 5" xfId="52142"/>
    <cellStyle name="標準 29 10 5 3" xfId="15207"/>
    <cellStyle name="標準 29 10 5 4" xfId="25762"/>
    <cellStyle name="標準 29 10 5 5" xfId="36322"/>
    <cellStyle name="標準 29 10 5 6" xfId="46876"/>
    <cellStyle name="標準 29 10 6" xfId="5946"/>
    <cellStyle name="標準 29 10 6 2" xfId="16162"/>
    <cellStyle name="標準 29 10 6 3" xfId="26716"/>
    <cellStyle name="標準 29 10 6 4" xfId="37276"/>
    <cellStyle name="標準 29 10 6 5" xfId="47831"/>
    <cellStyle name="標準 29 10 7" xfId="10896"/>
    <cellStyle name="標準 29 10 8" xfId="21450"/>
    <cellStyle name="標準 29 10 9" xfId="32010"/>
    <cellStyle name="標準 29 11" xfId="403"/>
    <cellStyle name="標準 29 11 10" xfId="42586"/>
    <cellStyle name="標準 29 11 2" xfId="1260"/>
    <cellStyle name="標準 29 11 2 2" xfId="2797"/>
    <cellStyle name="標準 29 11 2 2 2" xfId="5206"/>
    <cellStyle name="標準 29 11 2 2 2 2" xfId="10448"/>
    <cellStyle name="標準 29 11 2 2 2 2 2" xfId="20474"/>
    <cellStyle name="標準 29 11 2 2 2 2 3" xfId="31028"/>
    <cellStyle name="標準 29 11 2 2 2 2 4" xfId="41588"/>
    <cellStyle name="標準 29 11 2 2 2 2 5" xfId="52143"/>
    <cellStyle name="標準 29 11 2 2 2 3" xfId="15208"/>
    <cellStyle name="標準 29 11 2 2 2 4" xfId="25763"/>
    <cellStyle name="標準 29 11 2 2 2 5" xfId="36323"/>
    <cellStyle name="標準 29 11 2 2 2 6" xfId="46877"/>
    <cellStyle name="標準 29 11 2 2 3" xfId="8040"/>
    <cellStyle name="標準 29 11 2 2 3 2" xfId="18212"/>
    <cellStyle name="標準 29 11 2 2 3 3" xfId="28766"/>
    <cellStyle name="標準 29 11 2 2 3 4" xfId="39326"/>
    <cellStyle name="標準 29 11 2 2 3 5" xfId="49881"/>
    <cellStyle name="標準 29 11 2 2 4" xfId="12946"/>
    <cellStyle name="標準 29 11 2 2 5" xfId="23500"/>
    <cellStyle name="標準 29 11 2 2 6" xfId="34060"/>
    <cellStyle name="標準 29 11 2 2 7" xfId="44614"/>
    <cellStyle name="標準 29 11 2 3" xfId="3669"/>
    <cellStyle name="標準 29 11 2 3 2" xfId="8911"/>
    <cellStyle name="標準 29 11 2 3 2 2" xfId="20475"/>
    <cellStyle name="標準 29 11 2 3 2 3" xfId="31029"/>
    <cellStyle name="標準 29 11 2 3 2 4" xfId="41589"/>
    <cellStyle name="標準 29 11 2 3 2 5" xfId="52144"/>
    <cellStyle name="標準 29 11 2 3 3" xfId="15209"/>
    <cellStyle name="標準 29 11 2 3 4" xfId="25764"/>
    <cellStyle name="標準 29 11 2 3 5" xfId="36324"/>
    <cellStyle name="標準 29 11 2 3 6" xfId="46878"/>
    <cellStyle name="標準 29 11 2 4" xfId="6503"/>
    <cellStyle name="標準 29 11 2 4 2" xfId="16675"/>
    <cellStyle name="標準 29 11 2 4 3" xfId="27229"/>
    <cellStyle name="標準 29 11 2 4 4" xfId="37789"/>
    <cellStyle name="標準 29 11 2 4 5" xfId="48344"/>
    <cellStyle name="標準 29 11 2 5" xfId="11409"/>
    <cellStyle name="標準 29 11 2 6" xfId="21963"/>
    <cellStyle name="標準 29 11 2 7" xfId="32523"/>
    <cellStyle name="標準 29 11 2 8" xfId="43077"/>
    <cellStyle name="標準 29 11 3" xfId="2262"/>
    <cellStyle name="標準 29 11 3 2" xfId="4671"/>
    <cellStyle name="標準 29 11 3 2 2" xfId="9913"/>
    <cellStyle name="標準 29 11 3 2 2 2" xfId="20476"/>
    <cellStyle name="標準 29 11 3 2 2 3" xfId="31030"/>
    <cellStyle name="標準 29 11 3 2 2 4" xfId="41590"/>
    <cellStyle name="標準 29 11 3 2 2 5" xfId="52145"/>
    <cellStyle name="標準 29 11 3 2 3" xfId="15210"/>
    <cellStyle name="標準 29 11 3 2 4" xfId="25765"/>
    <cellStyle name="標準 29 11 3 2 5" xfId="36325"/>
    <cellStyle name="標準 29 11 3 2 6" xfId="46879"/>
    <cellStyle name="標準 29 11 3 3" xfId="7505"/>
    <cellStyle name="標準 29 11 3 3 2" xfId="17677"/>
    <cellStyle name="標準 29 11 3 3 3" xfId="28231"/>
    <cellStyle name="標準 29 11 3 3 4" xfId="38791"/>
    <cellStyle name="標準 29 11 3 3 5" xfId="49346"/>
    <cellStyle name="標準 29 11 3 4" xfId="12411"/>
    <cellStyle name="標準 29 11 3 5" xfId="22965"/>
    <cellStyle name="標準 29 11 3 6" xfId="33525"/>
    <cellStyle name="標準 29 11 3 7" xfId="44079"/>
    <cellStyle name="標準 29 11 4" xfId="1795"/>
    <cellStyle name="標準 29 11 4 2" xfId="4204"/>
    <cellStyle name="標準 29 11 4 2 2" xfId="9446"/>
    <cellStyle name="標準 29 11 4 2 2 2" xfId="20477"/>
    <cellStyle name="標準 29 11 4 2 2 3" xfId="31031"/>
    <cellStyle name="標準 29 11 4 2 2 4" xfId="41591"/>
    <cellStyle name="標準 29 11 4 2 2 5" xfId="52146"/>
    <cellStyle name="標準 29 11 4 2 3" xfId="15211"/>
    <cellStyle name="標準 29 11 4 2 4" xfId="25766"/>
    <cellStyle name="標準 29 11 4 2 5" xfId="36326"/>
    <cellStyle name="標準 29 11 4 2 6" xfId="46880"/>
    <cellStyle name="標準 29 11 4 3" xfId="7038"/>
    <cellStyle name="標準 29 11 4 3 2" xfId="17210"/>
    <cellStyle name="標準 29 11 4 3 3" xfId="27764"/>
    <cellStyle name="標準 29 11 4 3 4" xfId="38324"/>
    <cellStyle name="標準 29 11 4 3 5" xfId="48879"/>
    <cellStyle name="標準 29 11 4 4" xfId="11944"/>
    <cellStyle name="標準 29 11 4 5" xfId="22498"/>
    <cellStyle name="標準 29 11 4 6" xfId="33058"/>
    <cellStyle name="標準 29 11 4 7" xfId="43612"/>
    <cellStyle name="標準 29 11 5" xfId="3178"/>
    <cellStyle name="標準 29 11 5 2" xfId="8420"/>
    <cellStyle name="標準 29 11 5 2 2" xfId="20478"/>
    <cellStyle name="標準 29 11 5 2 3" xfId="31032"/>
    <cellStyle name="標準 29 11 5 2 4" xfId="41592"/>
    <cellStyle name="標準 29 11 5 2 5" xfId="52147"/>
    <cellStyle name="標準 29 11 5 3" xfId="15212"/>
    <cellStyle name="標準 29 11 5 4" xfId="25767"/>
    <cellStyle name="標準 29 11 5 5" xfId="36327"/>
    <cellStyle name="標準 29 11 5 6" xfId="46881"/>
    <cellStyle name="標準 29 11 6" xfId="5646"/>
    <cellStyle name="標準 29 11 6 2" xfId="16184"/>
    <cellStyle name="標準 29 11 6 3" xfId="26738"/>
    <cellStyle name="標準 29 11 6 4" xfId="37298"/>
    <cellStyle name="標準 29 11 6 5" xfId="47853"/>
    <cellStyle name="標準 29 11 7" xfId="10918"/>
    <cellStyle name="標準 29 11 8" xfId="21472"/>
    <cellStyle name="標準 29 11 9" xfId="32032"/>
    <cellStyle name="標準 29 12" xfId="725"/>
    <cellStyle name="標準 29 12 10" xfId="43099"/>
    <cellStyle name="標準 29 12 2" xfId="1282"/>
    <cellStyle name="標準 29 12 2 2" xfId="2817"/>
    <cellStyle name="標準 29 12 2 2 2" xfId="8060"/>
    <cellStyle name="標準 29 12 2 2 2 2" xfId="20479"/>
    <cellStyle name="標準 29 12 2 2 2 3" xfId="31033"/>
    <cellStyle name="標準 29 12 2 2 2 4" xfId="41593"/>
    <cellStyle name="標準 29 12 2 2 2 5" xfId="52148"/>
    <cellStyle name="標準 29 12 2 2 3" xfId="15213"/>
    <cellStyle name="標準 29 12 2 2 4" xfId="25768"/>
    <cellStyle name="標準 29 12 2 2 5" xfId="36328"/>
    <cellStyle name="標準 29 12 2 2 6" xfId="46882"/>
    <cellStyle name="標準 29 12 2 3" xfId="5226"/>
    <cellStyle name="標準 29 12 2 3 2" xfId="10468"/>
    <cellStyle name="標準 29 12 2 3 2 2" xfId="20480"/>
    <cellStyle name="標準 29 12 2 3 2 3" xfId="31034"/>
    <cellStyle name="標準 29 12 2 3 2 4" xfId="41594"/>
    <cellStyle name="標準 29 12 2 3 2 5" xfId="52149"/>
    <cellStyle name="標準 29 12 2 3 3" xfId="15214"/>
    <cellStyle name="標準 29 12 2 3 4" xfId="25769"/>
    <cellStyle name="標準 29 12 2 3 5" xfId="36329"/>
    <cellStyle name="標準 29 12 2 3 6" xfId="46883"/>
    <cellStyle name="標準 29 12 2 4" xfId="6525"/>
    <cellStyle name="標準 29 12 2 4 2" xfId="18232"/>
    <cellStyle name="標準 29 12 2 4 3" xfId="28786"/>
    <cellStyle name="標準 29 12 2 4 4" xfId="39346"/>
    <cellStyle name="標準 29 12 2 4 5" xfId="49901"/>
    <cellStyle name="標準 29 12 2 5" xfId="12966"/>
    <cellStyle name="標準 29 12 2 6" xfId="23520"/>
    <cellStyle name="標準 29 12 2 7" xfId="34080"/>
    <cellStyle name="標準 29 12 2 8" xfId="44634"/>
    <cellStyle name="標準 29 12 3" xfId="2284"/>
    <cellStyle name="標準 29 12 3 2" xfId="4693"/>
    <cellStyle name="標準 29 12 3 2 2" xfId="9935"/>
    <cellStyle name="標準 29 12 3 2 2 2" xfId="20481"/>
    <cellStyle name="標準 29 12 3 2 2 3" xfId="31035"/>
    <cellStyle name="標準 29 12 3 2 2 4" xfId="41595"/>
    <cellStyle name="標準 29 12 3 2 2 5" xfId="52150"/>
    <cellStyle name="標準 29 12 3 2 3" xfId="15215"/>
    <cellStyle name="標準 29 12 3 2 4" xfId="25770"/>
    <cellStyle name="標準 29 12 3 2 5" xfId="36330"/>
    <cellStyle name="標準 29 12 3 2 6" xfId="46884"/>
    <cellStyle name="標準 29 12 3 3" xfId="7527"/>
    <cellStyle name="標準 29 12 3 3 2" xfId="17699"/>
    <cellStyle name="標準 29 12 3 3 3" xfId="28253"/>
    <cellStyle name="標準 29 12 3 3 4" xfId="38813"/>
    <cellStyle name="標準 29 12 3 3 5" xfId="49368"/>
    <cellStyle name="標準 29 12 3 4" xfId="12433"/>
    <cellStyle name="標準 29 12 3 5" xfId="22987"/>
    <cellStyle name="標準 29 12 3 6" xfId="33547"/>
    <cellStyle name="標準 29 12 3 7" xfId="44101"/>
    <cellStyle name="標準 29 12 4" xfId="1817"/>
    <cellStyle name="標準 29 12 4 2" xfId="4226"/>
    <cellStyle name="標準 29 12 4 2 2" xfId="9468"/>
    <cellStyle name="標準 29 12 4 2 2 2" xfId="20482"/>
    <cellStyle name="標準 29 12 4 2 2 3" xfId="31036"/>
    <cellStyle name="標準 29 12 4 2 2 4" xfId="41596"/>
    <cellStyle name="標準 29 12 4 2 2 5" xfId="52151"/>
    <cellStyle name="標準 29 12 4 2 3" xfId="15216"/>
    <cellStyle name="標準 29 12 4 2 4" xfId="25771"/>
    <cellStyle name="標準 29 12 4 2 5" xfId="36331"/>
    <cellStyle name="標準 29 12 4 2 6" xfId="46885"/>
    <cellStyle name="標準 29 12 4 3" xfId="7060"/>
    <cellStyle name="標準 29 12 4 3 2" xfId="17232"/>
    <cellStyle name="標準 29 12 4 3 3" xfId="27786"/>
    <cellStyle name="標準 29 12 4 3 4" xfId="38346"/>
    <cellStyle name="標準 29 12 4 3 5" xfId="48901"/>
    <cellStyle name="標準 29 12 4 4" xfId="11966"/>
    <cellStyle name="標準 29 12 4 5" xfId="22520"/>
    <cellStyle name="標準 29 12 4 6" xfId="33080"/>
    <cellStyle name="標準 29 12 4 7" xfId="43634"/>
    <cellStyle name="標準 29 12 5" xfId="3691"/>
    <cellStyle name="標準 29 12 5 2" xfId="8933"/>
    <cellStyle name="標準 29 12 5 2 2" xfId="20483"/>
    <cellStyle name="標準 29 12 5 2 3" xfId="31037"/>
    <cellStyle name="標準 29 12 5 2 4" xfId="41597"/>
    <cellStyle name="標準 29 12 5 2 5" xfId="52152"/>
    <cellStyle name="標準 29 12 5 3" xfId="15217"/>
    <cellStyle name="標準 29 12 5 4" xfId="25772"/>
    <cellStyle name="標準 29 12 5 5" xfId="36332"/>
    <cellStyle name="標準 29 12 5 6" xfId="46886"/>
    <cellStyle name="標準 29 12 6" xfId="5968"/>
    <cellStyle name="標準 29 12 6 2" xfId="16697"/>
    <cellStyle name="標準 29 12 6 3" xfId="27251"/>
    <cellStyle name="標準 29 12 6 4" xfId="37811"/>
    <cellStyle name="標準 29 12 6 5" xfId="48366"/>
    <cellStyle name="標準 29 12 7" xfId="11431"/>
    <cellStyle name="標準 29 12 8" xfId="21985"/>
    <cellStyle name="標準 29 12 9" xfId="32545"/>
    <cellStyle name="標準 29 13" xfId="747"/>
    <cellStyle name="標準 29 13 10" xfId="43121"/>
    <cellStyle name="標準 29 13 2" xfId="1304"/>
    <cellStyle name="標準 29 13 2 2" xfId="2836"/>
    <cellStyle name="標準 29 13 2 2 2" xfId="8079"/>
    <cellStyle name="標準 29 13 2 2 2 2" xfId="20484"/>
    <cellStyle name="標準 29 13 2 2 2 3" xfId="31038"/>
    <cellStyle name="標準 29 13 2 2 2 4" xfId="41598"/>
    <cellStyle name="標準 29 13 2 2 2 5" xfId="52153"/>
    <cellStyle name="標準 29 13 2 2 3" xfId="15218"/>
    <cellStyle name="標準 29 13 2 2 4" xfId="25773"/>
    <cellStyle name="標準 29 13 2 2 5" xfId="36333"/>
    <cellStyle name="標準 29 13 2 2 6" xfId="46887"/>
    <cellStyle name="標準 29 13 2 3" xfId="5245"/>
    <cellStyle name="標準 29 13 2 3 2" xfId="10487"/>
    <cellStyle name="標準 29 13 2 3 2 2" xfId="20485"/>
    <cellStyle name="標準 29 13 2 3 2 3" xfId="31039"/>
    <cellStyle name="標準 29 13 2 3 2 4" xfId="41599"/>
    <cellStyle name="標準 29 13 2 3 2 5" xfId="52154"/>
    <cellStyle name="標準 29 13 2 3 3" xfId="15219"/>
    <cellStyle name="標準 29 13 2 3 4" xfId="25774"/>
    <cellStyle name="標準 29 13 2 3 5" xfId="36334"/>
    <cellStyle name="標準 29 13 2 3 6" xfId="46888"/>
    <cellStyle name="標準 29 13 2 4" xfId="6547"/>
    <cellStyle name="標準 29 13 2 4 2" xfId="18251"/>
    <cellStyle name="標準 29 13 2 4 3" xfId="28805"/>
    <cellStyle name="標準 29 13 2 4 4" xfId="39365"/>
    <cellStyle name="標準 29 13 2 4 5" xfId="49920"/>
    <cellStyle name="標準 29 13 2 5" xfId="12985"/>
    <cellStyle name="標準 29 13 2 6" xfId="23539"/>
    <cellStyle name="標準 29 13 2 7" xfId="34099"/>
    <cellStyle name="標準 29 13 2 8" xfId="44653"/>
    <cellStyle name="標準 29 13 3" xfId="2306"/>
    <cellStyle name="標準 29 13 3 2" xfId="4715"/>
    <cellStyle name="標準 29 13 3 2 2" xfId="9957"/>
    <cellStyle name="標準 29 13 3 2 2 2" xfId="20486"/>
    <cellStyle name="標準 29 13 3 2 2 3" xfId="31040"/>
    <cellStyle name="標準 29 13 3 2 2 4" xfId="41600"/>
    <cellStyle name="標準 29 13 3 2 2 5" xfId="52155"/>
    <cellStyle name="標準 29 13 3 2 3" xfId="15220"/>
    <cellStyle name="標準 29 13 3 2 4" xfId="25775"/>
    <cellStyle name="標準 29 13 3 2 5" xfId="36335"/>
    <cellStyle name="標準 29 13 3 2 6" xfId="46889"/>
    <cellStyle name="標準 29 13 3 3" xfId="7549"/>
    <cellStyle name="標準 29 13 3 3 2" xfId="17721"/>
    <cellStyle name="標準 29 13 3 3 3" xfId="28275"/>
    <cellStyle name="標準 29 13 3 3 4" xfId="38835"/>
    <cellStyle name="標準 29 13 3 3 5" xfId="49390"/>
    <cellStyle name="標準 29 13 3 4" xfId="12455"/>
    <cellStyle name="標準 29 13 3 5" xfId="23009"/>
    <cellStyle name="標準 29 13 3 6" xfId="33569"/>
    <cellStyle name="標準 29 13 3 7" xfId="44123"/>
    <cellStyle name="標準 29 13 4" xfId="1839"/>
    <cellStyle name="標準 29 13 4 2" xfId="4248"/>
    <cellStyle name="標準 29 13 4 2 2" xfId="9490"/>
    <cellStyle name="標準 29 13 4 2 2 2" xfId="20487"/>
    <cellStyle name="標準 29 13 4 2 2 3" xfId="31041"/>
    <cellStyle name="標準 29 13 4 2 2 4" xfId="41601"/>
    <cellStyle name="標準 29 13 4 2 2 5" xfId="52156"/>
    <cellStyle name="標準 29 13 4 2 3" xfId="15221"/>
    <cellStyle name="標準 29 13 4 2 4" xfId="25776"/>
    <cellStyle name="標準 29 13 4 2 5" xfId="36336"/>
    <cellStyle name="標準 29 13 4 2 6" xfId="46890"/>
    <cellStyle name="標準 29 13 4 3" xfId="7082"/>
    <cellStyle name="標準 29 13 4 3 2" xfId="17254"/>
    <cellStyle name="標準 29 13 4 3 3" xfId="27808"/>
    <cellStyle name="標準 29 13 4 3 4" xfId="38368"/>
    <cellStyle name="標準 29 13 4 3 5" xfId="48923"/>
    <cellStyle name="標準 29 13 4 4" xfId="11988"/>
    <cellStyle name="標準 29 13 4 5" xfId="22542"/>
    <cellStyle name="標準 29 13 4 6" xfId="33102"/>
    <cellStyle name="標準 29 13 4 7" xfId="43656"/>
    <cellStyle name="標準 29 13 5" xfId="3713"/>
    <cellStyle name="標準 29 13 5 2" xfId="8955"/>
    <cellStyle name="標準 29 13 5 2 2" xfId="20488"/>
    <cellStyle name="標準 29 13 5 2 3" xfId="31042"/>
    <cellStyle name="標準 29 13 5 2 4" xfId="41602"/>
    <cellStyle name="標準 29 13 5 2 5" xfId="52157"/>
    <cellStyle name="標準 29 13 5 3" xfId="15222"/>
    <cellStyle name="標準 29 13 5 4" xfId="25777"/>
    <cellStyle name="標準 29 13 5 5" xfId="36337"/>
    <cellStyle name="標準 29 13 5 6" xfId="46891"/>
    <cellStyle name="標準 29 13 6" xfId="5990"/>
    <cellStyle name="標準 29 13 6 2" xfId="16719"/>
    <cellStyle name="標準 29 13 6 3" xfId="27273"/>
    <cellStyle name="標準 29 13 6 4" xfId="37833"/>
    <cellStyle name="標準 29 13 6 5" xfId="48388"/>
    <cellStyle name="標準 29 13 7" xfId="11453"/>
    <cellStyle name="標準 29 13 8" xfId="22007"/>
    <cellStyle name="標準 29 13 9" xfId="32567"/>
    <cellStyle name="標準 29 14" xfId="769"/>
    <cellStyle name="標準 29 14 2" xfId="2333"/>
    <cellStyle name="標準 29 14 2 2" xfId="4742"/>
    <cellStyle name="標準 29 14 2 2 2" xfId="9984"/>
    <cellStyle name="標準 29 14 2 2 2 2" xfId="20489"/>
    <cellStyle name="標準 29 14 2 2 2 3" xfId="31043"/>
    <cellStyle name="標準 29 14 2 2 2 4" xfId="41603"/>
    <cellStyle name="標準 29 14 2 2 2 5" xfId="52158"/>
    <cellStyle name="標準 29 14 2 2 3" xfId="15223"/>
    <cellStyle name="標準 29 14 2 2 4" xfId="25778"/>
    <cellStyle name="標準 29 14 2 2 5" xfId="36338"/>
    <cellStyle name="標準 29 14 2 2 6" xfId="46892"/>
    <cellStyle name="標準 29 14 2 3" xfId="7576"/>
    <cellStyle name="標準 29 14 2 3 2" xfId="17748"/>
    <cellStyle name="標準 29 14 2 3 3" xfId="28302"/>
    <cellStyle name="標準 29 14 2 3 4" xfId="38862"/>
    <cellStyle name="標準 29 14 2 3 5" xfId="49417"/>
    <cellStyle name="標準 29 14 2 4" xfId="12482"/>
    <cellStyle name="標準 29 14 2 5" xfId="23036"/>
    <cellStyle name="標準 29 14 2 6" xfId="33596"/>
    <cellStyle name="標準 29 14 2 7" xfId="44150"/>
    <cellStyle name="標準 29 14 3" xfId="3197"/>
    <cellStyle name="標準 29 14 3 2" xfId="8439"/>
    <cellStyle name="標準 29 14 3 2 2" xfId="20490"/>
    <cellStyle name="標準 29 14 3 2 3" xfId="31044"/>
    <cellStyle name="標準 29 14 3 2 4" xfId="41604"/>
    <cellStyle name="標準 29 14 3 2 5" xfId="52159"/>
    <cellStyle name="標準 29 14 3 3" xfId="15224"/>
    <cellStyle name="標準 29 14 3 4" xfId="25779"/>
    <cellStyle name="標準 29 14 3 5" xfId="36339"/>
    <cellStyle name="標準 29 14 3 6" xfId="46893"/>
    <cellStyle name="標準 29 14 4" xfId="6012"/>
    <cellStyle name="標準 29 14 4 2" xfId="16203"/>
    <cellStyle name="標準 29 14 4 3" xfId="26757"/>
    <cellStyle name="標準 29 14 4 4" xfId="37317"/>
    <cellStyle name="標準 29 14 4 5" xfId="47872"/>
    <cellStyle name="標準 29 14 5" xfId="10937"/>
    <cellStyle name="標準 29 14 6" xfId="21491"/>
    <cellStyle name="標準 29 14 7" xfId="32051"/>
    <cellStyle name="標準 29 14 8" xfId="42605"/>
    <cellStyle name="標準 29 15" xfId="788"/>
    <cellStyle name="標準 29 15 2" xfId="1940"/>
    <cellStyle name="標準 29 15 2 2" xfId="7183"/>
    <cellStyle name="標準 29 15 2 2 2" xfId="20491"/>
    <cellStyle name="標準 29 15 2 2 3" xfId="31045"/>
    <cellStyle name="標準 29 15 2 2 4" xfId="41605"/>
    <cellStyle name="標準 29 15 2 2 5" xfId="52160"/>
    <cellStyle name="標準 29 15 2 3" xfId="15225"/>
    <cellStyle name="標準 29 15 2 4" xfId="25780"/>
    <cellStyle name="標準 29 15 2 5" xfId="36340"/>
    <cellStyle name="標準 29 15 2 6" xfId="46894"/>
    <cellStyle name="標準 29 15 3" xfId="4349"/>
    <cellStyle name="標準 29 15 3 2" xfId="9591"/>
    <cellStyle name="標準 29 15 3 2 2" xfId="20492"/>
    <cellStyle name="標準 29 15 3 2 3" xfId="31046"/>
    <cellStyle name="標準 29 15 3 2 4" xfId="41606"/>
    <cellStyle name="標準 29 15 3 2 5" xfId="52161"/>
    <cellStyle name="標準 29 15 3 3" xfId="15226"/>
    <cellStyle name="標準 29 15 3 4" xfId="25781"/>
    <cellStyle name="標準 29 15 3 5" xfId="36341"/>
    <cellStyle name="標準 29 15 3 6" xfId="46895"/>
    <cellStyle name="標準 29 15 4" xfId="6031"/>
    <cellStyle name="標準 29 15 4 2" xfId="17355"/>
    <cellStyle name="標準 29 15 4 3" xfId="27909"/>
    <cellStyle name="標準 29 15 4 4" xfId="38469"/>
    <cellStyle name="標準 29 15 4 5" xfId="49024"/>
    <cellStyle name="標準 29 15 5" xfId="12089"/>
    <cellStyle name="標準 29 15 6" xfId="22643"/>
    <cellStyle name="標準 29 15 7" xfId="33203"/>
    <cellStyle name="標準 29 15 8" xfId="43757"/>
    <cellStyle name="標準 29 16" xfId="1323"/>
    <cellStyle name="標準 29 16 2" xfId="3732"/>
    <cellStyle name="標準 29 16 2 2" xfId="8974"/>
    <cellStyle name="標準 29 16 2 2 2" xfId="20493"/>
    <cellStyle name="標準 29 16 2 2 3" xfId="31047"/>
    <cellStyle name="標準 29 16 2 2 4" xfId="41607"/>
    <cellStyle name="標準 29 16 2 2 5" xfId="52162"/>
    <cellStyle name="標準 29 16 2 3" xfId="15227"/>
    <cellStyle name="標準 29 16 2 4" xfId="25782"/>
    <cellStyle name="標準 29 16 2 5" xfId="36342"/>
    <cellStyle name="標準 29 16 2 6" xfId="46896"/>
    <cellStyle name="標準 29 16 3" xfId="6566"/>
    <cellStyle name="標準 29 16 3 2" xfId="16738"/>
    <cellStyle name="標準 29 16 3 3" xfId="27292"/>
    <cellStyle name="標準 29 16 3 4" xfId="37852"/>
    <cellStyle name="標準 29 16 3 5" xfId="48407"/>
    <cellStyle name="標準 29 16 4" xfId="11472"/>
    <cellStyle name="標準 29 16 5" xfId="22026"/>
    <cellStyle name="標準 29 16 6" xfId="32586"/>
    <cellStyle name="標準 29 16 7" xfId="43140"/>
    <cellStyle name="標準 29 17" xfId="2859"/>
    <cellStyle name="標準 29 17 2" xfId="8102"/>
    <cellStyle name="標準 29 17 2 2" xfId="18274"/>
    <cellStyle name="標準 29 17 2 3" xfId="28828"/>
    <cellStyle name="標準 29 17 2 4" xfId="39388"/>
    <cellStyle name="標準 29 17 2 5" xfId="49943"/>
    <cellStyle name="標準 29 17 3" xfId="13008"/>
    <cellStyle name="標準 29 17 4" xfId="23562"/>
    <cellStyle name="標準 29 17 5" xfId="34122"/>
    <cellStyle name="標準 29 17 6" xfId="44676"/>
    <cellStyle name="標準 29 18" xfId="5267"/>
    <cellStyle name="標準 29 18 2" xfId="10509"/>
    <cellStyle name="標準 29 18 2 2" xfId="18296"/>
    <cellStyle name="標準 29 18 2 3" xfId="28850"/>
    <cellStyle name="標準 29 18 2 4" xfId="39410"/>
    <cellStyle name="標準 29 18 2 5" xfId="49965"/>
    <cellStyle name="標準 29 18 3" xfId="13030"/>
    <cellStyle name="標準 29 18 4" xfId="23584"/>
    <cellStyle name="標準 29 18 5" xfId="34144"/>
    <cellStyle name="標準 29 18 6" xfId="44698"/>
    <cellStyle name="標準 29 19" xfId="5289"/>
    <cellStyle name="標準 29 19 2" xfId="10531"/>
    <cellStyle name="標準 29 19 2 2" xfId="18318"/>
    <cellStyle name="標準 29 19 2 3" xfId="28872"/>
    <cellStyle name="標準 29 19 2 4" xfId="39432"/>
    <cellStyle name="標準 29 19 2 5" xfId="49987"/>
    <cellStyle name="標準 29 19 3" xfId="13052"/>
    <cellStyle name="標準 29 19 4" xfId="23606"/>
    <cellStyle name="標準 29 19 5" xfId="34166"/>
    <cellStyle name="標準 29 19 6" xfId="44720"/>
    <cellStyle name="標準 29 2" xfId="126"/>
    <cellStyle name="標準 29 2 10" xfId="21191"/>
    <cellStyle name="標準 29 2 11" xfId="31751"/>
    <cellStyle name="標準 29 2 12" xfId="42305"/>
    <cellStyle name="標準 29 2 2" xfId="235"/>
    <cellStyle name="標準 29 2 2 10" xfId="42410"/>
    <cellStyle name="標準 29 2 2 2" xfId="454"/>
    <cellStyle name="標準 29 2 2 2 2" xfId="2643"/>
    <cellStyle name="標準 29 2 2 2 2 2" xfId="5052"/>
    <cellStyle name="標準 29 2 2 2 2 2 2" xfId="10294"/>
    <cellStyle name="標準 29 2 2 2 2 2 2 2" xfId="20494"/>
    <cellStyle name="標準 29 2 2 2 2 2 2 3" xfId="31048"/>
    <cellStyle name="標準 29 2 2 2 2 2 2 4" xfId="41608"/>
    <cellStyle name="標準 29 2 2 2 2 2 2 5" xfId="52163"/>
    <cellStyle name="標準 29 2 2 2 2 2 3" xfId="15228"/>
    <cellStyle name="標準 29 2 2 2 2 2 4" xfId="25783"/>
    <cellStyle name="標準 29 2 2 2 2 2 5" xfId="36343"/>
    <cellStyle name="標準 29 2 2 2 2 2 6" xfId="46897"/>
    <cellStyle name="標準 29 2 2 2 2 3" xfId="7886"/>
    <cellStyle name="標準 29 2 2 2 2 3 2" xfId="18058"/>
    <cellStyle name="標準 29 2 2 2 2 3 3" xfId="28612"/>
    <cellStyle name="標準 29 2 2 2 2 3 4" xfId="39172"/>
    <cellStyle name="標準 29 2 2 2 2 3 5" xfId="49727"/>
    <cellStyle name="標準 29 2 2 2 2 4" xfId="12792"/>
    <cellStyle name="標準 29 2 2 2 2 5" xfId="23346"/>
    <cellStyle name="標準 29 2 2 2 2 6" xfId="33906"/>
    <cellStyle name="標準 29 2 2 2 2 7" xfId="44460"/>
    <cellStyle name="標準 29 2 2 2 3" xfId="3515"/>
    <cellStyle name="標準 29 2 2 2 3 2" xfId="8757"/>
    <cellStyle name="標準 29 2 2 2 3 2 2" xfId="20495"/>
    <cellStyle name="標準 29 2 2 2 3 2 3" xfId="31049"/>
    <cellStyle name="標準 29 2 2 2 3 2 4" xfId="41609"/>
    <cellStyle name="標準 29 2 2 2 3 2 5" xfId="52164"/>
    <cellStyle name="標準 29 2 2 2 3 3" xfId="15229"/>
    <cellStyle name="標準 29 2 2 2 3 4" xfId="25784"/>
    <cellStyle name="標準 29 2 2 2 3 5" xfId="36344"/>
    <cellStyle name="標準 29 2 2 2 3 6" xfId="46898"/>
    <cellStyle name="標準 29 2 2 2 4" xfId="5697"/>
    <cellStyle name="標準 29 2 2 2 4 2" xfId="16521"/>
    <cellStyle name="標準 29 2 2 2 4 3" xfId="27075"/>
    <cellStyle name="標準 29 2 2 2 4 4" xfId="37635"/>
    <cellStyle name="標準 29 2 2 2 4 5" xfId="48190"/>
    <cellStyle name="標準 29 2 2 2 5" xfId="11255"/>
    <cellStyle name="標準 29 2 2 2 6" xfId="21809"/>
    <cellStyle name="標準 29 2 2 2 7" xfId="32369"/>
    <cellStyle name="標準 29 2 2 2 8" xfId="42923"/>
    <cellStyle name="標準 29 2 2 3" xfId="1106"/>
    <cellStyle name="標準 29 2 2 3 2" xfId="1991"/>
    <cellStyle name="標準 29 2 2 3 2 2" xfId="7234"/>
    <cellStyle name="標準 29 2 2 3 2 2 2" xfId="20496"/>
    <cellStyle name="標準 29 2 2 3 2 2 3" xfId="31050"/>
    <cellStyle name="標準 29 2 2 3 2 2 4" xfId="41610"/>
    <cellStyle name="標準 29 2 2 3 2 2 5" xfId="52165"/>
    <cellStyle name="標準 29 2 2 3 2 3" xfId="15230"/>
    <cellStyle name="標準 29 2 2 3 2 4" xfId="25785"/>
    <cellStyle name="標準 29 2 2 3 2 5" xfId="36345"/>
    <cellStyle name="標準 29 2 2 3 2 6" xfId="46899"/>
    <cellStyle name="標準 29 2 2 3 3" xfId="4400"/>
    <cellStyle name="標準 29 2 2 3 3 2" xfId="9642"/>
    <cellStyle name="標準 29 2 2 3 3 2 2" xfId="20497"/>
    <cellStyle name="標準 29 2 2 3 3 2 3" xfId="31051"/>
    <cellStyle name="標準 29 2 2 3 3 2 4" xfId="41611"/>
    <cellStyle name="標準 29 2 2 3 3 2 5" xfId="52166"/>
    <cellStyle name="標準 29 2 2 3 3 3" xfId="15231"/>
    <cellStyle name="標準 29 2 2 3 3 4" xfId="25786"/>
    <cellStyle name="標準 29 2 2 3 3 5" xfId="36346"/>
    <cellStyle name="標準 29 2 2 3 3 6" xfId="46900"/>
    <cellStyle name="標準 29 2 2 3 4" xfId="6349"/>
    <cellStyle name="標準 29 2 2 3 4 2" xfId="17406"/>
    <cellStyle name="標準 29 2 2 3 4 3" xfId="27960"/>
    <cellStyle name="標準 29 2 2 3 4 4" xfId="38520"/>
    <cellStyle name="標準 29 2 2 3 4 5" xfId="49075"/>
    <cellStyle name="標準 29 2 2 3 5" xfId="12140"/>
    <cellStyle name="標準 29 2 2 3 6" xfId="22694"/>
    <cellStyle name="標準 29 2 2 3 7" xfId="33254"/>
    <cellStyle name="標準 29 2 2 3 8" xfId="43808"/>
    <cellStyle name="標準 29 2 2 4" xfId="1641"/>
    <cellStyle name="標準 29 2 2 4 2" xfId="4050"/>
    <cellStyle name="標準 29 2 2 4 2 2" xfId="9292"/>
    <cellStyle name="標準 29 2 2 4 2 2 2" xfId="20498"/>
    <cellStyle name="標準 29 2 2 4 2 2 3" xfId="31052"/>
    <cellStyle name="標準 29 2 2 4 2 2 4" xfId="41612"/>
    <cellStyle name="標準 29 2 2 4 2 2 5" xfId="52167"/>
    <cellStyle name="標準 29 2 2 4 2 3" xfId="15232"/>
    <cellStyle name="標準 29 2 2 4 2 4" xfId="25787"/>
    <cellStyle name="標準 29 2 2 4 2 5" xfId="36347"/>
    <cellStyle name="標準 29 2 2 4 2 6" xfId="46901"/>
    <cellStyle name="標準 29 2 2 4 3" xfId="6884"/>
    <cellStyle name="標準 29 2 2 4 3 2" xfId="17056"/>
    <cellStyle name="標準 29 2 2 4 3 3" xfId="27610"/>
    <cellStyle name="標準 29 2 2 4 3 4" xfId="38170"/>
    <cellStyle name="標準 29 2 2 4 3 5" xfId="48725"/>
    <cellStyle name="標準 29 2 2 4 4" xfId="11790"/>
    <cellStyle name="標準 29 2 2 4 5" xfId="22344"/>
    <cellStyle name="標準 29 2 2 4 6" xfId="32904"/>
    <cellStyle name="標準 29 2 2 4 7" xfId="43458"/>
    <cellStyle name="標準 29 2 2 5" xfId="3002"/>
    <cellStyle name="標準 29 2 2 5 2" xfId="8244"/>
    <cellStyle name="標準 29 2 2 5 2 2" xfId="20499"/>
    <cellStyle name="標準 29 2 2 5 2 3" xfId="31053"/>
    <cellStyle name="標準 29 2 2 5 2 4" xfId="41613"/>
    <cellStyle name="標準 29 2 2 5 2 5" xfId="52168"/>
    <cellStyle name="標準 29 2 2 5 3" xfId="15233"/>
    <cellStyle name="標準 29 2 2 5 4" xfId="25788"/>
    <cellStyle name="標準 29 2 2 5 5" xfId="36348"/>
    <cellStyle name="標準 29 2 2 5 6" xfId="46902"/>
    <cellStyle name="標準 29 2 2 6" xfId="5479"/>
    <cellStyle name="標準 29 2 2 6 2" xfId="16008"/>
    <cellStyle name="標準 29 2 2 6 3" xfId="26562"/>
    <cellStyle name="標準 29 2 2 6 4" xfId="37122"/>
    <cellStyle name="標準 29 2 2 6 5" xfId="47677"/>
    <cellStyle name="標準 29 2 2 7" xfId="10742"/>
    <cellStyle name="標準 29 2 2 8" xfId="21296"/>
    <cellStyle name="標準 29 2 2 9" xfId="31856"/>
    <cellStyle name="標準 29 2 3" xfId="593"/>
    <cellStyle name="標準 29 2 3 10" xfId="42818"/>
    <cellStyle name="標準 29 2 3 2" xfId="1001"/>
    <cellStyle name="標準 29 2 3 2 2" xfId="2538"/>
    <cellStyle name="標準 29 2 3 2 2 2" xfId="7781"/>
    <cellStyle name="標準 29 2 3 2 2 2 2" xfId="20500"/>
    <cellStyle name="標準 29 2 3 2 2 2 3" xfId="31054"/>
    <cellStyle name="標準 29 2 3 2 2 2 4" xfId="41614"/>
    <cellStyle name="標準 29 2 3 2 2 2 5" xfId="52169"/>
    <cellStyle name="標準 29 2 3 2 2 3" xfId="15234"/>
    <cellStyle name="標準 29 2 3 2 2 4" xfId="25789"/>
    <cellStyle name="標準 29 2 3 2 2 5" xfId="36349"/>
    <cellStyle name="標準 29 2 3 2 2 6" xfId="46903"/>
    <cellStyle name="標準 29 2 3 2 3" xfId="4947"/>
    <cellStyle name="標準 29 2 3 2 3 2" xfId="10189"/>
    <cellStyle name="標準 29 2 3 2 3 2 2" xfId="20501"/>
    <cellStyle name="標準 29 2 3 2 3 2 3" xfId="31055"/>
    <cellStyle name="標準 29 2 3 2 3 2 4" xfId="41615"/>
    <cellStyle name="標準 29 2 3 2 3 2 5" xfId="52170"/>
    <cellStyle name="標準 29 2 3 2 3 3" xfId="15235"/>
    <cellStyle name="標準 29 2 3 2 3 4" xfId="25790"/>
    <cellStyle name="標準 29 2 3 2 3 5" xfId="36350"/>
    <cellStyle name="標準 29 2 3 2 3 6" xfId="46904"/>
    <cellStyle name="標準 29 2 3 2 4" xfId="6244"/>
    <cellStyle name="標準 29 2 3 2 4 2" xfId="17953"/>
    <cellStyle name="標準 29 2 3 2 4 3" xfId="28507"/>
    <cellStyle name="標準 29 2 3 2 4 4" xfId="39067"/>
    <cellStyle name="標準 29 2 3 2 4 5" xfId="49622"/>
    <cellStyle name="標準 29 2 3 2 5" xfId="12687"/>
    <cellStyle name="標準 29 2 3 2 6" xfId="23241"/>
    <cellStyle name="標準 29 2 3 2 7" xfId="33801"/>
    <cellStyle name="標準 29 2 3 2 8" xfId="44355"/>
    <cellStyle name="標準 29 2 3 3" xfId="2130"/>
    <cellStyle name="標準 29 2 3 3 2" xfId="4539"/>
    <cellStyle name="標準 29 2 3 3 2 2" xfId="9781"/>
    <cellStyle name="標準 29 2 3 3 2 2 2" xfId="20502"/>
    <cellStyle name="標準 29 2 3 3 2 2 3" xfId="31056"/>
    <cellStyle name="標準 29 2 3 3 2 2 4" xfId="41616"/>
    <cellStyle name="標準 29 2 3 3 2 2 5" xfId="52171"/>
    <cellStyle name="標準 29 2 3 3 2 3" xfId="15236"/>
    <cellStyle name="標準 29 2 3 3 2 4" xfId="25791"/>
    <cellStyle name="標準 29 2 3 3 2 5" xfId="36351"/>
    <cellStyle name="標準 29 2 3 3 2 6" xfId="46905"/>
    <cellStyle name="標準 29 2 3 3 3" xfId="7373"/>
    <cellStyle name="標準 29 2 3 3 3 2" xfId="17545"/>
    <cellStyle name="標準 29 2 3 3 3 3" xfId="28099"/>
    <cellStyle name="標準 29 2 3 3 3 4" xfId="38659"/>
    <cellStyle name="標準 29 2 3 3 3 5" xfId="49214"/>
    <cellStyle name="標準 29 2 3 3 4" xfId="12279"/>
    <cellStyle name="標準 29 2 3 3 5" xfId="22833"/>
    <cellStyle name="標準 29 2 3 3 6" xfId="33393"/>
    <cellStyle name="標準 29 2 3 3 7" xfId="43947"/>
    <cellStyle name="標準 29 2 3 4" xfId="1536"/>
    <cellStyle name="標準 29 2 3 4 2" xfId="3945"/>
    <cellStyle name="標準 29 2 3 4 2 2" xfId="9187"/>
    <cellStyle name="標準 29 2 3 4 2 2 2" xfId="20503"/>
    <cellStyle name="標準 29 2 3 4 2 2 3" xfId="31057"/>
    <cellStyle name="標準 29 2 3 4 2 2 4" xfId="41617"/>
    <cellStyle name="標準 29 2 3 4 2 2 5" xfId="52172"/>
    <cellStyle name="標準 29 2 3 4 2 3" xfId="15237"/>
    <cellStyle name="標準 29 2 3 4 2 4" xfId="25792"/>
    <cellStyle name="標準 29 2 3 4 2 5" xfId="36352"/>
    <cellStyle name="標準 29 2 3 4 2 6" xfId="46906"/>
    <cellStyle name="標準 29 2 3 4 3" xfId="6779"/>
    <cellStyle name="標準 29 2 3 4 3 2" xfId="16951"/>
    <cellStyle name="標準 29 2 3 4 3 3" xfId="27505"/>
    <cellStyle name="標準 29 2 3 4 3 4" xfId="38065"/>
    <cellStyle name="標準 29 2 3 4 3 5" xfId="48620"/>
    <cellStyle name="標準 29 2 3 4 4" xfId="11685"/>
    <cellStyle name="標準 29 2 3 4 5" xfId="22239"/>
    <cellStyle name="標準 29 2 3 4 6" xfId="32799"/>
    <cellStyle name="標準 29 2 3 4 7" xfId="43353"/>
    <cellStyle name="標準 29 2 3 5" xfId="3410"/>
    <cellStyle name="標準 29 2 3 5 2" xfId="8652"/>
    <cellStyle name="標準 29 2 3 5 2 2" xfId="20504"/>
    <cellStyle name="標準 29 2 3 5 2 3" xfId="31058"/>
    <cellStyle name="標準 29 2 3 5 2 4" xfId="41618"/>
    <cellStyle name="標準 29 2 3 5 2 5" xfId="52173"/>
    <cellStyle name="標準 29 2 3 5 3" xfId="15238"/>
    <cellStyle name="標準 29 2 3 5 4" xfId="25793"/>
    <cellStyle name="標準 29 2 3 5 5" xfId="36353"/>
    <cellStyle name="標準 29 2 3 5 6" xfId="46907"/>
    <cellStyle name="標準 29 2 3 6" xfId="5836"/>
    <cellStyle name="標準 29 2 3 6 2" xfId="16416"/>
    <cellStyle name="標準 29 2 3 6 3" xfId="26970"/>
    <cellStyle name="標準 29 2 3 6 4" xfId="37530"/>
    <cellStyle name="標準 29 2 3 6 5" xfId="48085"/>
    <cellStyle name="標準 29 2 3 7" xfId="11150"/>
    <cellStyle name="標準 29 2 3 8" xfId="21704"/>
    <cellStyle name="標準 29 2 3 9" xfId="32264"/>
    <cellStyle name="標準 29 2 4" xfId="419"/>
    <cellStyle name="標準 29 2 4 2" xfId="2350"/>
    <cellStyle name="標準 29 2 4 2 2" xfId="4759"/>
    <cellStyle name="標準 29 2 4 2 2 2" xfId="10001"/>
    <cellStyle name="標準 29 2 4 2 2 2 2" xfId="20505"/>
    <cellStyle name="標準 29 2 4 2 2 2 3" xfId="31059"/>
    <cellStyle name="標準 29 2 4 2 2 2 4" xfId="41619"/>
    <cellStyle name="標準 29 2 4 2 2 2 5" xfId="52174"/>
    <cellStyle name="標準 29 2 4 2 2 3" xfId="15239"/>
    <cellStyle name="標準 29 2 4 2 2 4" xfId="25794"/>
    <cellStyle name="標準 29 2 4 2 2 5" xfId="36354"/>
    <cellStyle name="標準 29 2 4 2 2 6" xfId="46908"/>
    <cellStyle name="標準 29 2 4 2 3" xfId="7593"/>
    <cellStyle name="標準 29 2 4 2 3 2" xfId="17765"/>
    <cellStyle name="標準 29 2 4 2 3 3" xfId="28319"/>
    <cellStyle name="標準 29 2 4 2 3 4" xfId="38879"/>
    <cellStyle name="標準 29 2 4 2 3 5" xfId="49434"/>
    <cellStyle name="標準 29 2 4 2 4" xfId="12499"/>
    <cellStyle name="標準 29 2 4 2 5" xfId="23053"/>
    <cellStyle name="標準 29 2 4 2 6" xfId="33613"/>
    <cellStyle name="標準 29 2 4 2 7" xfId="44167"/>
    <cellStyle name="標準 29 2 4 3" xfId="3217"/>
    <cellStyle name="標準 29 2 4 3 2" xfId="8459"/>
    <cellStyle name="標準 29 2 4 3 2 2" xfId="20506"/>
    <cellStyle name="標準 29 2 4 3 2 3" xfId="31060"/>
    <cellStyle name="標準 29 2 4 3 2 4" xfId="41620"/>
    <cellStyle name="標準 29 2 4 3 2 5" xfId="52175"/>
    <cellStyle name="標準 29 2 4 3 3" xfId="15240"/>
    <cellStyle name="標準 29 2 4 3 4" xfId="25795"/>
    <cellStyle name="標準 29 2 4 3 5" xfId="36355"/>
    <cellStyle name="標準 29 2 4 3 6" xfId="46909"/>
    <cellStyle name="標準 29 2 4 4" xfId="5662"/>
    <cellStyle name="標準 29 2 4 4 2" xfId="16223"/>
    <cellStyle name="標準 29 2 4 4 3" xfId="26777"/>
    <cellStyle name="標準 29 2 4 4 4" xfId="37337"/>
    <cellStyle name="標準 29 2 4 4 5" xfId="47892"/>
    <cellStyle name="標準 29 2 4 5" xfId="10957"/>
    <cellStyle name="標準 29 2 4 6" xfId="21511"/>
    <cellStyle name="標準 29 2 4 7" xfId="32071"/>
    <cellStyle name="標準 29 2 4 8" xfId="42625"/>
    <cellStyle name="標準 29 2 5" xfId="808"/>
    <cellStyle name="標準 29 2 5 2" xfId="1956"/>
    <cellStyle name="標準 29 2 5 2 2" xfId="7199"/>
    <cellStyle name="標準 29 2 5 2 2 2" xfId="20507"/>
    <cellStyle name="標準 29 2 5 2 2 3" xfId="31061"/>
    <cellStyle name="標準 29 2 5 2 2 4" xfId="41621"/>
    <cellStyle name="標準 29 2 5 2 2 5" xfId="52176"/>
    <cellStyle name="標準 29 2 5 2 3" xfId="15241"/>
    <cellStyle name="標準 29 2 5 2 4" xfId="25796"/>
    <cellStyle name="標準 29 2 5 2 5" xfId="36356"/>
    <cellStyle name="標準 29 2 5 2 6" xfId="46910"/>
    <cellStyle name="標準 29 2 5 3" xfId="4365"/>
    <cellStyle name="標準 29 2 5 3 2" xfId="9607"/>
    <cellStyle name="標準 29 2 5 3 2 2" xfId="20508"/>
    <cellStyle name="標準 29 2 5 3 2 3" xfId="31062"/>
    <cellStyle name="標準 29 2 5 3 2 4" xfId="41622"/>
    <cellStyle name="標準 29 2 5 3 2 5" xfId="52177"/>
    <cellStyle name="標準 29 2 5 3 3" xfId="15242"/>
    <cellStyle name="標準 29 2 5 3 4" xfId="25797"/>
    <cellStyle name="標準 29 2 5 3 5" xfId="36357"/>
    <cellStyle name="標準 29 2 5 3 6" xfId="46911"/>
    <cellStyle name="標準 29 2 5 4" xfId="6051"/>
    <cellStyle name="標準 29 2 5 4 2" xfId="17371"/>
    <cellStyle name="標準 29 2 5 4 3" xfId="27925"/>
    <cellStyle name="標準 29 2 5 4 4" xfId="38485"/>
    <cellStyle name="標準 29 2 5 4 5" xfId="49040"/>
    <cellStyle name="標準 29 2 5 5" xfId="12105"/>
    <cellStyle name="標準 29 2 5 6" xfId="22659"/>
    <cellStyle name="標準 29 2 5 7" xfId="33219"/>
    <cellStyle name="標準 29 2 5 8" xfId="43773"/>
    <cellStyle name="標準 29 2 6" xfId="1343"/>
    <cellStyle name="標準 29 2 6 2" xfId="3752"/>
    <cellStyle name="標準 29 2 6 2 2" xfId="8994"/>
    <cellStyle name="標準 29 2 6 2 2 2" xfId="20509"/>
    <cellStyle name="標準 29 2 6 2 2 3" xfId="31063"/>
    <cellStyle name="標準 29 2 6 2 2 4" xfId="41623"/>
    <cellStyle name="標準 29 2 6 2 2 5" xfId="52178"/>
    <cellStyle name="標準 29 2 6 2 3" xfId="15243"/>
    <cellStyle name="標準 29 2 6 2 4" xfId="25798"/>
    <cellStyle name="標準 29 2 6 2 5" xfId="36358"/>
    <cellStyle name="標準 29 2 6 2 6" xfId="46912"/>
    <cellStyle name="標準 29 2 6 3" xfId="6586"/>
    <cellStyle name="標準 29 2 6 3 2" xfId="16758"/>
    <cellStyle name="標準 29 2 6 3 3" xfId="27312"/>
    <cellStyle name="標準 29 2 6 3 4" xfId="37872"/>
    <cellStyle name="標準 29 2 6 3 5" xfId="48427"/>
    <cellStyle name="標準 29 2 6 4" xfId="11492"/>
    <cellStyle name="標準 29 2 6 5" xfId="22046"/>
    <cellStyle name="標準 29 2 6 6" xfId="32606"/>
    <cellStyle name="標準 29 2 6 7" xfId="43160"/>
    <cellStyle name="標準 29 2 7" xfId="2897"/>
    <cellStyle name="標準 29 2 7 2" xfId="8139"/>
    <cellStyle name="標準 29 2 7 2 2" xfId="20510"/>
    <cellStyle name="標準 29 2 7 2 3" xfId="31064"/>
    <cellStyle name="標準 29 2 7 2 4" xfId="41624"/>
    <cellStyle name="標準 29 2 7 2 5" xfId="52179"/>
    <cellStyle name="標準 29 2 7 3" xfId="15244"/>
    <cellStyle name="標準 29 2 7 4" xfId="25799"/>
    <cellStyle name="標準 29 2 7 5" xfId="36359"/>
    <cellStyle name="標準 29 2 7 6" xfId="46913"/>
    <cellStyle name="標準 29 2 8" xfId="5374"/>
    <cellStyle name="標準 29 2 8 2" xfId="15903"/>
    <cellStyle name="標準 29 2 8 3" xfId="26457"/>
    <cellStyle name="標準 29 2 8 4" xfId="37017"/>
    <cellStyle name="標準 29 2 8 5" xfId="47572"/>
    <cellStyle name="標準 29 2 9" xfId="10637"/>
    <cellStyle name="標準 29 20" xfId="5311"/>
    <cellStyle name="標準 29 20 2" xfId="10553"/>
    <cellStyle name="標準 29 20 2 2" xfId="20511"/>
    <cellStyle name="標準 29 20 2 3" xfId="31065"/>
    <cellStyle name="標準 29 20 2 4" xfId="41625"/>
    <cellStyle name="標準 29 20 2 5" xfId="52180"/>
    <cellStyle name="標準 29 20 3" xfId="15245"/>
    <cellStyle name="標準 29 20 4" xfId="25800"/>
    <cellStyle name="標準 29 20 5" xfId="36360"/>
    <cellStyle name="標準 29 20 6" xfId="46914"/>
    <cellStyle name="標準 29 21" xfId="5333"/>
    <cellStyle name="標準 29 21 2" xfId="21085"/>
    <cellStyle name="標準 29 21 2 2" xfId="31639"/>
    <cellStyle name="標準 29 21 2 3" xfId="42199"/>
    <cellStyle name="標準 29 21 2 4" xfId="52754"/>
    <cellStyle name="標準 29 21 3" xfId="15819"/>
    <cellStyle name="標準 29 21 4" xfId="26374"/>
    <cellStyle name="標準 29 21 5" xfId="36934"/>
    <cellStyle name="標準 29 21 6" xfId="47488"/>
    <cellStyle name="標準 29 22" xfId="5353"/>
    <cellStyle name="標準 29 22 2" xfId="21107"/>
    <cellStyle name="標準 29 22 2 2" xfId="31661"/>
    <cellStyle name="標準 29 22 2 3" xfId="42221"/>
    <cellStyle name="標準 29 22 2 4" xfId="52776"/>
    <cellStyle name="標準 29 22 3" xfId="15841"/>
    <cellStyle name="標準 29 22 4" xfId="26396"/>
    <cellStyle name="標準 29 22 5" xfId="36956"/>
    <cellStyle name="標準 29 22 6" xfId="47510"/>
    <cellStyle name="標準 29 23" xfId="10575"/>
    <cellStyle name="標準 29 23 2" xfId="21129"/>
    <cellStyle name="標準 29 23 3" xfId="31683"/>
    <cellStyle name="標準 29 23 4" xfId="42243"/>
    <cellStyle name="標準 29 23 5" xfId="52798"/>
    <cellStyle name="標準 29 24" xfId="15865"/>
    <cellStyle name="標準 29 24 2" xfId="26420"/>
    <cellStyle name="標準 29 24 3" xfId="36980"/>
    <cellStyle name="標準 29 24 4" xfId="47534"/>
    <cellStyle name="標準 29 25" xfId="10599"/>
    <cellStyle name="標準 29 26" xfId="21153"/>
    <cellStyle name="標準 29 27" xfId="31713"/>
    <cellStyle name="標準 29 28" xfId="42267"/>
    <cellStyle name="標準 29 3" xfId="148"/>
    <cellStyle name="標準 29 3 10" xfId="21171"/>
    <cellStyle name="標準 29 3 11" xfId="31731"/>
    <cellStyle name="標準 29 3 12" xfId="42285"/>
    <cellStyle name="標準 29 3 2" xfId="214"/>
    <cellStyle name="標準 29 3 2 10" xfId="42432"/>
    <cellStyle name="標準 29 3 2 2" xfId="615"/>
    <cellStyle name="標準 29 3 2 2 2" xfId="2665"/>
    <cellStyle name="標準 29 3 2 2 2 2" xfId="5074"/>
    <cellStyle name="標準 29 3 2 2 2 2 2" xfId="10316"/>
    <cellStyle name="標準 29 3 2 2 2 2 2 2" xfId="20512"/>
    <cellStyle name="標準 29 3 2 2 2 2 2 3" xfId="31066"/>
    <cellStyle name="標準 29 3 2 2 2 2 2 4" xfId="41626"/>
    <cellStyle name="標準 29 3 2 2 2 2 2 5" xfId="52181"/>
    <cellStyle name="標準 29 3 2 2 2 2 3" xfId="15246"/>
    <cellStyle name="標準 29 3 2 2 2 2 4" xfId="25801"/>
    <cellStyle name="標準 29 3 2 2 2 2 5" xfId="36361"/>
    <cellStyle name="標準 29 3 2 2 2 2 6" xfId="46915"/>
    <cellStyle name="標準 29 3 2 2 2 3" xfId="7908"/>
    <cellStyle name="標準 29 3 2 2 2 3 2" xfId="18080"/>
    <cellStyle name="標準 29 3 2 2 2 3 3" xfId="28634"/>
    <cellStyle name="標準 29 3 2 2 2 3 4" xfId="39194"/>
    <cellStyle name="標準 29 3 2 2 2 3 5" xfId="49749"/>
    <cellStyle name="標準 29 3 2 2 2 4" xfId="12814"/>
    <cellStyle name="標準 29 3 2 2 2 5" xfId="23368"/>
    <cellStyle name="標準 29 3 2 2 2 6" xfId="33928"/>
    <cellStyle name="標準 29 3 2 2 2 7" xfId="44482"/>
    <cellStyle name="標準 29 3 2 2 3" xfId="3537"/>
    <cellStyle name="標準 29 3 2 2 3 2" xfId="8779"/>
    <cellStyle name="標準 29 3 2 2 3 2 2" xfId="20513"/>
    <cellStyle name="標準 29 3 2 2 3 2 3" xfId="31067"/>
    <cellStyle name="標準 29 3 2 2 3 2 4" xfId="41627"/>
    <cellStyle name="標準 29 3 2 2 3 2 5" xfId="52182"/>
    <cellStyle name="標準 29 3 2 2 3 3" xfId="15247"/>
    <cellStyle name="標準 29 3 2 2 3 4" xfId="25802"/>
    <cellStyle name="標準 29 3 2 2 3 5" xfId="36362"/>
    <cellStyle name="標準 29 3 2 2 3 6" xfId="46916"/>
    <cellStyle name="標準 29 3 2 2 4" xfId="5858"/>
    <cellStyle name="標準 29 3 2 2 4 2" xfId="16543"/>
    <cellStyle name="標準 29 3 2 2 4 3" xfId="27097"/>
    <cellStyle name="標準 29 3 2 2 4 4" xfId="37657"/>
    <cellStyle name="標準 29 3 2 2 4 5" xfId="48212"/>
    <cellStyle name="標準 29 3 2 2 5" xfId="11277"/>
    <cellStyle name="標準 29 3 2 2 6" xfId="21831"/>
    <cellStyle name="標準 29 3 2 2 7" xfId="32391"/>
    <cellStyle name="標準 29 3 2 2 8" xfId="42945"/>
    <cellStyle name="標準 29 3 2 3" xfId="1128"/>
    <cellStyle name="標準 29 3 2 3 2" xfId="2152"/>
    <cellStyle name="標準 29 3 2 3 2 2" xfId="7395"/>
    <cellStyle name="標準 29 3 2 3 2 2 2" xfId="20514"/>
    <cellStyle name="標準 29 3 2 3 2 2 3" xfId="31068"/>
    <cellStyle name="標準 29 3 2 3 2 2 4" xfId="41628"/>
    <cellStyle name="標準 29 3 2 3 2 2 5" xfId="52183"/>
    <cellStyle name="標準 29 3 2 3 2 3" xfId="15248"/>
    <cellStyle name="標準 29 3 2 3 2 4" xfId="25803"/>
    <cellStyle name="標準 29 3 2 3 2 5" xfId="36363"/>
    <cellStyle name="標準 29 3 2 3 2 6" xfId="46917"/>
    <cellStyle name="標準 29 3 2 3 3" xfId="4561"/>
    <cellStyle name="標準 29 3 2 3 3 2" xfId="9803"/>
    <cellStyle name="標準 29 3 2 3 3 2 2" xfId="20515"/>
    <cellStyle name="標準 29 3 2 3 3 2 3" xfId="31069"/>
    <cellStyle name="標準 29 3 2 3 3 2 4" xfId="41629"/>
    <cellStyle name="標準 29 3 2 3 3 2 5" xfId="52184"/>
    <cellStyle name="標準 29 3 2 3 3 3" xfId="15249"/>
    <cellStyle name="標準 29 3 2 3 3 4" xfId="25804"/>
    <cellStyle name="標準 29 3 2 3 3 5" xfId="36364"/>
    <cellStyle name="標準 29 3 2 3 3 6" xfId="46918"/>
    <cellStyle name="標準 29 3 2 3 4" xfId="6371"/>
    <cellStyle name="標準 29 3 2 3 4 2" xfId="17567"/>
    <cellStyle name="標準 29 3 2 3 4 3" xfId="28121"/>
    <cellStyle name="標準 29 3 2 3 4 4" xfId="38681"/>
    <cellStyle name="標準 29 3 2 3 4 5" xfId="49236"/>
    <cellStyle name="標準 29 3 2 3 5" xfId="12301"/>
    <cellStyle name="標準 29 3 2 3 6" xfId="22855"/>
    <cellStyle name="標準 29 3 2 3 7" xfId="33415"/>
    <cellStyle name="標準 29 3 2 3 8" xfId="43969"/>
    <cellStyle name="標準 29 3 2 4" xfId="1663"/>
    <cellStyle name="標準 29 3 2 4 2" xfId="4072"/>
    <cellStyle name="標準 29 3 2 4 2 2" xfId="9314"/>
    <cellStyle name="標準 29 3 2 4 2 2 2" xfId="20516"/>
    <cellStyle name="標準 29 3 2 4 2 2 3" xfId="31070"/>
    <cellStyle name="標準 29 3 2 4 2 2 4" xfId="41630"/>
    <cellStyle name="標準 29 3 2 4 2 2 5" xfId="52185"/>
    <cellStyle name="標準 29 3 2 4 2 3" xfId="15250"/>
    <cellStyle name="標準 29 3 2 4 2 4" xfId="25805"/>
    <cellStyle name="標準 29 3 2 4 2 5" xfId="36365"/>
    <cellStyle name="標準 29 3 2 4 2 6" xfId="46919"/>
    <cellStyle name="標準 29 3 2 4 3" xfId="6906"/>
    <cellStyle name="標準 29 3 2 4 3 2" xfId="17078"/>
    <cellStyle name="標準 29 3 2 4 3 3" xfId="27632"/>
    <cellStyle name="標準 29 3 2 4 3 4" xfId="38192"/>
    <cellStyle name="標準 29 3 2 4 3 5" xfId="48747"/>
    <cellStyle name="標準 29 3 2 4 4" xfId="11812"/>
    <cellStyle name="標準 29 3 2 4 5" xfId="22366"/>
    <cellStyle name="標準 29 3 2 4 6" xfId="32926"/>
    <cellStyle name="標準 29 3 2 4 7" xfId="43480"/>
    <cellStyle name="標準 29 3 2 5" xfId="3024"/>
    <cellStyle name="標準 29 3 2 5 2" xfId="8266"/>
    <cellStyle name="標準 29 3 2 5 2 2" xfId="20517"/>
    <cellStyle name="標準 29 3 2 5 2 3" xfId="31071"/>
    <cellStyle name="標準 29 3 2 5 2 4" xfId="41631"/>
    <cellStyle name="標準 29 3 2 5 2 5" xfId="52186"/>
    <cellStyle name="標準 29 3 2 5 3" xfId="15251"/>
    <cellStyle name="標準 29 3 2 5 4" xfId="25806"/>
    <cellStyle name="標準 29 3 2 5 5" xfId="36366"/>
    <cellStyle name="標準 29 3 2 5 6" xfId="46920"/>
    <cellStyle name="標準 29 3 2 6" xfId="5459"/>
    <cellStyle name="標準 29 3 2 6 2" xfId="16030"/>
    <cellStyle name="標準 29 3 2 6 3" xfId="26584"/>
    <cellStyle name="標準 29 3 2 6 4" xfId="37144"/>
    <cellStyle name="標準 29 3 2 6 5" xfId="47699"/>
    <cellStyle name="標準 29 3 2 7" xfId="10764"/>
    <cellStyle name="標準 29 3 2 8" xfId="21318"/>
    <cellStyle name="標準 29 3 2 9" xfId="31878"/>
    <cellStyle name="標準 29 3 3" xfId="434"/>
    <cellStyle name="標準 29 3 3 2" xfId="981"/>
    <cellStyle name="標準 29 3 3 2 2" xfId="2518"/>
    <cellStyle name="標準 29 3 3 2 2 2" xfId="7761"/>
    <cellStyle name="標準 29 3 3 2 2 2 2" xfId="20518"/>
    <cellStyle name="標準 29 3 3 2 2 2 3" xfId="31072"/>
    <cellStyle name="標準 29 3 3 2 2 2 4" xfId="41632"/>
    <cellStyle name="標準 29 3 3 2 2 2 5" xfId="52187"/>
    <cellStyle name="標準 29 3 3 2 2 3" xfId="15252"/>
    <cellStyle name="標準 29 3 3 2 2 4" xfId="25807"/>
    <cellStyle name="標準 29 3 3 2 2 5" xfId="36367"/>
    <cellStyle name="標準 29 3 3 2 2 6" xfId="46921"/>
    <cellStyle name="標準 29 3 3 2 3" xfId="4927"/>
    <cellStyle name="標準 29 3 3 2 3 2" xfId="10169"/>
    <cellStyle name="標準 29 3 3 2 3 2 2" xfId="20519"/>
    <cellStyle name="標準 29 3 3 2 3 2 3" xfId="31073"/>
    <cellStyle name="標準 29 3 3 2 3 2 4" xfId="41633"/>
    <cellStyle name="標準 29 3 3 2 3 2 5" xfId="52188"/>
    <cellStyle name="標準 29 3 3 2 3 3" xfId="15253"/>
    <cellStyle name="標準 29 3 3 2 3 4" xfId="25808"/>
    <cellStyle name="標準 29 3 3 2 3 5" xfId="36368"/>
    <cellStyle name="標準 29 3 3 2 3 6" xfId="46922"/>
    <cellStyle name="標準 29 3 3 2 4" xfId="6224"/>
    <cellStyle name="標準 29 3 3 2 4 2" xfId="17933"/>
    <cellStyle name="標準 29 3 3 2 4 3" xfId="28487"/>
    <cellStyle name="標準 29 3 3 2 4 4" xfId="39047"/>
    <cellStyle name="標準 29 3 3 2 4 5" xfId="49602"/>
    <cellStyle name="標準 29 3 3 2 5" xfId="12667"/>
    <cellStyle name="標準 29 3 3 2 6" xfId="23221"/>
    <cellStyle name="標準 29 3 3 2 7" xfId="33781"/>
    <cellStyle name="標準 29 3 3 2 8" xfId="44335"/>
    <cellStyle name="標準 29 3 3 3" xfId="1516"/>
    <cellStyle name="標準 29 3 3 3 2" xfId="3925"/>
    <cellStyle name="標準 29 3 3 3 2 2" xfId="9167"/>
    <cellStyle name="標準 29 3 3 3 2 2 2" xfId="20520"/>
    <cellStyle name="標準 29 3 3 3 2 2 3" xfId="31074"/>
    <cellStyle name="標準 29 3 3 3 2 2 4" xfId="41634"/>
    <cellStyle name="標準 29 3 3 3 2 2 5" xfId="52189"/>
    <cellStyle name="標準 29 3 3 3 2 3" xfId="15254"/>
    <cellStyle name="標準 29 3 3 3 2 4" xfId="25809"/>
    <cellStyle name="標準 29 3 3 3 2 5" xfId="36369"/>
    <cellStyle name="標準 29 3 3 3 2 6" xfId="46923"/>
    <cellStyle name="標準 29 3 3 3 3" xfId="6759"/>
    <cellStyle name="標準 29 3 3 3 3 2" xfId="16931"/>
    <cellStyle name="標準 29 3 3 3 3 3" xfId="27485"/>
    <cellStyle name="標準 29 3 3 3 3 4" xfId="38045"/>
    <cellStyle name="標準 29 3 3 3 3 5" xfId="48600"/>
    <cellStyle name="標準 29 3 3 3 4" xfId="11665"/>
    <cellStyle name="標準 29 3 3 3 5" xfId="22219"/>
    <cellStyle name="標準 29 3 3 3 6" xfId="32779"/>
    <cellStyle name="標準 29 3 3 3 7" xfId="43333"/>
    <cellStyle name="標準 29 3 3 4" xfId="3390"/>
    <cellStyle name="標準 29 3 3 4 2" xfId="8632"/>
    <cellStyle name="標準 29 3 3 4 2 2" xfId="20521"/>
    <cellStyle name="標準 29 3 3 4 2 3" xfId="31075"/>
    <cellStyle name="標準 29 3 3 4 2 4" xfId="41635"/>
    <cellStyle name="標準 29 3 3 4 2 5" xfId="52190"/>
    <cellStyle name="標準 29 3 3 4 3" xfId="15255"/>
    <cellStyle name="標準 29 3 3 4 4" xfId="25810"/>
    <cellStyle name="標準 29 3 3 4 5" xfId="36370"/>
    <cellStyle name="標準 29 3 3 4 6" xfId="46924"/>
    <cellStyle name="標準 29 3 3 5" xfId="5677"/>
    <cellStyle name="標準 29 3 3 5 2" xfId="16396"/>
    <cellStyle name="標準 29 3 3 5 3" xfId="26950"/>
    <cellStyle name="標準 29 3 3 5 4" xfId="37510"/>
    <cellStyle name="標準 29 3 3 5 5" xfId="48065"/>
    <cellStyle name="標準 29 3 3 6" xfId="11130"/>
    <cellStyle name="標準 29 3 3 7" xfId="21684"/>
    <cellStyle name="標準 29 3 3 8" xfId="32244"/>
    <cellStyle name="標準 29 3 3 9" xfId="42798"/>
    <cellStyle name="標準 29 3 4" xfId="830"/>
    <cellStyle name="標準 29 3 4 2" xfId="2369"/>
    <cellStyle name="標準 29 3 4 2 2" xfId="4778"/>
    <cellStyle name="標準 29 3 4 2 2 2" xfId="10020"/>
    <cellStyle name="標準 29 3 4 2 2 2 2" xfId="20522"/>
    <cellStyle name="標準 29 3 4 2 2 2 3" xfId="31076"/>
    <cellStyle name="標準 29 3 4 2 2 2 4" xfId="41636"/>
    <cellStyle name="標準 29 3 4 2 2 2 5" xfId="52191"/>
    <cellStyle name="標準 29 3 4 2 2 3" xfId="15256"/>
    <cellStyle name="標準 29 3 4 2 2 4" xfId="25811"/>
    <cellStyle name="標準 29 3 4 2 2 5" xfId="36371"/>
    <cellStyle name="標準 29 3 4 2 2 6" xfId="46925"/>
    <cellStyle name="標準 29 3 4 2 3" xfId="7612"/>
    <cellStyle name="標準 29 3 4 2 3 2" xfId="17784"/>
    <cellStyle name="標準 29 3 4 2 3 3" xfId="28338"/>
    <cellStyle name="標準 29 3 4 2 3 4" xfId="38898"/>
    <cellStyle name="標準 29 3 4 2 3 5" xfId="49453"/>
    <cellStyle name="標準 29 3 4 2 4" xfId="12518"/>
    <cellStyle name="標準 29 3 4 2 5" xfId="23072"/>
    <cellStyle name="標準 29 3 4 2 6" xfId="33632"/>
    <cellStyle name="標準 29 3 4 2 7" xfId="44186"/>
    <cellStyle name="標準 29 3 4 3" xfId="3239"/>
    <cellStyle name="標準 29 3 4 3 2" xfId="8481"/>
    <cellStyle name="標準 29 3 4 3 2 2" xfId="20523"/>
    <cellStyle name="標準 29 3 4 3 2 3" xfId="31077"/>
    <cellStyle name="標準 29 3 4 3 2 4" xfId="41637"/>
    <cellStyle name="標準 29 3 4 3 2 5" xfId="52192"/>
    <cellStyle name="標準 29 3 4 3 3" xfId="15257"/>
    <cellStyle name="標準 29 3 4 3 4" xfId="25812"/>
    <cellStyle name="標準 29 3 4 3 5" xfId="36372"/>
    <cellStyle name="標準 29 3 4 3 6" xfId="46926"/>
    <cellStyle name="標準 29 3 4 4" xfId="6073"/>
    <cellStyle name="標準 29 3 4 4 2" xfId="16245"/>
    <cellStyle name="標準 29 3 4 4 3" xfId="26799"/>
    <cellStyle name="標準 29 3 4 4 4" xfId="37359"/>
    <cellStyle name="標準 29 3 4 4 5" xfId="47914"/>
    <cellStyle name="標準 29 3 4 5" xfId="10979"/>
    <cellStyle name="標準 29 3 4 6" xfId="21533"/>
    <cellStyle name="標準 29 3 4 7" xfId="32093"/>
    <cellStyle name="標準 29 3 4 8" xfId="42647"/>
    <cellStyle name="標準 29 3 5" xfId="1971"/>
    <cellStyle name="標準 29 3 5 2" xfId="4380"/>
    <cellStyle name="標準 29 3 5 2 2" xfId="9622"/>
    <cellStyle name="標準 29 3 5 2 2 2" xfId="20524"/>
    <cellStyle name="標準 29 3 5 2 2 3" xfId="31078"/>
    <cellStyle name="標準 29 3 5 2 2 4" xfId="41638"/>
    <cellStyle name="標準 29 3 5 2 2 5" xfId="52193"/>
    <cellStyle name="標準 29 3 5 2 3" xfId="15258"/>
    <cellStyle name="標準 29 3 5 2 4" xfId="25813"/>
    <cellStyle name="標準 29 3 5 2 5" xfId="36373"/>
    <cellStyle name="標準 29 3 5 2 6" xfId="46927"/>
    <cellStyle name="標準 29 3 5 3" xfId="7214"/>
    <cellStyle name="標準 29 3 5 3 2" xfId="17386"/>
    <cellStyle name="標準 29 3 5 3 3" xfId="27940"/>
    <cellStyle name="標準 29 3 5 3 4" xfId="38500"/>
    <cellStyle name="標準 29 3 5 3 5" xfId="49055"/>
    <cellStyle name="標準 29 3 5 4" xfId="12120"/>
    <cellStyle name="標準 29 3 5 5" xfId="22674"/>
    <cellStyle name="標準 29 3 5 6" xfId="33234"/>
    <cellStyle name="標準 29 3 5 7" xfId="43788"/>
    <cellStyle name="標準 29 3 6" xfId="1365"/>
    <cellStyle name="標準 29 3 6 2" xfId="3774"/>
    <cellStyle name="標準 29 3 6 2 2" xfId="9016"/>
    <cellStyle name="標準 29 3 6 2 2 2" xfId="20525"/>
    <cellStyle name="標準 29 3 6 2 2 3" xfId="31079"/>
    <cellStyle name="標準 29 3 6 2 2 4" xfId="41639"/>
    <cellStyle name="標準 29 3 6 2 2 5" xfId="52194"/>
    <cellStyle name="標準 29 3 6 2 3" xfId="15259"/>
    <cellStyle name="標準 29 3 6 2 4" xfId="25814"/>
    <cellStyle name="標準 29 3 6 2 5" xfId="36374"/>
    <cellStyle name="標準 29 3 6 2 6" xfId="46928"/>
    <cellStyle name="標準 29 3 6 3" xfId="6608"/>
    <cellStyle name="標準 29 3 6 3 2" xfId="16780"/>
    <cellStyle name="標準 29 3 6 3 3" xfId="27334"/>
    <cellStyle name="標準 29 3 6 3 4" xfId="37894"/>
    <cellStyle name="標準 29 3 6 3 5" xfId="48449"/>
    <cellStyle name="標準 29 3 6 4" xfId="11514"/>
    <cellStyle name="標準 29 3 6 5" xfId="22068"/>
    <cellStyle name="標準 29 3 6 6" xfId="32628"/>
    <cellStyle name="標準 29 3 6 7" xfId="43182"/>
    <cellStyle name="標準 29 3 7" xfId="2877"/>
    <cellStyle name="標準 29 3 7 2" xfId="8119"/>
    <cellStyle name="標準 29 3 7 2 2" xfId="20526"/>
    <cellStyle name="標準 29 3 7 2 3" xfId="31080"/>
    <cellStyle name="標準 29 3 7 2 4" xfId="41640"/>
    <cellStyle name="標準 29 3 7 2 5" xfId="52195"/>
    <cellStyle name="標準 29 3 7 3" xfId="15260"/>
    <cellStyle name="標準 29 3 7 4" xfId="25815"/>
    <cellStyle name="標準 29 3 7 5" xfId="36375"/>
    <cellStyle name="標準 29 3 7 6" xfId="46929"/>
    <cellStyle name="標準 29 3 8" xfId="5396"/>
    <cellStyle name="標準 29 3 8 2" xfId="15883"/>
    <cellStyle name="標準 29 3 8 3" xfId="26437"/>
    <cellStyle name="標準 29 3 8 4" xfId="36997"/>
    <cellStyle name="標準 29 3 8 5" xfId="47552"/>
    <cellStyle name="標準 29 3 9" xfId="10617"/>
    <cellStyle name="標準 29 4" xfId="170"/>
    <cellStyle name="標準 29 4 10" xfId="21213"/>
    <cellStyle name="標準 29 4 11" xfId="31773"/>
    <cellStyle name="標準 29 4 12" xfId="42327"/>
    <cellStyle name="標準 29 4 2" xfId="258"/>
    <cellStyle name="標準 29 4 2 10" xfId="42454"/>
    <cellStyle name="標準 29 4 2 2" xfId="637"/>
    <cellStyle name="標準 29 4 2 2 2" xfId="2687"/>
    <cellStyle name="標準 29 4 2 2 2 2" xfId="5096"/>
    <cellStyle name="標準 29 4 2 2 2 2 2" xfId="10338"/>
    <cellStyle name="標準 29 4 2 2 2 2 2 2" xfId="20527"/>
    <cellStyle name="標準 29 4 2 2 2 2 2 3" xfId="31081"/>
    <cellStyle name="標準 29 4 2 2 2 2 2 4" xfId="41641"/>
    <cellStyle name="標準 29 4 2 2 2 2 2 5" xfId="52196"/>
    <cellStyle name="標準 29 4 2 2 2 2 3" xfId="15261"/>
    <cellStyle name="標準 29 4 2 2 2 2 4" xfId="25816"/>
    <cellStyle name="標準 29 4 2 2 2 2 5" xfId="36376"/>
    <cellStyle name="標準 29 4 2 2 2 2 6" xfId="46930"/>
    <cellStyle name="標準 29 4 2 2 2 3" xfId="7930"/>
    <cellStyle name="標準 29 4 2 2 2 3 2" xfId="18102"/>
    <cellStyle name="標準 29 4 2 2 2 3 3" xfId="28656"/>
    <cellStyle name="標準 29 4 2 2 2 3 4" xfId="39216"/>
    <cellStyle name="標準 29 4 2 2 2 3 5" xfId="49771"/>
    <cellStyle name="標準 29 4 2 2 2 4" xfId="12836"/>
    <cellStyle name="標準 29 4 2 2 2 5" xfId="23390"/>
    <cellStyle name="標準 29 4 2 2 2 6" xfId="33950"/>
    <cellStyle name="標準 29 4 2 2 2 7" xfId="44504"/>
    <cellStyle name="標準 29 4 2 2 3" xfId="3559"/>
    <cellStyle name="標準 29 4 2 2 3 2" xfId="8801"/>
    <cellStyle name="標準 29 4 2 2 3 2 2" xfId="20528"/>
    <cellStyle name="標準 29 4 2 2 3 2 3" xfId="31082"/>
    <cellStyle name="標準 29 4 2 2 3 2 4" xfId="41642"/>
    <cellStyle name="標準 29 4 2 2 3 2 5" xfId="52197"/>
    <cellStyle name="標準 29 4 2 2 3 3" xfId="15262"/>
    <cellStyle name="標準 29 4 2 2 3 4" xfId="25817"/>
    <cellStyle name="標準 29 4 2 2 3 5" xfId="36377"/>
    <cellStyle name="標準 29 4 2 2 3 6" xfId="46931"/>
    <cellStyle name="標準 29 4 2 2 4" xfId="5880"/>
    <cellStyle name="標準 29 4 2 2 4 2" xfId="16565"/>
    <cellStyle name="標準 29 4 2 2 4 3" xfId="27119"/>
    <cellStyle name="標準 29 4 2 2 4 4" xfId="37679"/>
    <cellStyle name="標準 29 4 2 2 4 5" xfId="48234"/>
    <cellStyle name="標準 29 4 2 2 5" xfId="11299"/>
    <cellStyle name="標準 29 4 2 2 6" xfId="21853"/>
    <cellStyle name="標準 29 4 2 2 7" xfId="32413"/>
    <cellStyle name="標準 29 4 2 2 8" xfId="42967"/>
    <cellStyle name="標準 29 4 2 3" xfId="1150"/>
    <cellStyle name="標準 29 4 2 3 2" xfId="2174"/>
    <cellStyle name="標準 29 4 2 3 2 2" xfId="7417"/>
    <cellStyle name="標準 29 4 2 3 2 2 2" xfId="20529"/>
    <cellStyle name="標準 29 4 2 3 2 2 3" xfId="31083"/>
    <cellStyle name="標準 29 4 2 3 2 2 4" xfId="41643"/>
    <cellStyle name="標準 29 4 2 3 2 2 5" xfId="52198"/>
    <cellStyle name="標準 29 4 2 3 2 3" xfId="15263"/>
    <cellStyle name="標準 29 4 2 3 2 4" xfId="25818"/>
    <cellStyle name="標準 29 4 2 3 2 5" xfId="36378"/>
    <cellStyle name="標準 29 4 2 3 2 6" xfId="46932"/>
    <cellStyle name="標準 29 4 2 3 3" xfId="4583"/>
    <cellStyle name="標準 29 4 2 3 3 2" xfId="9825"/>
    <cellStyle name="標準 29 4 2 3 3 2 2" xfId="20530"/>
    <cellStyle name="標準 29 4 2 3 3 2 3" xfId="31084"/>
    <cellStyle name="標準 29 4 2 3 3 2 4" xfId="41644"/>
    <cellStyle name="標準 29 4 2 3 3 2 5" xfId="52199"/>
    <cellStyle name="標準 29 4 2 3 3 3" xfId="15264"/>
    <cellStyle name="標準 29 4 2 3 3 4" xfId="25819"/>
    <cellStyle name="標準 29 4 2 3 3 5" xfId="36379"/>
    <cellStyle name="標準 29 4 2 3 3 6" xfId="46933"/>
    <cellStyle name="標準 29 4 2 3 4" xfId="6393"/>
    <cellStyle name="標準 29 4 2 3 4 2" xfId="17589"/>
    <cellStyle name="標準 29 4 2 3 4 3" xfId="28143"/>
    <cellStyle name="標準 29 4 2 3 4 4" xfId="38703"/>
    <cellStyle name="標準 29 4 2 3 4 5" xfId="49258"/>
    <cellStyle name="標準 29 4 2 3 5" xfId="12323"/>
    <cellStyle name="標準 29 4 2 3 6" xfId="22877"/>
    <cellStyle name="標準 29 4 2 3 7" xfId="33437"/>
    <cellStyle name="標準 29 4 2 3 8" xfId="43991"/>
    <cellStyle name="標準 29 4 2 4" xfId="1685"/>
    <cellStyle name="標準 29 4 2 4 2" xfId="4094"/>
    <cellStyle name="標準 29 4 2 4 2 2" xfId="9336"/>
    <cellStyle name="標準 29 4 2 4 2 2 2" xfId="20531"/>
    <cellStyle name="標準 29 4 2 4 2 2 3" xfId="31085"/>
    <cellStyle name="標準 29 4 2 4 2 2 4" xfId="41645"/>
    <cellStyle name="標準 29 4 2 4 2 2 5" xfId="52200"/>
    <cellStyle name="標準 29 4 2 4 2 3" xfId="15265"/>
    <cellStyle name="標準 29 4 2 4 2 4" xfId="25820"/>
    <cellStyle name="標準 29 4 2 4 2 5" xfId="36380"/>
    <cellStyle name="標準 29 4 2 4 2 6" xfId="46934"/>
    <cellStyle name="標準 29 4 2 4 3" xfId="6928"/>
    <cellStyle name="標準 29 4 2 4 3 2" xfId="17100"/>
    <cellStyle name="標準 29 4 2 4 3 3" xfId="27654"/>
    <cellStyle name="標準 29 4 2 4 3 4" xfId="38214"/>
    <cellStyle name="標準 29 4 2 4 3 5" xfId="48769"/>
    <cellStyle name="標準 29 4 2 4 4" xfId="11834"/>
    <cellStyle name="標準 29 4 2 4 5" xfId="22388"/>
    <cellStyle name="標準 29 4 2 4 6" xfId="32948"/>
    <cellStyle name="標準 29 4 2 4 7" xfId="43502"/>
    <cellStyle name="標準 29 4 2 5" xfId="3046"/>
    <cellStyle name="標準 29 4 2 5 2" xfId="8288"/>
    <cellStyle name="標準 29 4 2 5 2 2" xfId="20532"/>
    <cellStyle name="標準 29 4 2 5 2 3" xfId="31086"/>
    <cellStyle name="標準 29 4 2 5 2 4" xfId="41646"/>
    <cellStyle name="標準 29 4 2 5 2 5" xfId="52201"/>
    <cellStyle name="標準 29 4 2 5 3" xfId="15266"/>
    <cellStyle name="標準 29 4 2 5 4" xfId="25821"/>
    <cellStyle name="標準 29 4 2 5 5" xfId="36381"/>
    <cellStyle name="標準 29 4 2 5 6" xfId="46935"/>
    <cellStyle name="標準 29 4 2 6" xfId="5501"/>
    <cellStyle name="標準 29 4 2 6 2" xfId="16052"/>
    <cellStyle name="標準 29 4 2 6 3" xfId="26606"/>
    <cellStyle name="標準 29 4 2 6 4" xfId="37166"/>
    <cellStyle name="標準 29 4 2 6 5" xfId="47721"/>
    <cellStyle name="標準 29 4 2 7" xfId="10786"/>
    <cellStyle name="標準 29 4 2 8" xfId="21340"/>
    <cellStyle name="標準 29 4 2 9" xfId="31900"/>
    <cellStyle name="標準 29 4 3" xfId="471"/>
    <cellStyle name="標準 29 4 3 2" xfId="1023"/>
    <cellStyle name="標準 29 4 3 2 2" xfId="2560"/>
    <cellStyle name="標準 29 4 3 2 2 2" xfId="7803"/>
    <cellStyle name="標準 29 4 3 2 2 2 2" xfId="20533"/>
    <cellStyle name="標準 29 4 3 2 2 2 3" xfId="31087"/>
    <cellStyle name="標準 29 4 3 2 2 2 4" xfId="41647"/>
    <cellStyle name="標準 29 4 3 2 2 2 5" xfId="52202"/>
    <cellStyle name="標準 29 4 3 2 2 3" xfId="15267"/>
    <cellStyle name="標準 29 4 3 2 2 4" xfId="25822"/>
    <cellStyle name="標準 29 4 3 2 2 5" xfId="36382"/>
    <cellStyle name="標準 29 4 3 2 2 6" xfId="46936"/>
    <cellStyle name="標準 29 4 3 2 3" xfId="4969"/>
    <cellStyle name="標準 29 4 3 2 3 2" xfId="10211"/>
    <cellStyle name="標準 29 4 3 2 3 2 2" xfId="20534"/>
    <cellStyle name="標準 29 4 3 2 3 2 3" xfId="31088"/>
    <cellStyle name="標準 29 4 3 2 3 2 4" xfId="41648"/>
    <cellStyle name="標準 29 4 3 2 3 2 5" xfId="52203"/>
    <cellStyle name="標準 29 4 3 2 3 3" xfId="15268"/>
    <cellStyle name="標準 29 4 3 2 3 4" xfId="25823"/>
    <cellStyle name="標準 29 4 3 2 3 5" xfId="36383"/>
    <cellStyle name="標準 29 4 3 2 3 6" xfId="46937"/>
    <cellStyle name="標準 29 4 3 2 4" xfId="6266"/>
    <cellStyle name="標準 29 4 3 2 4 2" xfId="17975"/>
    <cellStyle name="標準 29 4 3 2 4 3" xfId="28529"/>
    <cellStyle name="標準 29 4 3 2 4 4" xfId="39089"/>
    <cellStyle name="標準 29 4 3 2 4 5" xfId="49644"/>
    <cellStyle name="標準 29 4 3 2 5" xfId="12709"/>
    <cellStyle name="標準 29 4 3 2 6" xfId="23263"/>
    <cellStyle name="標準 29 4 3 2 7" xfId="33823"/>
    <cellStyle name="標準 29 4 3 2 8" xfId="44377"/>
    <cellStyle name="標準 29 4 3 3" xfId="1558"/>
    <cellStyle name="標準 29 4 3 3 2" xfId="3967"/>
    <cellStyle name="標準 29 4 3 3 2 2" xfId="9209"/>
    <cellStyle name="標準 29 4 3 3 2 2 2" xfId="20535"/>
    <cellStyle name="標準 29 4 3 3 2 2 3" xfId="31089"/>
    <cellStyle name="標準 29 4 3 3 2 2 4" xfId="41649"/>
    <cellStyle name="標準 29 4 3 3 2 2 5" xfId="52204"/>
    <cellStyle name="標準 29 4 3 3 2 3" xfId="15269"/>
    <cellStyle name="標準 29 4 3 3 2 4" xfId="25824"/>
    <cellStyle name="標準 29 4 3 3 2 5" xfId="36384"/>
    <cellStyle name="標準 29 4 3 3 2 6" xfId="46938"/>
    <cellStyle name="標準 29 4 3 3 3" xfId="6801"/>
    <cellStyle name="標準 29 4 3 3 3 2" xfId="16973"/>
    <cellStyle name="標準 29 4 3 3 3 3" xfId="27527"/>
    <cellStyle name="標準 29 4 3 3 3 4" xfId="38087"/>
    <cellStyle name="標準 29 4 3 3 3 5" xfId="48642"/>
    <cellStyle name="標準 29 4 3 3 4" xfId="11707"/>
    <cellStyle name="標準 29 4 3 3 5" xfId="22261"/>
    <cellStyle name="標準 29 4 3 3 6" xfId="32821"/>
    <cellStyle name="標準 29 4 3 3 7" xfId="43375"/>
    <cellStyle name="標準 29 4 3 4" xfId="3432"/>
    <cellStyle name="標準 29 4 3 4 2" xfId="8674"/>
    <cellStyle name="標準 29 4 3 4 2 2" xfId="20536"/>
    <cellStyle name="標準 29 4 3 4 2 3" xfId="31090"/>
    <cellStyle name="標準 29 4 3 4 2 4" xfId="41650"/>
    <cellStyle name="標準 29 4 3 4 2 5" xfId="52205"/>
    <cellStyle name="標準 29 4 3 4 3" xfId="15270"/>
    <cellStyle name="標準 29 4 3 4 4" xfId="25825"/>
    <cellStyle name="標準 29 4 3 4 5" xfId="36385"/>
    <cellStyle name="標準 29 4 3 4 6" xfId="46939"/>
    <cellStyle name="標準 29 4 3 5" xfId="5714"/>
    <cellStyle name="標準 29 4 3 5 2" xfId="16438"/>
    <cellStyle name="標準 29 4 3 5 3" xfId="26992"/>
    <cellStyle name="標準 29 4 3 5 4" xfId="37552"/>
    <cellStyle name="標準 29 4 3 5 5" xfId="48107"/>
    <cellStyle name="標準 29 4 3 6" xfId="11172"/>
    <cellStyle name="標準 29 4 3 7" xfId="21726"/>
    <cellStyle name="標準 29 4 3 8" xfId="32286"/>
    <cellStyle name="標準 29 4 3 9" xfId="42840"/>
    <cellStyle name="標準 29 4 4" xfId="852"/>
    <cellStyle name="標準 29 4 4 2" xfId="2389"/>
    <cellStyle name="標準 29 4 4 2 2" xfId="4798"/>
    <cellStyle name="標準 29 4 4 2 2 2" xfId="10040"/>
    <cellStyle name="標準 29 4 4 2 2 2 2" xfId="20537"/>
    <cellStyle name="標準 29 4 4 2 2 2 3" xfId="31091"/>
    <cellStyle name="標準 29 4 4 2 2 2 4" xfId="41651"/>
    <cellStyle name="標準 29 4 4 2 2 2 5" xfId="52206"/>
    <cellStyle name="標準 29 4 4 2 2 3" xfId="15271"/>
    <cellStyle name="標準 29 4 4 2 2 4" xfId="25826"/>
    <cellStyle name="標準 29 4 4 2 2 5" xfId="36386"/>
    <cellStyle name="標準 29 4 4 2 2 6" xfId="46940"/>
    <cellStyle name="標準 29 4 4 2 3" xfId="7632"/>
    <cellStyle name="標準 29 4 4 2 3 2" xfId="17804"/>
    <cellStyle name="標準 29 4 4 2 3 3" xfId="28358"/>
    <cellStyle name="標準 29 4 4 2 3 4" xfId="38918"/>
    <cellStyle name="標準 29 4 4 2 3 5" xfId="49473"/>
    <cellStyle name="標準 29 4 4 2 4" xfId="12538"/>
    <cellStyle name="標準 29 4 4 2 5" xfId="23092"/>
    <cellStyle name="標準 29 4 4 2 6" xfId="33652"/>
    <cellStyle name="標準 29 4 4 2 7" xfId="44206"/>
    <cellStyle name="標準 29 4 4 3" xfId="3261"/>
    <cellStyle name="標準 29 4 4 3 2" xfId="8503"/>
    <cellStyle name="標準 29 4 4 3 2 2" xfId="20538"/>
    <cellStyle name="標準 29 4 4 3 2 3" xfId="31092"/>
    <cellStyle name="標準 29 4 4 3 2 4" xfId="41652"/>
    <cellStyle name="標準 29 4 4 3 2 5" xfId="52207"/>
    <cellStyle name="標準 29 4 4 3 3" xfId="15272"/>
    <cellStyle name="標準 29 4 4 3 4" xfId="25827"/>
    <cellStyle name="標準 29 4 4 3 5" xfId="36387"/>
    <cellStyle name="標準 29 4 4 3 6" xfId="46941"/>
    <cellStyle name="標準 29 4 4 4" xfId="6095"/>
    <cellStyle name="標準 29 4 4 4 2" xfId="16267"/>
    <cellStyle name="標準 29 4 4 4 3" xfId="26821"/>
    <cellStyle name="標準 29 4 4 4 4" xfId="37381"/>
    <cellStyle name="標準 29 4 4 4 5" xfId="47936"/>
    <cellStyle name="標準 29 4 4 5" xfId="11001"/>
    <cellStyle name="標準 29 4 4 6" xfId="21555"/>
    <cellStyle name="標準 29 4 4 7" xfId="32115"/>
    <cellStyle name="標準 29 4 4 8" xfId="42669"/>
    <cellStyle name="標準 29 4 5" xfId="2008"/>
    <cellStyle name="標準 29 4 5 2" xfId="4417"/>
    <cellStyle name="標準 29 4 5 2 2" xfId="9659"/>
    <cellStyle name="標準 29 4 5 2 2 2" xfId="20539"/>
    <cellStyle name="標準 29 4 5 2 2 3" xfId="31093"/>
    <cellStyle name="標準 29 4 5 2 2 4" xfId="41653"/>
    <cellStyle name="標準 29 4 5 2 2 5" xfId="52208"/>
    <cellStyle name="標準 29 4 5 2 3" xfId="15273"/>
    <cellStyle name="標準 29 4 5 2 4" xfId="25828"/>
    <cellStyle name="標準 29 4 5 2 5" xfId="36388"/>
    <cellStyle name="標準 29 4 5 2 6" xfId="46942"/>
    <cellStyle name="標準 29 4 5 3" xfId="7251"/>
    <cellStyle name="標準 29 4 5 3 2" xfId="17423"/>
    <cellStyle name="標準 29 4 5 3 3" xfId="27977"/>
    <cellStyle name="標準 29 4 5 3 4" xfId="38537"/>
    <cellStyle name="標準 29 4 5 3 5" xfId="49092"/>
    <cellStyle name="標準 29 4 5 4" xfId="12157"/>
    <cellStyle name="標準 29 4 5 5" xfId="22711"/>
    <cellStyle name="標準 29 4 5 6" xfId="33271"/>
    <cellStyle name="標準 29 4 5 7" xfId="43825"/>
    <cellStyle name="標準 29 4 6" xfId="1387"/>
    <cellStyle name="標準 29 4 6 2" xfId="3796"/>
    <cellStyle name="標準 29 4 6 2 2" xfId="9038"/>
    <cellStyle name="標準 29 4 6 2 2 2" xfId="20540"/>
    <cellStyle name="標準 29 4 6 2 2 3" xfId="31094"/>
    <cellStyle name="標準 29 4 6 2 2 4" xfId="41654"/>
    <cellStyle name="標準 29 4 6 2 2 5" xfId="52209"/>
    <cellStyle name="標準 29 4 6 2 3" xfId="15274"/>
    <cellStyle name="標準 29 4 6 2 4" xfId="25829"/>
    <cellStyle name="標準 29 4 6 2 5" xfId="36389"/>
    <cellStyle name="標準 29 4 6 2 6" xfId="46943"/>
    <cellStyle name="標準 29 4 6 3" xfId="6630"/>
    <cellStyle name="標準 29 4 6 3 2" xfId="16802"/>
    <cellStyle name="標準 29 4 6 3 3" xfId="27356"/>
    <cellStyle name="標準 29 4 6 3 4" xfId="37916"/>
    <cellStyle name="標準 29 4 6 3 5" xfId="48471"/>
    <cellStyle name="標準 29 4 6 4" xfId="11536"/>
    <cellStyle name="標準 29 4 6 5" xfId="22090"/>
    <cellStyle name="標準 29 4 6 6" xfId="32650"/>
    <cellStyle name="標準 29 4 6 7" xfId="43204"/>
    <cellStyle name="標準 29 4 7" xfId="2919"/>
    <cellStyle name="標準 29 4 7 2" xfId="8161"/>
    <cellStyle name="標準 29 4 7 2 2" xfId="20541"/>
    <cellStyle name="標準 29 4 7 2 3" xfId="31095"/>
    <cellStyle name="標準 29 4 7 2 4" xfId="41655"/>
    <cellStyle name="標準 29 4 7 2 5" xfId="52210"/>
    <cellStyle name="標準 29 4 7 3" xfId="15275"/>
    <cellStyle name="標準 29 4 7 4" xfId="25830"/>
    <cellStyle name="標準 29 4 7 5" xfId="36390"/>
    <cellStyle name="標準 29 4 7 6" xfId="46944"/>
    <cellStyle name="標準 29 4 8" xfId="5418"/>
    <cellStyle name="標準 29 4 8 2" xfId="15925"/>
    <cellStyle name="標準 29 4 8 3" xfId="26479"/>
    <cellStyle name="標準 29 4 8 4" xfId="37039"/>
    <cellStyle name="標準 29 4 8 5" xfId="47594"/>
    <cellStyle name="標準 29 4 9" xfId="10659"/>
    <cellStyle name="標準 29 5" xfId="280"/>
    <cellStyle name="標準 29 5 10" xfId="21235"/>
    <cellStyle name="標準 29 5 11" xfId="31795"/>
    <cellStyle name="標準 29 5 12" xfId="42349"/>
    <cellStyle name="標準 29 5 2" xfId="659"/>
    <cellStyle name="標準 29 5 2 10" xfId="42476"/>
    <cellStyle name="標準 29 5 2 2" xfId="1172"/>
    <cellStyle name="標準 29 5 2 2 2" xfId="2709"/>
    <cellStyle name="標準 29 5 2 2 2 2" xfId="5118"/>
    <cellStyle name="標準 29 5 2 2 2 2 2" xfId="10360"/>
    <cellStyle name="標準 29 5 2 2 2 2 2 2" xfId="20542"/>
    <cellStyle name="標準 29 5 2 2 2 2 2 3" xfId="31096"/>
    <cellStyle name="標準 29 5 2 2 2 2 2 4" xfId="41656"/>
    <cellStyle name="標準 29 5 2 2 2 2 2 5" xfId="52211"/>
    <cellStyle name="標準 29 5 2 2 2 2 3" xfId="15276"/>
    <cellStyle name="標準 29 5 2 2 2 2 4" xfId="25831"/>
    <cellStyle name="標準 29 5 2 2 2 2 5" xfId="36391"/>
    <cellStyle name="標準 29 5 2 2 2 2 6" xfId="46945"/>
    <cellStyle name="標準 29 5 2 2 2 3" xfId="7952"/>
    <cellStyle name="標準 29 5 2 2 2 3 2" xfId="18124"/>
    <cellStyle name="標準 29 5 2 2 2 3 3" xfId="28678"/>
    <cellStyle name="標準 29 5 2 2 2 3 4" xfId="39238"/>
    <cellStyle name="標準 29 5 2 2 2 3 5" xfId="49793"/>
    <cellStyle name="標準 29 5 2 2 2 4" xfId="12858"/>
    <cellStyle name="標準 29 5 2 2 2 5" xfId="23412"/>
    <cellStyle name="標準 29 5 2 2 2 6" xfId="33972"/>
    <cellStyle name="標準 29 5 2 2 2 7" xfId="44526"/>
    <cellStyle name="標準 29 5 2 2 3" xfId="3581"/>
    <cellStyle name="標準 29 5 2 2 3 2" xfId="8823"/>
    <cellStyle name="標準 29 5 2 2 3 2 2" xfId="20543"/>
    <cellStyle name="標準 29 5 2 2 3 2 3" xfId="31097"/>
    <cellStyle name="標準 29 5 2 2 3 2 4" xfId="41657"/>
    <cellStyle name="標準 29 5 2 2 3 2 5" xfId="52212"/>
    <cellStyle name="標準 29 5 2 2 3 3" xfId="15277"/>
    <cellStyle name="標準 29 5 2 2 3 4" xfId="25832"/>
    <cellStyle name="標準 29 5 2 2 3 5" xfId="36392"/>
    <cellStyle name="標準 29 5 2 2 3 6" xfId="46946"/>
    <cellStyle name="標準 29 5 2 2 4" xfId="6415"/>
    <cellStyle name="標準 29 5 2 2 4 2" xfId="16587"/>
    <cellStyle name="標準 29 5 2 2 4 3" xfId="27141"/>
    <cellStyle name="標準 29 5 2 2 4 4" xfId="37701"/>
    <cellStyle name="標準 29 5 2 2 4 5" xfId="48256"/>
    <cellStyle name="標準 29 5 2 2 5" xfId="11321"/>
    <cellStyle name="標準 29 5 2 2 6" xfId="21875"/>
    <cellStyle name="標準 29 5 2 2 7" xfId="32435"/>
    <cellStyle name="標準 29 5 2 2 8" xfId="42989"/>
    <cellStyle name="標準 29 5 2 3" xfId="2196"/>
    <cellStyle name="標準 29 5 2 3 2" xfId="4605"/>
    <cellStyle name="標準 29 5 2 3 2 2" xfId="9847"/>
    <cellStyle name="標準 29 5 2 3 2 2 2" xfId="20544"/>
    <cellStyle name="標準 29 5 2 3 2 2 3" xfId="31098"/>
    <cellStyle name="標準 29 5 2 3 2 2 4" xfId="41658"/>
    <cellStyle name="標準 29 5 2 3 2 2 5" xfId="52213"/>
    <cellStyle name="標準 29 5 2 3 2 3" xfId="15278"/>
    <cellStyle name="標準 29 5 2 3 2 4" xfId="25833"/>
    <cellStyle name="標準 29 5 2 3 2 5" xfId="36393"/>
    <cellStyle name="標準 29 5 2 3 2 6" xfId="46947"/>
    <cellStyle name="標準 29 5 2 3 3" xfId="7439"/>
    <cellStyle name="標準 29 5 2 3 3 2" xfId="17611"/>
    <cellStyle name="標準 29 5 2 3 3 3" xfId="28165"/>
    <cellStyle name="標準 29 5 2 3 3 4" xfId="38725"/>
    <cellStyle name="標準 29 5 2 3 3 5" xfId="49280"/>
    <cellStyle name="標準 29 5 2 3 4" xfId="12345"/>
    <cellStyle name="標準 29 5 2 3 5" xfId="22899"/>
    <cellStyle name="標準 29 5 2 3 6" xfId="33459"/>
    <cellStyle name="標準 29 5 2 3 7" xfId="44013"/>
    <cellStyle name="標準 29 5 2 4" xfId="1707"/>
    <cellStyle name="標準 29 5 2 4 2" xfId="4116"/>
    <cellStyle name="標準 29 5 2 4 2 2" xfId="9358"/>
    <cellStyle name="標準 29 5 2 4 2 2 2" xfId="20545"/>
    <cellStyle name="標準 29 5 2 4 2 2 3" xfId="31099"/>
    <cellStyle name="標準 29 5 2 4 2 2 4" xfId="41659"/>
    <cellStyle name="標準 29 5 2 4 2 2 5" xfId="52214"/>
    <cellStyle name="標準 29 5 2 4 2 3" xfId="15279"/>
    <cellStyle name="標準 29 5 2 4 2 4" xfId="25834"/>
    <cellStyle name="標準 29 5 2 4 2 5" xfId="36394"/>
    <cellStyle name="標準 29 5 2 4 2 6" xfId="46948"/>
    <cellStyle name="標準 29 5 2 4 3" xfId="6950"/>
    <cellStyle name="標準 29 5 2 4 3 2" xfId="17122"/>
    <cellStyle name="標準 29 5 2 4 3 3" xfId="27676"/>
    <cellStyle name="標準 29 5 2 4 3 4" xfId="38236"/>
    <cellStyle name="標準 29 5 2 4 3 5" xfId="48791"/>
    <cellStyle name="標準 29 5 2 4 4" xfId="11856"/>
    <cellStyle name="標準 29 5 2 4 5" xfId="22410"/>
    <cellStyle name="標準 29 5 2 4 6" xfId="32970"/>
    <cellStyle name="標準 29 5 2 4 7" xfId="43524"/>
    <cellStyle name="標準 29 5 2 5" xfId="3068"/>
    <cellStyle name="標準 29 5 2 5 2" xfId="8310"/>
    <cellStyle name="標準 29 5 2 5 2 2" xfId="20546"/>
    <cellStyle name="標準 29 5 2 5 2 3" xfId="31100"/>
    <cellStyle name="標準 29 5 2 5 2 4" xfId="41660"/>
    <cellStyle name="標準 29 5 2 5 2 5" xfId="52215"/>
    <cellStyle name="標準 29 5 2 5 3" xfId="15280"/>
    <cellStyle name="標準 29 5 2 5 4" xfId="25835"/>
    <cellStyle name="標準 29 5 2 5 5" xfId="36395"/>
    <cellStyle name="標準 29 5 2 5 6" xfId="46949"/>
    <cellStyle name="標準 29 5 2 6" xfId="5902"/>
    <cellStyle name="標準 29 5 2 6 2" xfId="16074"/>
    <cellStyle name="標準 29 5 2 6 3" xfId="26628"/>
    <cellStyle name="標準 29 5 2 6 4" xfId="37188"/>
    <cellStyle name="標準 29 5 2 6 5" xfId="47743"/>
    <cellStyle name="標準 29 5 2 7" xfId="10808"/>
    <cellStyle name="標準 29 5 2 8" xfId="21362"/>
    <cellStyle name="標準 29 5 2 9" xfId="31922"/>
    <cellStyle name="標準 29 5 3" xfId="488"/>
    <cellStyle name="標準 29 5 3 2" xfId="1045"/>
    <cellStyle name="標準 29 5 3 2 2" xfId="2582"/>
    <cellStyle name="標準 29 5 3 2 2 2" xfId="7825"/>
    <cellStyle name="標準 29 5 3 2 2 2 2" xfId="20547"/>
    <cellStyle name="標準 29 5 3 2 2 2 3" xfId="31101"/>
    <cellStyle name="標準 29 5 3 2 2 2 4" xfId="41661"/>
    <cellStyle name="標準 29 5 3 2 2 2 5" xfId="52216"/>
    <cellStyle name="標準 29 5 3 2 2 3" xfId="15281"/>
    <cellStyle name="標準 29 5 3 2 2 4" xfId="25836"/>
    <cellStyle name="標準 29 5 3 2 2 5" xfId="36396"/>
    <cellStyle name="標準 29 5 3 2 2 6" xfId="46950"/>
    <cellStyle name="標準 29 5 3 2 3" xfId="4991"/>
    <cellStyle name="標準 29 5 3 2 3 2" xfId="10233"/>
    <cellStyle name="標準 29 5 3 2 3 2 2" xfId="20548"/>
    <cellStyle name="標準 29 5 3 2 3 2 3" xfId="31102"/>
    <cellStyle name="標準 29 5 3 2 3 2 4" xfId="41662"/>
    <cellStyle name="標準 29 5 3 2 3 2 5" xfId="52217"/>
    <cellStyle name="標準 29 5 3 2 3 3" xfId="15282"/>
    <cellStyle name="標準 29 5 3 2 3 4" xfId="25837"/>
    <cellStyle name="標準 29 5 3 2 3 5" xfId="36397"/>
    <cellStyle name="標準 29 5 3 2 3 6" xfId="46951"/>
    <cellStyle name="標準 29 5 3 2 4" xfId="6288"/>
    <cellStyle name="標準 29 5 3 2 4 2" xfId="17997"/>
    <cellStyle name="標準 29 5 3 2 4 3" xfId="28551"/>
    <cellStyle name="標準 29 5 3 2 4 4" xfId="39111"/>
    <cellStyle name="標準 29 5 3 2 4 5" xfId="49666"/>
    <cellStyle name="標準 29 5 3 2 5" xfId="12731"/>
    <cellStyle name="標準 29 5 3 2 6" xfId="23285"/>
    <cellStyle name="標準 29 5 3 2 7" xfId="33845"/>
    <cellStyle name="標準 29 5 3 2 8" xfId="44399"/>
    <cellStyle name="標準 29 5 3 3" xfId="1580"/>
    <cellStyle name="標準 29 5 3 3 2" xfId="3989"/>
    <cellStyle name="標準 29 5 3 3 2 2" xfId="9231"/>
    <cellStyle name="標準 29 5 3 3 2 2 2" xfId="20549"/>
    <cellStyle name="標準 29 5 3 3 2 2 3" xfId="31103"/>
    <cellStyle name="標準 29 5 3 3 2 2 4" xfId="41663"/>
    <cellStyle name="標準 29 5 3 3 2 2 5" xfId="52218"/>
    <cellStyle name="標準 29 5 3 3 2 3" xfId="15283"/>
    <cellStyle name="標準 29 5 3 3 2 4" xfId="25838"/>
    <cellStyle name="標準 29 5 3 3 2 5" xfId="36398"/>
    <cellStyle name="標準 29 5 3 3 2 6" xfId="46952"/>
    <cellStyle name="標準 29 5 3 3 3" xfId="6823"/>
    <cellStyle name="標準 29 5 3 3 3 2" xfId="16995"/>
    <cellStyle name="標準 29 5 3 3 3 3" xfId="27549"/>
    <cellStyle name="標準 29 5 3 3 3 4" xfId="38109"/>
    <cellStyle name="標準 29 5 3 3 3 5" xfId="48664"/>
    <cellStyle name="標準 29 5 3 3 4" xfId="11729"/>
    <cellStyle name="標準 29 5 3 3 5" xfId="22283"/>
    <cellStyle name="標準 29 5 3 3 6" xfId="32843"/>
    <cellStyle name="標準 29 5 3 3 7" xfId="43397"/>
    <cellStyle name="標準 29 5 3 4" xfId="3454"/>
    <cellStyle name="標準 29 5 3 4 2" xfId="8696"/>
    <cellStyle name="標準 29 5 3 4 2 2" xfId="20550"/>
    <cellStyle name="標準 29 5 3 4 2 3" xfId="31104"/>
    <cellStyle name="標準 29 5 3 4 2 4" xfId="41664"/>
    <cellStyle name="標準 29 5 3 4 2 5" xfId="52219"/>
    <cellStyle name="標準 29 5 3 4 3" xfId="15284"/>
    <cellStyle name="標準 29 5 3 4 4" xfId="25839"/>
    <cellStyle name="標準 29 5 3 4 5" xfId="36399"/>
    <cellStyle name="標準 29 5 3 4 6" xfId="46953"/>
    <cellStyle name="標準 29 5 3 5" xfId="5731"/>
    <cellStyle name="標準 29 5 3 5 2" xfId="16460"/>
    <cellStyle name="標準 29 5 3 5 3" xfId="27014"/>
    <cellStyle name="標準 29 5 3 5 4" xfId="37574"/>
    <cellStyle name="標準 29 5 3 5 5" xfId="48129"/>
    <cellStyle name="標準 29 5 3 6" xfId="11194"/>
    <cellStyle name="標準 29 5 3 7" xfId="21748"/>
    <cellStyle name="標準 29 5 3 8" xfId="32308"/>
    <cellStyle name="標準 29 5 3 9" xfId="42862"/>
    <cellStyle name="標準 29 5 4" xfId="874"/>
    <cellStyle name="標準 29 5 4 2" xfId="2411"/>
    <cellStyle name="標準 29 5 4 2 2" xfId="4820"/>
    <cellStyle name="標準 29 5 4 2 2 2" xfId="10062"/>
    <cellStyle name="標準 29 5 4 2 2 2 2" xfId="20551"/>
    <cellStyle name="標準 29 5 4 2 2 2 3" xfId="31105"/>
    <cellStyle name="標準 29 5 4 2 2 2 4" xfId="41665"/>
    <cellStyle name="標準 29 5 4 2 2 2 5" xfId="52220"/>
    <cellStyle name="標準 29 5 4 2 2 3" xfId="15285"/>
    <cellStyle name="標準 29 5 4 2 2 4" xfId="25840"/>
    <cellStyle name="標準 29 5 4 2 2 5" xfId="36400"/>
    <cellStyle name="標準 29 5 4 2 2 6" xfId="46954"/>
    <cellStyle name="標準 29 5 4 2 3" xfId="7654"/>
    <cellStyle name="標準 29 5 4 2 3 2" xfId="17826"/>
    <cellStyle name="標準 29 5 4 2 3 3" xfId="28380"/>
    <cellStyle name="標準 29 5 4 2 3 4" xfId="38940"/>
    <cellStyle name="標準 29 5 4 2 3 5" xfId="49495"/>
    <cellStyle name="標準 29 5 4 2 4" xfId="12560"/>
    <cellStyle name="標準 29 5 4 2 5" xfId="23114"/>
    <cellStyle name="標準 29 5 4 2 6" xfId="33674"/>
    <cellStyle name="標準 29 5 4 2 7" xfId="44228"/>
    <cellStyle name="標準 29 5 4 3" xfId="3283"/>
    <cellStyle name="標準 29 5 4 3 2" xfId="8525"/>
    <cellStyle name="標準 29 5 4 3 2 2" xfId="20552"/>
    <cellStyle name="標準 29 5 4 3 2 3" xfId="31106"/>
    <cellStyle name="標準 29 5 4 3 2 4" xfId="41666"/>
    <cellStyle name="標準 29 5 4 3 2 5" xfId="52221"/>
    <cellStyle name="標準 29 5 4 3 3" xfId="15286"/>
    <cellStyle name="標準 29 5 4 3 4" xfId="25841"/>
    <cellStyle name="標準 29 5 4 3 5" xfId="36401"/>
    <cellStyle name="標準 29 5 4 3 6" xfId="46955"/>
    <cellStyle name="標準 29 5 4 4" xfId="6117"/>
    <cellStyle name="標準 29 5 4 4 2" xfId="16289"/>
    <cellStyle name="標準 29 5 4 4 3" xfId="26843"/>
    <cellStyle name="標準 29 5 4 4 4" xfId="37403"/>
    <cellStyle name="標準 29 5 4 4 5" xfId="47958"/>
    <cellStyle name="標準 29 5 4 5" xfId="11023"/>
    <cellStyle name="標準 29 5 4 6" xfId="21577"/>
    <cellStyle name="標準 29 5 4 7" xfId="32137"/>
    <cellStyle name="標準 29 5 4 8" xfId="42691"/>
    <cellStyle name="標準 29 5 5" xfId="2025"/>
    <cellStyle name="標準 29 5 5 2" xfId="4434"/>
    <cellStyle name="標準 29 5 5 2 2" xfId="9676"/>
    <cellStyle name="標準 29 5 5 2 2 2" xfId="20553"/>
    <cellStyle name="標準 29 5 5 2 2 3" xfId="31107"/>
    <cellStyle name="標準 29 5 5 2 2 4" xfId="41667"/>
    <cellStyle name="標準 29 5 5 2 2 5" xfId="52222"/>
    <cellStyle name="標準 29 5 5 2 3" xfId="15287"/>
    <cellStyle name="標準 29 5 5 2 4" xfId="25842"/>
    <cellStyle name="標準 29 5 5 2 5" xfId="36402"/>
    <cellStyle name="標準 29 5 5 2 6" xfId="46956"/>
    <cellStyle name="標準 29 5 5 3" xfId="7268"/>
    <cellStyle name="標準 29 5 5 3 2" xfId="17440"/>
    <cellStyle name="標準 29 5 5 3 3" xfId="27994"/>
    <cellStyle name="標準 29 5 5 3 4" xfId="38554"/>
    <cellStyle name="標準 29 5 5 3 5" xfId="49109"/>
    <cellStyle name="標準 29 5 5 4" xfId="12174"/>
    <cellStyle name="標準 29 5 5 5" xfId="22728"/>
    <cellStyle name="標準 29 5 5 6" xfId="33288"/>
    <cellStyle name="標準 29 5 5 7" xfId="43842"/>
    <cellStyle name="標準 29 5 6" xfId="1409"/>
    <cellStyle name="標準 29 5 6 2" xfId="3818"/>
    <cellStyle name="標準 29 5 6 2 2" xfId="9060"/>
    <cellStyle name="標準 29 5 6 2 2 2" xfId="20554"/>
    <cellStyle name="標準 29 5 6 2 2 3" xfId="31108"/>
    <cellStyle name="標準 29 5 6 2 2 4" xfId="41668"/>
    <cellStyle name="標準 29 5 6 2 2 5" xfId="52223"/>
    <cellStyle name="標準 29 5 6 2 3" xfId="15288"/>
    <cellStyle name="標準 29 5 6 2 4" xfId="25843"/>
    <cellStyle name="標準 29 5 6 2 5" xfId="36403"/>
    <cellStyle name="標準 29 5 6 2 6" xfId="46957"/>
    <cellStyle name="標準 29 5 6 3" xfId="6652"/>
    <cellStyle name="標準 29 5 6 3 2" xfId="16824"/>
    <cellStyle name="標準 29 5 6 3 3" xfId="27378"/>
    <cellStyle name="標準 29 5 6 3 4" xfId="37938"/>
    <cellStyle name="標準 29 5 6 3 5" xfId="48493"/>
    <cellStyle name="標準 29 5 6 4" xfId="11558"/>
    <cellStyle name="標準 29 5 6 5" xfId="22112"/>
    <cellStyle name="標準 29 5 6 6" xfId="32672"/>
    <cellStyle name="標準 29 5 6 7" xfId="43226"/>
    <cellStyle name="標準 29 5 7" xfId="2941"/>
    <cellStyle name="標準 29 5 7 2" xfId="8183"/>
    <cellStyle name="標準 29 5 7 2 2" xfId="20555"/>
    <cellStyle name="標準 29 5 7 2 3" xfId="31109"/>
    <cellStyle name="標準 29 5 7 2 4" xfId="41669"/>
    <cellStyle name="標準 29 5 7 2 5" xfId="52224"/>
    <cellStyle name="標準 29 5 7 3" xfId="15289"/>
    <cellStyle name="標準 29 5 7 4" xfId="25844"/>
    <cellStyle name="標準 29 5 7 5" xfId="36404"/>
    <cellStyle name="標準 29 5 7 6" xfId="46958"/>
    <cellStyle name="標準 29 5 8" xfId="5523"/>
    <cellStyle name="標準 29 5 8 2" xfId="15947"/>
    <cellStyle name="標準 29 5 8 3" xfId="26501"/>
    <cellStyle name="標準 29 5 8 4" xfId="37061"/>
    <cellStyle name="標準 29 5 8 5" xfId="47616"/>
    <cellStyle name="標準 29 5 9" xfId="10681"/>
    <cellStyle name="標準 29 6" xfId="302"/>
    <cellStyle name="標準 29 6 10" xfId="21257"/>
    <cellStyle name="標準 29 6 11" xfId="31817"/>
    <cellStyle name="標準 29 6 12" xfId="42371"/>
    <cellStyle name="標準 29 6 2" xfId="681"/>
    <cellStyle name="標準 29 6 2 10" xfId="42498"/>
    <cellStyle name="標準 29 6 2 2" xfId="1194"/>
    <cellStyle name="標準 29 6 2 2 2" xfId="2731"/>
    <cellStyle name="標準 29 6 2 2 2 2" xfId="5140"/>
    <cellStyle name="標準 29 6 2 2 2 2 2" xfId="10382"/>
    <cellStyle name="標準 29 6 2 2 2 2 2 2" xfId="20556"/>
    <cellStyle name="標準 29 6 2 2 2 2 2 3" xfId="31110"/>
    <cellStyle name="標準 29 6 2 2 2 2 2 4" xfId="41670"/>
    <cellStyle name="標準 29 6 2 2 2 2 2 5" xfId="52225"/>
    <cellStyle name="標準 29 6 2 2 2 2 3" xfId="15290"/>
    <cellStyle name="標準 29 6 2 2 2 2 4" xfId="25845"/>
    <cellStyle name="標準 29 6 2 2 2 2 5" xfId="36405"/>
    <cellStyle name="標準 29 6 2 2 2 2 6" xfId="46959"/>
    <cellStyle name="標準 29 6 2 2 2 3" xfId="7974"/>
    <cellStyle name="標準 29 6 2 2 2 3 2" xfId="18146"/>
    <cellStyle name="標準 29 6 2 2 2 3 3" xfId="28700"/>
    <cellStyle name="標準 29 6 2 2 2 3 4" xfId="39260"/>
    <cellStyle name="標準 29 6 2 2 2 3 5" xfId="49815"/>
    <cellStyle name="標準 29 6 2 2 2 4" xfId="12880"/>
    <cellStyle name="標準 29 6 2 2 2 5" xfId="23434"/>
    <cellStyle name="標準 29 6 2 2 2 6" xfId="33994"/>
    <cellStyle name="標準 29 6 2 2 2 7" xfId="44548"/>
    <cellStyle name="標準 29 6 2 2 3" xfId="3603"/>
    <cellStyle name="標準 29 6 2 2 3 2" xfId="8845"/>
    <cellStyle name="標準 29 6 2 2 3 2 2" xfId="20557"/>
    <cellStyle name="標準 29 6 2 2 3 2 3" xfId="31111"/>
    <cellStyle name="標準 29 6 2 2 3 2 4" xfId="41671"/>
    <cellStyle name="標準 29 6 2 2 3 2 5" xfId="52226"/>
    <cellStyle name="標準 29 6 2 2 3 3" xfId="15291"/>
    <cellStyle name="標準 29 6 2 2 3 4" xfId="25846"/>
    <cellStyle name="標準 29 6 2 2 3 5" xfId="36406"/>
    <cellStyle name="標準 29 6 2 2 3 6" xfId="46960"/>
    <cellStyle name="標準 29 6 2 2 4" xfId="6437"/>
    <cellStyle name="標準 29 6 2 2 4 2" xfId="16609"/>
    <cellStyle name="標準 29 6 2 2 4 3" xfId="27163"/>
    <cellStyle name="標準 29 6 2 2 4 4" xfId="37723"/>
    <cellStyle name="標準 29 6 2 2 4 5" xfId="48278"/>
    <cellStyle name="標準 29 6 2 2 5" xfId="11343"/>
    <cellStyle name="標準 29 6 2 2 6" xfId="21897"/>
    <cellStyle name="標準 29 6 2 2 7" xfId="32457"/>
    <cellStyle name="標準 29 6 2 2 8" xfId="43011"/>
    <cellStyle name="標準 29 6 2 3" xfId="2218"/>
    <cellStyle name="標準 29 6 2 3 2" xfId="4627"/>
    <cellStyle name="標準 29 6 2 3 2 2" xfId="9869"/>
    <cellStyle name="標準 29 6 2 3 2 2 2" xfId="20558"/>
    <cellStyle name="標準 29 6 2 3 2 2 3" xfId="31112"/>
    <cellStyle name="標準 29 6 2 3 2 2 4" xfId="41672"/>
    <cellStyle name="標準 29 6 2 3 2 2 5" xfId="52227"/>
    <cellStyle name="標準 29 6 2 3 2 3" xfId="15292"/>
    <cellStyle name="標準 29 6 2 3 2 4" xfId="25847"/>
    <cellStyle name="標準 29 6 2 3 2 5" xfId="36407"/>
    <cellStyle name="標準 29 6 2 3 2 6" xfId="46961"/>
    <cellStyle name="標準 29 6 2 3 3" xfId="7461"/>
    <cellStyle name="標準 29 6 2 3 3 2" xfId="17633"/>
    <cellStyle name="標準 29 6 2 3 3 3" xfId="28187"/>
    <cellStyle name="標準 29 6 2 3 3 4" xfId="38747"/>
    <cellStyle name="標準 29 6 2 3 3 5" xfId="49302"/>
    <cellStyle name="標準 29 6 2 3 4" xfId="12367"/>
    <cellStyle name="標準 29 6 2 3 5" xfId="22921"/>
    <cellStyle name="標準 29 6 2 3 6" xfId="33481"/>
    <cellStyle name="標準 29 6 2 3 7" xfId="44035"/>
    <cellStyle name="標準 29 6 2 4" xfId="1729"/>
    <cellStyle name="標準 29 6 2 4 2" xfId="4138"/>
    <cellStyle name="標準 29 6 2 4 2 2" xfId="9380"/>
    <cellStyle name="標準 29 6 2 4 2 2 2" xfId="20559"/>
    <cellStyle name="標準 29 6 2 4 2 2 3" xfId="31113"/>
    <cellStyle name="標準 29 6 2 4 2 2 4" xfId="41673"/>
    <cellStyle name="標準 29 6 2 4 2 2 5" xfId="52228"/>
    <cellStyle name="標準 29 6 2 4 2 3" xfId="15293"/>
    <cellStyle name="標準 29 6 2 4 2 4" xfId="25848"/>
    <cellStyle name="標準 29 6 2 4 2 5" xfId="36408"/>
    <cellStyle name="標準 29 6 2 4 2 6" xfId="46962"/>
    <cellStyle name="標準 29 6 2 4 3" xfId="6972"/>
    <cellStyle name="標準 29 6 2 4 3 2" xfId="17144"/>
    <cellStyle name="標準 29 6 2 4 3 3" xfId="27698"/>
    <cellStyle name="標準 29 6 2 4 3 4" xfId="38258"/>
    <cellStyle name="標準 29 6 2 4 3 5" xfId="48813"/>
    <cellStyle name="標準 29 6 2 4 4" xfId="11878"/>
    <cellStyle name="標準 29 6 2 4 5" xfId="22432"/>
    <cellStyle name="標準 29 6 2 4 6" xfId="32992"/>
    <cellStyle name="標準 29 6 2 4 7" xfId="43546"/>
    <cellStyle name="標準 29 6 2 5" xfId="3090"/>
    <cellStyle name="標準 29 6 2 5 2" xfId="8332"/>
    <cellStyle name="標準 29 6 2 5 2 2" xfId="20560"/>
    <cellStyle name="標準 29 6 2 5 2 3" xfId="31114"/>
    <cellStyle name="標準 29 6 2 5 2 4" xfId="41674"/>
    <cellStyle name="標準 29 6 2 5 2 5" xfId="52229"/>
    <cellStyle name="標準 29 6 2 5 3" xfId="15294"/>
    <cellStyle name="標準 29 6 2 5 4" xfId="25849"/>
    <cellStyle name="標準 29 6 2 5 5" xfId="36409"/>
    <cellStyle name="標準 29 6 2 5 6" xfId="46963"/>
    <cellStyle name="標準 29 6 2 6" xfId="5924"/>
    <cellStyle name="標準 29 6 2 6 2" xfId="16096"/>
    <cellStyle name="標準 29 6 2 6 3" xfId="26650"/>
    <cellStyle name="標準 29 6 2 6 4" xfId="37210"/>
    <cellStyle name="標準 29 6 2 6 5" xfId="47765"/>
    <cellStyle name="標準 29 6 2 7" xfId="10830"/>
    <cellStyle name="標準 29 6 2 8" xfId="21384"/>
    <cellStyle name="標準 29 6 2 9" xfId="31944"/>
    <cellStyle name="標準 29 6 3" xfId="510"/>
    <cellStyle name="標準 29 6 3 2" xfId="1067"/>
    <cellStyle name="標準 29 6 3 2 2" xfId="2604"/>
    <cellStyle name="標準 29 6 3 2 2 2" xfId="7847"/>
    <cellStyle name="標準 29 6 3 2 2 2 2" xfId="20561"/>
    <cellStyle name="標準 29 6 3 2 2 2 3" xfId="31115"/>
    <cellStyle name="標準 29 6 3 2 2 2 4" xfId="41675"/>
    <cellStyle name="標準 29 6 3 2 2 2 5" xfId="52230"/>
    <cellStyle name="標準 29 6 3 2 2 3" xfId="15295"/>
    <cellStyle name="標準 29 6 3 2 2 4" xfId="25850"/>
    <cellStyle name="標準 29 6 3 2 2 5" xfId="36410"/>
    <cellStyle name="標準 29 6 3 2 2 6" xfId="46964"/>
    <cellStyle name="標準 29 6 3 2 3" xfId="5013"/>
    <cellStyle name="標準 29 6 3 2 3 2" xfId="10255"/>
    <cellStyle name="標準 29 6 3 2 3 2 2" xfId="20562"/>
    <cellStyle name="標準 29 6 3 2 3 2 3" xfId="31116"/>
    <cellStyle name="標準 29 6 3 2 3 2 4" xfId="41676"/>
    <cellStyle name="標準 29 6 3 2 3 2 5" xfId="52231"/>
    <cellStyle name="標準 29 6 3 2 3 3" xfId="15296"/>
    <cellStyle name="標準 29 6 3 2 3 4" xfId="25851"/>
    <cellStyle name="標準 29 6 3 2 3 5" xfId="36411"/>
    <cellStyle name="標準 29 6 3 2 3 6" xfId="46965"/>
    <cellStyle name="標準 29 6 3 2 4" xfId="6310"/>
    <cellStyle name="標準 29 6 3 2 4 2" xfId="18019"/>
    <cellStyle name="標準 29 6 3 2 4 3" xfId="28573"/>
    <cellStyle name="標準 29 6 3 2 4 4" xfId="39133"/>
    <cellStyle name="標準 29 6 3 2 4 5" xfId="49688"/>
    <cellStyle name="標準 29 6 3 2 5" xfId="12753"/>
    <cellStyle name="標準 29 6 3 2 6" xfId="23307"/>
    <cellStyle name="標準 29 6 3 2 7" xfId="33867"/>
    <cellStyle name="標準 29 6 3 2 8" xfId="44421"/>
    <cellStyle name="標準 29 6 3 3" xfId="1602"/>
    <cellStyle name="標準 29 6 3 3 2" xfId="4011"/>
    <cellStyle name="標準 29 6 3 3 2 2" xfId="9253"/>
    <cellStyle name="標準 29 6 3 3 2 2 2" xfId="20563"/>
    <cellStyle name="標準 29 6 3 3 2 2 3" xfId="31117"/>
    <cellStyle name="標準 29 6 3 3 2 2 4" xfId="41677"/>
    <cellStyle name="標準 29 6 3 3 2 2 5" xfId="52232"/>
    <cellStyle name="標準 29 6 3 3 2 3" xfId="15297"/>
    <cellStyle name="標準 29 6 3 3 2 4" xfId="25852"/>
    <cellStyle name="標準 29 6 3 3 2 5" xfId="36412"/>
    <cellStyle name="標準 29 6 3 3 2 6" xfId="46966"/>
    <cellStyle name="標準 29 6 3 3 3" xfId="6845"/>
    <cellStyle name="標準 29 6 3 3 3 2" xfId="17017"/>
    <cellStyle name="標準 29 6 3 3 3 3" xfId="27571"/>
    <cellStyle name="標準 29 6 3 3 3 4" xfId="38131"/>
    <cellStyle name="標準 29 6 3 3 3 5" xfId="48686"/>
    <cellStyle name="標準 29 6 3 3 4" xfId="11751"/>
    <cellStyle name="標準 29 6 3 3 5" xfId="22305"/>
    <cellStyle name="標準 29 6 3 3 6" xfId="32865"/>
    <cellStyle name="標準 29 6 3 3 7" xfId="43419"/>
    <cellStyle name="標準 29 6 3 4" xfId="3476"/>
    <cellStyle name="標準 29 6 3 4 2" xfId="8718"/>
    <cellStyle name="標準 29 6 3 4 2 2" xfId="20564"/>
    <cellStyle name="標準 29 6 3 4 2 3" xfId="31118"/>
    <cellStyle name="標準 29 6 3 4 2 4" xfId="41678"/>
    <cellStyle name="標準 29 6 3 4 2 5" xfId="52233"/>
    <cellStyle name="標準 29 6 3 4 3" xfId="15298"/>
    <cellStyle name="標準 29 6 3 4 4" xfId="25853"/>
    <cellStyle name="標準 29 6 3 4 5" xfId="36413"/>
    <cellStyle name="標準 29 6 3 4 6" xfId="46967"/>
    <cellStyle name="標準 29 6 3 5" xfId="5753"/>
    <cellStyle name="標準 29 6 3 5 2" xfId="16482"/>
    <cellStyle name="標準 29 6 3 5 3" xfId="27036"/>
    <cellStyle name="標準 29 6 3 5 4" xfId="37596"/>
    <cellStyle name="標準 29 6 3 5 5" xfId="48151"/>
    <cellStyle name="標準 29 6 3 6" xfId="11216"/>
    <cellStyle name="標準 29 6 3 7" xfId="21770"/>
    <cellStyle name="標準 29 6 3 8" xfId="32330"/>
    <cellStyle name="標準 29 6 3 9" xfId="42884"/>
    <cellStyle name="標準 29 6 4" xfId="896"/>
    <cellStyle name="標準 29 6 4 2" xfId="2433"/>
    <cellStyle name="標準 29 6 4 2 2" xfId="4842"/>
    <cellStyle name="標準 29 6 4 2 2 2" xfId="10084"/>
    <cellStyle name="標準 29 6 4 2 2 2 2" xfId="20565"/>
    <cellStyle name="標準 29 6 4 2 2 2 3" xfId="31119"/>
    <cellStyle name="標準 29 6 4 2 2 2 4" xfId="41679"/>
    <cellStyle name="標準 29 6 4 2 2 2 5" xfId="52234"/>
    <cellStyle name="標準 29 6 4 2 2 3" xfId="15299"/>
    <cellStyle name="標準 29 6 4 2 2 4" xfId="25854"/>
    <cellStyle name="標準 29 6 4 2 2 5" xfId="36414"/>
    <cellStyle name="標準 29 6 4 2 2 6" xfId="46968"/>
    <cellStyle name="標準 29 6 4 2 3" xfId="7676"/>
    <cellStyle name="標準 29 6 4 2 3 2" xfId="17848"/>
    <cellStyle name="標準 29 6 4 2 3 3" xfId="28402"/>
    <cellStyle name="標準 29 6 4 2 3 4" xfId="38962"/>
    <cellStyle name="標準 29 6 4 2 3 5" xfId="49517"/>
    <cellStyle name="標準 29 6 4 2 4" xfId="12582"/>
    <cellStyle name="標準 29 6 4 2 5" xfId="23136"/>
    <cellStyle name="標準 29 6 4 2 6" xfId="33696"/>
    <cellStyle name="標準 29 6 4 2 7" xfId="44250"/>
    <cellStyle name="標準 29 6 4 3" xfId="3305"/>
    <cellStyle name="標準 29 6 4 3 2" xfId="8547"/>
    <cellStyle name="標準 29 6 4 3 2 2" xfId="20566"/>
    <cellStyle name="標準 29 6 4 3 2 3" xfId="31120"/>
    <cellStyle name="標準 29 6 4 3 2 4" xfId="41680"/>
    <cellStyle name="標準 29 6 4 3 2 5" xfId="52235"/>
    <cellStyle name="標準 29 6 4 3 3" xfId="15300"/>
    <cellStyle name="標準 29 6 4 3 4" xfId="25855"/>
    <cellStyle name="標準 29 6 4 3 5" xfId="36415"/>
    <cellStyle name="標準 29 6 4 3 6" xfId="46969"/>
    <cellStyle name="標準 29 6 4 4" xfId="6139"/>
    <cellStyle name="標準 29 6 4 4 2" xfId="16311"/>
    <cellStyle name="標準 29 6 4 4 3" xfId="26865"/>
    <cellStyle name="標準 29 6 4 4 4" xfId="37425"/>
    <cellStyle name="標準 29 6 4 4 5" xfId="47980"/>
    <cellStyle name="標準 29 6 4 5" xfId="11045"/>
    <cellStyle name="標準 29 6 4 6" xfId="21599"/>
    <cellStyle name="標準 29 6 4 7" xfId="32159"/>
    <cellStyle name="標準 29 6 4 8" xfId="42713"/>
    <cellStyle name="標準 29 6 5" xfId="2047"/>
    <cellStyle name="標準 29 6 5 2" xfId="4456"/>
    <cellStyle name="標準 29 6 5 2 2" xfId="9698"/>
    <cellStyle name="標準 29 6 5 2 2 2" xfId="20567"/>
    <cellStyle name="標準 29 6 5 2 2 3" xfId="31121"/>
    <cellStyle name="標準 29 6 5 2 2 4" xfId="41681"/>
    <cellStyle name="標準 29 6 5 2 2 5" xfId="52236"/>
    <cellStyle name="標準 29 6 5 2 3" xfId="15301"/>
    <cellStyle name="標準 29 6 5 2 4" xfId="25856"/>
    <cellStyle name="標準 29 6 5 2 5" xfId="36416"/>
    <cellStyle name="標準 29 6 5 2 6" xfId="46970"/>
    <cellStyle name="標準 29 6 5 3" xfId="7290"/>
    <cellStyle name="標準 29 6 5 3 2" xfId="17462"/>
    <cellStyle name="標準 29 6 5 3 3" xfId="28016"/>
    <cellStyle name="標準 29 6 5 3 4" xfId="38576"/>
    <cellStyle name="標準 29 6 5 3 5" xfId="49131"/>
    <cellStyle name="標準 29 6 5 4" xfId="12196"/>
    <cellStyle name="標準 29 6 5 5" xfId="22750"/>
    <cellStyle name="標準 29 6 5 6" xfId="33310"/>
    <cellStyle name="標準 29 6 5 7" xfId="43864"/>
    <cellStyle name="標準 29 6 6" xfId="1431"/>
    <cellStyle name="標準 29 6 6 2" xfId="3840"/>
    <cellStyle name="標準 29 6 6 2 2" xfId="9082"/>
    <cellStyle name="標準 29 6 6 2 2 2" xfId="20568"/>
    <cellStyle name="標準 29 6 6 2 2 3" xfId="31122"/>
    <cellStyle name="標準 29 6 6 2 2 4" xfId="41682"/>
    <cellStyle name="標準 29 6 6 2 2 5" xfId="52237"/>
    <cellStyle name="標準 29 6 6 2 3" xfId="15302"/>
    <cellStyle name="標準 29 6 6 2 4" xfId="25857"/>
    <cellStyle name="標準 29 6 6 2 5" xfId="36417"/>
    <cellStyle name="標準 29 6 6 2 6" xfId="46971"/>
    <cellStyle name="標準 29 6 6 3" xfId="6674"/>
    <cellStyle name="標準 29 6 6 3 2" xfId="16846"/>
    <cellStyle name="標準 29 6 6 3 3" xfId="27400"/>
    <cellStyle name="標準 29 6 6 3 4" xfId="37960"/>
    <cellStyle name="標準 29 6 6 3 5" xfId="48515"/>
    <cellStyle name="標準 29 6 6 4" xfId="11580"/>
    <cellStyle name="標準 29 6 6 5" xfId="22134"/>
    <cellStyle name="標準 29 6 6 6" xfId="32694"/>
    <cellStyle name="標準 29 6 6 7" xfId="43248"/>
    <cellStyle name="標準 29 6 7" xfId="2963"/>
    <cellStyle name="標準 29 6 7 2" xfId="8205"/>
    <cellStyle name="標準 29 6 7 2 2" xfId="20569"/>
    <cellStyle name="標準 29 6 7 2 3" xfId="31123"/>
    <cellStyle name="標準 29 6 7 2 4" xfId="41683"/>
    <cellStyle name="標準 29 6 7 2 5" xfId="52238"/>
    <cellStyle name="標準 29 6 7 3" xfId="15303"/>
    <cellStyle name="標準 29 6 7 4" xfId="25858"/>
    <cellStyle name="標準 29 6 7 5" xfId="36418"/>
    <cellStyle name="標準 29 6 7 6" xfId="46972"/>
    <cellStyle name="標準 29 6 8" xfId="5545"/>
    <cellStyle name="標準 29 6 8 2" xfId="15969"/>
    <cellStyle name="標準 29 6 8 3" xfId="26523"/>
    <cellStyle name="標準 29 6 8 4" xfId="37083"/>
    <cellStyle name="標準 29 6 8 5" xfId="47638"/>
    <cellStyle name="標準 29 6 9" xfId="10703"/>
    <cellStyle name="標準 29 7" xfId="194"/>
    <cellStyle name="標準 29 7 10" xfId="31966"/>
    <cellStyle name="標準 29 7 11" xfId="42520"/>
    <cellStyle name="標準 29 7 2" xfId="532"/>
    <cellStyle name="標準 29 7 2 2" xfId="1216"/>
    <cellStyle name="標準 29 7 2 2 2" xfId="2753"/>
    <cellStyle name="標準 29 7 2 2 2 2" xfId="7996"/>
    <cellStyle name="標準 29 7 2 2 2 2 2" xfId="20570"/>
    <cellStyle name="標準 29 7 2 2 2 2 3" xfId="31124"/>
    <cellStyle name="標準 29 7 2 2 2 2 4" xfId="41684"/>
    <cellStyle name="標準 29 7 2 2 2 2 5" xfId="52239"/>
    <cellStyle name="標準 29 7 2 2 2 3" xfId="15304"/>
    <cellStyle name="標準 29 7 2 2 2 4" xfId="25859"/>
    <cellStyle name="標準 29 7 2 2 2 5" xfId="36419"/>
    <cellStyle name="標準 29 7 2 2 2 6" xfId="46973"/>
    <cellStyle name="標準 29 7 2 2 3" xfId="5162"/>
    <cellStyle name="標準 29 7 2 2 3 2" xfId="10404"/>
    <cellStyle name="標準 29 7 2 2 3 2 2" xfId="20571"/>
    <cellStyle name="標準 29 7 2 2 3 2 3" xfId="31125"/>
    <cellStyle name="標準 29 7 2 2 3 2 4" xfId="41685"/>
    <cellStyle name="標準 29 7 2 2 3 2 5" xfId="52240"/>
    <cellStyle name="標準 29 7 2 2 3 3" xfId="15305"/>
    <cellStyle name="標準 29 7 2 2 3 4" xfId="25860"/>
    <cellStyle name="標準 29 7 2 2 3 5" xfId="36420"/>
    <cellStyle name="標準 29 7 2 2 3 6" xfId="46974"/>
    <cellStyle name="標準 29 7 2 2 4" xfId="6459"/>
    <cellStyle name="標準 29 7 2 2 4 2" xfId="18168"/>
    <cellStyle name="標準 29 7 2 2 4 3" xfId="28722"/>
    <cellStyle name="標準 29 7 2 2 4 4" xfId="39282"/>
    <cellStyle name="標準 29 7 2 2 4 5" xfId="49837"/>
    <cellStyle name="標準 29 7 2 2 5" xfId="12902"/>
    <cellStyle name="標準 29 7 2 2 6" xfId="23456"/>
    <cellStyle name="標準 29 7 2 2 7" xfId="34016"/>
    <cellStyle name="標準 29 7 2 2 8" xfId="44570"/>
    <cellStyle name="標準 29 7 2 3" xfId="1751"/>
    <cellStyle name="標準 29 7 2 3 2" xfId="4160"/>
    <cellStyle name="標準 29 7 2 3 2 2" xfId="9402"/>
    <cellStyle name="標準 29 7 2 3 2 2 2" xfId="20572"/>
    <cellStyle name="標準 29 7 2 3 2 2 3" xfId="31126"/>
    <cellStyle name="標準 29 7 2 3 2 2 4" xfId="41686"/>
    <cellStyle name="標準 29 7 2 3 2 2 5" xfId="52241"/>
    <cellStyle name="標準 29 7 2 3 2 3" xfId="15306"/>
    <cellStyle name="標準 29 7 2 3 2 4" xfId="25861"/>
    <cellStyle name="標準 29 7 2 3 2 5" xfId="36421"/>
    <cellStyle name="標準 29 7 2 3 2 6" xfId="46975"/>
    <cellStyle name="標準 29 7 2 3 3" xfId="6994"/>
    <cellStyle name="標準 29 7 2 3 3 2" xfId="17166"/>
    <cellStyle name="標準 29 7 2 3 3 3" xfId="27720"/>
    <cellStyle name="標準 29 7 2 3 3 4" xfId="38280"/>
    <cellStyle name="標準 29 7 2 3 3 5" xfId="48835"/>
    <cellStyle name="標準 29 7 2 3 4" xfId="11900"/>
    <cellStyle name="標準 29 7 2 3 5" xfId="22454"/>
    <cellStyle name="標準 29 7 2 3 6" xfId="33014"/>
    <cellStyle name="標準 29 7 2 3 7" xfId="43568"/>
    <cellStyle name="標準 29 7 2 4" xfId="3625"/>
    <cellStyle name="標準 29 7 2 4 2" xfId="8867"/>
    <cellStyle name="標準 29 7 2 4 2 2" xfId="20573"/>
    <cellStyle name="標準 29 7 2 4 2 3" xfId="31127"/>
    <cellStyle name="標準 29 7 2 4 2 4" xfId="41687"/>
    <cellStyle name="標準 29 7 2 4 2 5" xfId="52242"/>
    <cellStyle name="標準 29 7 2 4 3" xfId="15307"/>
    <cellStyle name="標準 29 7 2 4 4" xfId="25862"/>
    <cellStyle name="標準 29 7 2 4 5" xfId="36422"/>
    <cellStyle name="標準 29 7 2 4 6" xfId="46976"/>
    <cellStyle name="標準 29 7 2 5" xfId="5775"/>
    <cellStyle name="標準 29 7 2 5 2" xfId="16631"/>
    <cellStyle name="標準 29 7 2 5 3" xfId="27185"/>
    <cellStyle name="標準 29 7 2 5 4" xfId="37745"/>
    <cellStyle name="標準 29 7 2 5 5" xfId="48300"/>
    <cellStyle name="標準 29 7 2 6" xfId="11365"/>
    <cellStyle name="標準 29 7 2 7" xfId="21919"/>
    <cellStyle name="標準 29 7 2 8" xfId="32479"/>
    <cellStyle name="標準 29 7 2 9" xfId="43033"/>
    <cellStyle name="標準 29 7 3" xfId="918"/>
    <cellStyle name="標準 29 7 3 2" xfId="2455"/>
    <cellStyle name="標準 29 7 3 2 2" xfId="4864"/>
    <cellStyle name="標準 29 7 3 2 2 2" xfId="10106"/>
    <cellStyle name="標準 29 7 3 2 2 2 2" xfId="20574"/>
    <cellStyle name="標準 29 7 3 2 2 2 3" xfId="31128"/>
    <cellStyle name="標準 29 7 3 2 2 2 4" xfId="41688"/>
    <cellStyle name="標準 29 7 3 2 2 2 5" xfId="52243"/>
    <cellStyle name="標準 29 7 3 2 2 3" xfId="15308"/>
    <cellStyle name="標準 29 7 3 2 2 4" xfId="25863"/>
    <cellStyle name="標準 29 7 3 2 2 5" xfId="36423"/>
    <cellStyle name="標準 29 7 3 2 2 6" xfId="46977"/>
    <cellStyle name="標準 29 7 3 2 3" xfId="7698"/>
    <cellStyle name="標準 29 7 3 2 3 2" xfId="17870"/>
    <cellStyle name="標準 29 7 3 2 3 3" xfId="28424"/>
    <cellStyle name="標準 29 7 3 2 3 4" xfId="38984"/>
    <cellStyle name="標準 29 7 3 2 3 5" xfId="49539"/>
    <cellStyle name="標準 29 7 3 2 4" xfId="12604"/>
    <cellStyle name="標準 29 7 3 2 5" xfId="23158"/>
    <cellStyle name="標準 29 7 3 2 6" xfId="33718"/>
    <cellStyle name="標準 29 7 3 2 7" xfId="44272"/>
    <cellStyle name="標準 29 7 3 3" xfId="3327"/>
    <cellStyle name="標準 29 7 3 3 2" xfId="8569"/>
    <cellStyle name="標準 29 7 3 3 2 2" xfId="20575"/>
    <cellStyle name="標準 29 7 3 3 2 3" xfId="31129"/>
    <cellStyle name="標準 29 7 3 3 2 4" xfId="41689"/>
    <cellStyle name="標準 29 7 3 3 2 5" xfId="52244"/>
    <cellStyle name="標準 29 7 3 3 3" xfId="15309"/>
    <cellStyle name="標準 29 7 3 3 4" xfId="25864"/>
    <cellStyle name="標準 29 7 3 3 5" xfId="36424"/>
    <cellStyle name="標準 29 7 3 3 6" xfId="46978"/>
    <cellStyle name="標準 29 7 3 4" xfId="6161"/>
    <cellStyle name="標準 29 7 3 4 2" xfId="16333"/>
    <cellStyle name="標準 29 7 3 4 3" xfId="26887"/>
    <cellStyle name="標準 29 7 3 4 4" xfId="37447"/>
    <cellStyle name="標準 29 7 3 4 5" xfId="48002"/>
    <cellStyle name="標準 29 7 3 5" xfId="11067"/>
    <cellStyle name="標準 29 7 3 6" xfId="21621"/>
    <cellStyle name="標準 29 7 3 7" xfId="32181"/>
    <cellStyle name="標準 29 7 3 8" xfId="42735"/>
    <cellStyle name="標準 29 7 4" xfId="2069"/>
    <cellStyle name="標準 29 7 4 2" xfId="4478"/>
    <cellStyle name="標準 29 7 4 2 2" xfId="9720"/>
    <cellStyle name="標準 29 7 4 2 2 2" xfId="20576"/>
    <cellStyle name="標準 29 7 4 2 2 3" xfId="31130"/>
    <cellStyle name="標準 29 7 4 2 2 4" xfId="41690"/>
    <cellStyle name="標準 29 7 4 2 2 5" xfId="52245"/>
    <cellStyle name="標準 29 7 4 2 3" xfId="15310"/>
    <cellStyle name="標準 29 7 4 2 4" xfId="25865"/>
    <cellStyle name="標準 29 7 4 2 5" xfId="36425"/>
    <cellStyle name="標準 29 7 4 2 6" xfId="46979"/>
    <cellStyle name="標準 29 7 4 3" xfId="7312"/>
    <cellStyle name="標準 29 7 4 3 2" xfId="17484"/>
    <cellStyle name="標準 29 7 4 3 3" xfId="28038"/>
    <cellStyle name="標準 29 7 4 3 4" xfId="38598"/>
    <cellStyle name="標準 29 7 4 3 5" xfId="49153"/>
    <cellStyle name="標準 29 7 4 4" xfId="12218"/>
    <cellStyle name="標準 29 7 4 5" xfId="22772"/>
    <cellStyle name="標準 29 7 4 6" xfId="33332"/>
    <cellStyle name="標準 29 7 4 7" xfId="43886"/>
    <cellStyle name="標準 29 7 5" xfId="1453"/>
    <cellStyle name="標準 29 7 5 2" xfId="3862"/>
    <cellStyle name="標準 29 7 5 2 2" xfId="9104"/>
    <cellStyle name="標準 29 7 5 2 2 2" xfId="20577"/>
    <cellStyle name="標準 29 7 5 2 2 3" xfId="31131"/>
    <cellStyle name="標準 29 7 5 2 2 4" xfId="41691"/>
    <cellStyle name="標準 29 7 5 2 2 5" xfId="52246"/>
    <cellStyle name="標準 29 7 5 2 3" xfId="15311"/>
    <cellStyle name="標準 29 7 5 2 4" xfId="25866"/>
    <cellStyle name="標準 29 7 5 2 5" xfId="36426"/>
    <cellStyle name="標準 29 7 5 2 6" xfId="46980"/>
    <cellStyle name="標準 29 7 5 3" xfId="6696"/>
    <cellStyle name="標準 29 7 5 3 2" xfId="16868"/>
    <cellStyle name="標準 29 7 5 3 3" xfId="27422"/>
    <cellStyle name="標準 29 7 5 3 4" xfId="37982"/>
    <cellStyle name="標準 29 7 5 3 5" xfId="48537"/>
    <cellStyle name="標準 29 7 5 4" xfId="11602"/>
    <cellStyle name="標準 29 7 5 5" xfId="22156"/>
    <cellStyle name="標準 29 7 5 6" xfId="32716"/>
    <cellStyle name="標準 29 7 5 7" xfId="43270"/>
    <cellStyle name="標準 29 7 6" xfId="3112"/>
    <cellStyle name="標準 29 7 6 2" xfId="8354"/>
    <cellStyle name="標準 29 7 6 2 2" xfId="20578"/>
    <cellStyle name="標準 29 7 6 2 3" xfId="31132"/>
    <cellStyle name="標準 29 7 6 2 4" xfId="41692"/>
    <cellStyle name="標準 29 7 6 2 5" xfId="52247"/>
    <cellStyle name="標準 29 7 6 3" xfId="15312"/>
    <cellStyle name="標準 29 7 6 4" xfId="25867"/>
    <cellStyle name="標準 29 7 6 5" xfId="36427"/>
    <cellStyle name="標準 29 7 6 6" xfId="46981"/>
    <cellStyle name="標準 29 7 7" xfId="5442"/>
    <cellStyle name="標準 29 7 7 2" xfId="16118"/>
    <cellStyle name="標準 29 7 7 3" xfId="26672"/>
    <cellStyle name="標準 29 7 7 4" xfId="37232"/>
    <cellStyle name="標準 29 7 7 5" xfId="47787"/>
    <cellStyle name="標準 29 7 8" xfId="10852"/>
    <cellStyle name="標準 29 7 9" xfId="21406"/>
    <cellStyle name="標準 29 8" xfId="554"/>
    <cellStyle name="標準 29 8 10" xfId="31836"/>
    <cellStyle name="標準 29 8 11" xfId="42390"/>
    <cellStyle name="標準 29 8 2" xfId="1086"/>
    <cellStyle name="標準 29 8 2 2" xfId="2623"/>
    <cellStyle name="標準 29 8 2 2 2" xfId="5032"/>
    <cellStyle name="標準 29 8 2 2 2 2" xfId="10274"/>
    <cellStyle name="標準 29 8 2 2 2 2 2" xfId="20579"/>
    <cellStyle name="標準 29 8 2 2 2 2 3" xfId="31133"/>
    <cellStyle name="標準 29 8 2 2 2 2 4" xfId="41693"/>
    <cellStyle name="標準 29 8 2 2 2 2 5" xfId="52248"/>
    <cellStyle name="標準 29 8 2 2 2 3" xfId="15313"/>
    <cellStyle name="標準 29 8 2 2 2 4" xfId="25868"/>
    <cellStyle name="標準 29 8 2 2 2 5" xfId="36428"/>
    <cellStyle name="標準 29 8 2 2 2 6" xfId="46982"/>
    <cellStyle name="標準 29 8 2 2 3" xfId="7866"/>
    <cellStyle name="標準 29 8 2 2 3 2" xfId="18038"/>
    <cellStyle name="標準 29 8 2 2 3 3" xfId="28592"/>
    <cellStyle name="標準 29 8 2 2 3 4" xfId="39152"/>
    <cellStyle name="標準 29 8 2 2 3 5" xfId="49707"/>
    <cellStyle name="標準 29 8 2 2 4" xfId="12772"/>
    <cellStyle name="標準 29 8 2 2 5" xfId="23326"/>
    <cellStyle name="標準 29 8 2 2 6" xfId="33886"/>
    <cellStyle name="標準 29 8 2 2 7" xfId="44440"/>
    <cellStyle name="標準 29 8 2 3" xfId="1621"/>
    <cellStyle name="標準 29 8 2 3 2" xfId="4030"/>
    <cellStyle name="標準 29 8 2 3 2 2" xfId="9272"/>
    <cellStyle name="標準 29 8 2 3 2 2 2" xfId="20580"/>
    <cellStyle name="標準 29 8 2 3 2 2 3" xfId="31134"/>
    <cellStyle name="標準 29 8 2 3 2 2 4" xfId="41694"/>
    <cellStyle name="標準 29 8 2 3 2 2 5" xfId="52249"/>
    <cellStyle name="標準 29 8 2 3 2 3" xfId="15314"/>
    <cellStyle name="標準 29 8 2 3 2 4" xfId="25869"/>
    <cellStyle name="標準 29 8 2 3 2 5" xfId="36429"/>
    <cellStyle name="標準 29 8 2 3 2 6" xfId="46983"/>
    <cellStyle name="標準 29 8 2 3 3" xfId="6864"/>
    <cellStyle name="標準 29 8 2 3 3 2" xfId="17036"/>
    <cellStyle name="標準 29 8 2 3 3 3" xfId="27590"/>
    <cellStyle name="標準 29 8 2 3 3 4" xfId="38150"/>
    <cellStyle name="標準 29 8 2 3 3 5" xfId="48705"/>
    <cellStyle name="標準 29 8 2 3 4" xfId="11770"/>
    <cellStyle name="標準 29 8 2 3 5" xfId="22324"/>
    <cellStyle name="標準 29 8 2 3 6" xfId="32884"/>
    <cellStyle name="標準 29 8 2 3 7" xfId="43438"/>
    <cellStyle name="標準 29 8 2 4" xfId="3495"/>
    <cellStyle name="標準 29 8 2 4 2" xfId="8737"/>
    <cellStyle name="標準 29 8 2 4 2 2" xfId="20581"/>
    <cellStyle name="標準 29 8 2 4 2 3" xfId="31135"/>
    <cellStyle name="標準 29 8 2 4 2 4" xfId="41695"/>
    <cellStyle name="標準 29 8 2 4 2 5" xfId="52250"/>
    <cellStyle name="標準 29 8 2 4 3" xfId="15315"/>
    <cellStyle name="標準 29 8 2 4 4" xfId="25870"/>
    <cellStyle name="標準 29 8 2 4 5" xfId="36430"/>
    <cellStyle name="標準 29 8 2 4 6" xfId="46984"/>
    <cellStyle name="標準 29 8 2 5" xfId="6329"/>
    <cellStyle name="標準 29 8 2 5 2" xfId="16501"/>
    <cellStyle name="標準 29 8 2 5 3" xfId="27055"/>
    <cellStyle name="標準 29 8 2 5 4" xfId="37615"/>
    <cellStyle name="標準 29 8 2 5 5" xfId="48170"/>
    <cellStyle name="標準 29 8 2 6" xfId="11235"/>
    <cellStyle name="標準 29 8 2 7" xfId="21789"/>
    <cellStyle name="標準 29 8 2 8" xfId="32349"/>
    <cellStyle name="標準 29 8 2 9" xfId="42903"/>
    <cellStyle name="標準 29 8 3" xfId="940"/>
    <cellStyle name="標準 29 8 3 2" xfId="2477"/>
    <cellStyle name="標準 29 8 3 2 2" xfId="4886"/>
    <cellStyle name="標準 29 8 3 2 2 2" xfId="10128"/>
    <cellStyle name="標準 29 8 3 2 2 2 2" xfId="20582"/>
    <cellStyle name="標準 29 8 3 2 2 2 3" xfId="31136"/>
    <cellStyle name="標準 29 8 3 2 2 2 4" xfId="41696"/>
    <cellStyle name="標準 29 8 3 2 2 2 5" xfId="52251"/>
    <cellStyle name="標準 29 8 3 2 2 3" xfId="15316"/>
    <cellStyle name="標準 29 8 3 2 2 4" xfId="25871"/>
    <cellStyle name="標準 29 8 3 2 2 5" xfId="36431"/>
    <cellStyle name="標準 29 8 3 2 2 6" xfId="46985"/>
    <cellStyle name="標準 29 8 3 2 3" xfId="7720"/>
    <cellStyle name="標準 29 8 3 2 3 2" xfId="17892"/>
    <cellStyle name="標準 29 8 3 2 3 3" xfId="28446"/>
    <cellStyle name="標準 29 8 3 2 3 4" xfId="39006"/>
    <cellStyle name="標準 29 8 3 2 3 5" xfId="49561"/>
    <cellStyle name="標準 29 8 3 2 4" xfId="12626"/>
    <cellStyle name="標準 29 8 3 2 5" xfId="23180"/>
    <cellStyle name="標準 29 8 3 2 6" xfId="33740"/>
    <cellStyle name="標準 29 8 3 2 7" xfId="44294"/>
    <cellStyle name="標準 29 8 3 3" xfId="3349"/>
    <cellStyle name="標準 29 8 3 3 2" xfId="8591"/>
    <cellStyle name="標準 29 8 3 3 2 2" xfId="20583"/>
    <cellStyle name="標準 29 8 3 3 2 3" xfId="31137"/>
    <cellStyle name="標準 29 8 3 3 2 4" xfId="41697"/>
    <cellStyle name="標準 29 8 3 3 2 5" xfId="52252"/>
    <cellStyle name="標準 29 8 3 3 3" xfId="15317"/>
    <cellStyle name="標準 29 8 3 3 4" xfId="25872"/>
    <cellStyle name="標準 29 8 3 3 5" xfId="36432"/>
    <cellStyle name="標準 29 8 3 3 6" xfId="46986"/>
    <cellStyle name="標準 29 8 3 4" xfId="6183"/>
    <cellStyle name="標準 29 8 3 4 2" xfId="16355"/>
    <cellStyle name="標準 29 8 3 4 3" xfId="26909"/>
    <cellStyle name="標準 29 8 3 4 4" xfId="37469"/>
    <cellStyle name="標準 29 8 3 4 5" xfId="48024"/>
    <cellStyle name="標準 29 8 3 5" xfId="11089"/>
    <cellStyle name="標準 29 8 3 6" xfId="21643"/>
    <cellStyle name="標準 29 8 3 7" xfId="32203"/>
    <cellStyle name="標準 29 8 3 8" xfId="42757"/>
    <cellStyle name="標準 29 8 4" xfId="2091"/>
    <cellStyle name="標準 29 8 4 2" xfId="4500"/>
    <cellStyle name="標準 29 8 4 2 2" xfId="9742"/>
    <cellStyle name="標準 29 8 4 2 2 2" xfId="20584"/>
    <cellStyle name="標準 29 8 4 2 2 3" xfId="31138"/>
    <cellStyle name="標準 29 8 4 2 2 4" xfId="41698"/>
    <cellStyle name="標準 29 8 4 2 2 5" xfId="52253"/>
    <cellStyle name="標準 29 8 4 2 3" xfId="15318"/>
    <cellStyle name="標準 29 8 4 2 4" xfId="25873"/>
    <cellStyle name="標準 29 8 4 2 5" xfId="36433"/>
    <cellStyle name="標準 29 8 4 2 6" xfId="46987"/>
    <cellStyle name="標準 29 8 4 3" xfId="7334"/>
    <cellStyle name="標準 29 8 4 3 2" xfId="17506"/>
    <cellStyle name="標準 29 8 4 3 3" xfId="28060"/>
    <cellStyle name="標準 29 8 4 3 4" xfId="38620"/>
    <cellStyle name="標準 29 8 4 3 5" xfId="49175"/>
    <cellStyle name="標準 29 8 4 4" xfId="12240"/>
    <cellStyle name="標準 29 8 4 5" xfId="22794"/>
    <cellStyle name="標準 29 8 4 6" xfId="33354"/>
    <cellStyle name="標準 29 8 4 7" xfId="43908"/>
    <cellStyle name="標準 29 8 5" xfId="1475"/>
    <cellStyle name="標準 29 8 5 2" xfId="3884"/>
    <cellStyle name="標準 29 8 5 2 2" xfId="9126"/>
    <cellStyle name="標準 29 8 5 2 2 2" xfId="20585"/>
    <cellStyle name="標準 29 8 5 2 2 3" xfId="31139"/>
    <cellStyle name="標準 29 8 5 2 2 4" xfId="41699"/>
    <cellStyle name="標準 29 8 5 2 2 5" xfId="52254"/>
    <cellStyle name="標準 29 8 5 2 3" xfId="15319"/>
    <cellStyle name="標準 29 8 5 2 4" xfId="25874"/>
    <cellStyle name="標準 29 8 5 2 5" xfId="36434"/>
    <cellStyle name="標準 29 8 5 2 6" xfId="46988"/>
    <cellStyle name="標準 29 8 5 3" xfId="6718"/>
    <cellStyle name="標準 29 8 5 3 2" xfId="16890"/>
    <cellStyle name="標準 29 8 5 3 3" xfId="27444"/>
    <cellStyle name="標準 29 8 5 3 4" xfId="38004"/>
    <cellStyle name="標準 29 8 5 3 5" xfId="48559"/>
    <cellStyle name="標準 29 8 5 4" xfId="11624"/>
    <cellStyle name="標準 29 8 5 5" xfId="22178"/>
    <cellStyle name="標準 29 8 5 6" xfId="32738"/>
    <cellStyle name="標準 29 8 5 7" xfId="43292"/>
    <cellStyle name="標準 29 8 6" xfId="2982"/>
    <cellStyle name="標準 29 8 6 2" xfId="8224"/>
    <cellStyle name="標準 29 8 6 2 2" xfId="20586"/>
    <cellStyle name="標準 29 8 6 2 3" xfId="31140"/>
    <cellStyle name="標準 29 8 6 2 4" xfId="41700"/>
    <cellStyle name="標準 29 8 6 2 5" xfId="52255"/>
    <cellStyle name="標準 29 8 6 3" xfId="15320"/>
    <cellStyle name="標準 29 8 6 4" xfId="25875"/>
    <cellStyle name="標準 29 8 6 5" xfId="36435"/>
    <cellStyle name="標準 29 8 6 6" xfId="46989"/>
    <cellStyle name="標準 29 8 7" xfId="5797"/>
    <cellStyle name="標準 29 8 7 2" xfId="15988"/>
    <cellStyle name="標準 29 8 7 3" xfId="26542"/>
    <cellStyle name="標準 29 8 7 4" xfId="37102"/>
    <cellStyle name="標準 29 8 7 5" xfId="47657"/>
    <cellStyle name="標準 29 8 8" xfId="10722"/>
    <cellStyle name="標準 29 8 9" xfId="21276"/>
    <cellStyle name="標準 29 9" xfId="573"/>
    <cellStyle name="標準 29 9 10" xfId="42542"/>
    <cellStyle name="標準 29 9 2" xfId="1238"/>
    <cellStyle name="標準 29 9 2 2" xfId="2775"/>
    <cellStyle name="標準 29 9 2 2 2" xfId="5184"/>
    <cellStyle name="標準 29 9 2 2 2 2" xfId="10426"/>
    <cellStyle name="標準 29 9 2 2 2 2 2" xfId="20587"/>
    <cellStyle name="標準 29 9 2 2 2 2 3" xfId="31141"/>
    <cellStyle name="標準 29 9 2 2 2 2 4" xfId="41701"/>
    <cellStyle name="標準 29 9 2 2 2 2 5" xfId="52256"/>
    <cellStyle name="標準 29 9 2 2 2 3" xfId="15321"/>
    <cellStyle name="標準 29 9 2 2 2 4" xfId="25876"/>
    <cellStyle name="標準 29 9 2 2 2 5" xfId="36436"/>
    <cellStyle name="標準 29 9 2 2 2 6" xfId="46990"/>
    <cellStyle name="標準 29 9 2 2 3" xfId="8018"/>
    <cellStyle name="標準 29 9 2 2 3 2" xfId="18190"/>
    <cellStyle name="標準 29 9 2 2 3 3" xfId="28744"/>
    <cellStyle name="標準 29 9 2 2 3 4" xfId="39304"/>
    <cellStyle name="標準 29 9 2 2 3 5" xfId="49859"/>
    <cellStyle name="標準 29 9 2 2 4" xfId="12924"/>
    <cellStyle name="標準 29 9 2 2 5" xfId="23478"/>
    <cellStyle name="標準 29 9 2 2 6" xfId="34038"/>
    <cellStyle name="標準 29 9 2 2 7" xfId="44592"/>
    <cellStyle name="標準 29 9 2 3" xfId="3647"/>
    <cellStyle name="標準 29 9 2 3 2" xfId="8889"/>
    <cellStyle name="標準 29 9 2 3 2 2" xfId="20588"/>
    <cellStyle name="標準 29 9 2 3 2 3" xfId="31142"/>
    <cellStyle name="標準 29 9 2 3 2 4" xfId="41702"/>
    <cellStyle name="標準 29 9 2 3 2 5" xfId="52257"/>
    <cellStyle name="標準 29 9 2 3 3" xfId="15322"/>
    <cellStyle name="標準 29 9 2 3 4" xfId="25877"/>
    <cellStyle name="標準 29 9 2 3 5" xfId="36437"/>
    <cellStyle name="標準 29 9 2 3 6" xfId="46991"/>
    <cellStyle name="標準 29 9 2 4" xfId="6481"/>
    <cellStyle name="標準 29 9 2 4 2" xfId="16653"/>
    <cellStyle name="標準 29 9 2 4 3" xfId="27207"/>
    <cellStyle name="標準 29 9 2 4 4" xfId="37767"/>
    <cellStyle name="標準 29 9 2 4 5" xfId="48322"/>
    <cellStyle name="標準 29 9 2 5" xfId="11387"/>
    <cellStyle name="標準 29 9 2 6" xfId="21941"/>
    <cellStyle name="標準 29 9 2 7" xfId="32501"/>
    <cellStyle name="標準 29 9 2 8" xfId="43055"/>
    <cellStyle name="標準 29 9 3" xfId="2110"/>
    <cellStyle name="標準 29 9 3 2" xfId="4519"/>
    <cellStyle name="標準 29 9 3 2 2" xfId="9761"/>
    <cellStyle name="標準 29 9 3 2 2 2" xfId="20589"/>
    <cellStyle name="標準 29 9 3 2 2 3" xfId="31143"/>
    <cellStyle name="標準 29 9 3 2 2 4" xfId="41703"/>
    <cellStyle name="標準 29 9 3 2 2 5" xfId="52258"/>
    <cellStyle name="標準 29 9 3 2 3" xfId="15323"/>
    <cellStyle name="標準 29 9 3 2 4" xfId="25878"/>
    <cellStyle name="標準 29 9 3 2 5" xfId="36438"/>
    <cellStyle name="標準 29 9 3 2 6" xfId="46992"/>
    <cellStyle name="標準 29 9 3 3" xfId="7353"/>
    <cellStyle name="標準 29 9 3 3 2" xfId="17525"/>
    <cellStyle name="標準 29 9 3 3 3" xfId="28079"/>
    <cellStyle name="標準 29 9 3 3 4" xfId="38639"/>
    <cellStyle name="標準 29 9 3 3 5" xfId="49194"/>
    <cellStyle name="標準 29 9 3 4" xfId="12259"/>
    <cellStyle name="標準 29 9 3 5" xfId="22813"/>
    <cellStyle name="標準 29 9 3 6" xfId="33373"/>
    <cellStyle name="標準 29 9 3 7" xfId="43927"/>
    <cellStyle name="標準 29 9 4" xfId="1773"/>
    <cellStyle name="標準 29 9 4 2" xfId="4182"/>
    <cellStyle name="標準 29 9 4 2 2" xfId="9424"/>
    <cellStyle name="標準 29 9 4 2 2 2" xfId="20590"/>
    <cellStyle name="標準 29 9 4 2 2 3" xfId="31144"/>
    <cellStyle name="標準 29 9 4 2 2 4" xfId="41704"/>
    <cellStyle name="標準 29 9 4 2 2 5" xfId="52259"/>
    <cellStyle name="標準 29 9 4 2 3" xfId="15324"/>
    <cellStyle name="標準 29 9 4 2 4" xfId="25879"/>
    <cellStyle name="標準 29 9 4 2 5" xfId="36439"/>
    <cellStyle name="標準 29 9 4 2 6" xfId="46993"/>
    <cellStyle name="標準 29 9 4 3" xfId="7016"/>
    <cellStyle name="標準 29 9 4 3 2" xfId="17188"/>
    <cellStyle name="標準 29 9 4 3 3" xfId="27742"/>
    <cellStyle name="標準 29 9 4 3 4" xfId="38302"/>
    <cellStyle name="標準 29 9 4 3 5" xfId="48857"/>
    <cellStyle name="標準 29 9 4 4" xfId="11922"/>
    <cellStyle name="標準 29 9 4 5" xfId="22476"/>
    <cellStyle name="標準 29 9 4 6" xfId="33036"/>
    <cellStyle name="標準 29 9 4 7" xfId="43590"/>
    <cellStyle name="標準 29 9 5" xfId="3134"/>
    <cellStyle name="標準 29 9 5 2" xfId="8376"/>
    <cellStyle name="標準 29 9 5 2 2" xfId="20591"/>
    <cellStyle name="標準 29 9 5 2 3" xfId="31145"/>
    <cellStyle name="標準 29 9 5 2 4" xfId="41705"/>
    <cellStyle name="標準 29 9 5 2 5" xfId="52260"/>
    <cellStyle name="標準 29 9 5 3" xfId="15325"/>
    <cellStyle name="標準 29 9 5 4" xfId="25880"/>
    <cellStyle name="標準 29 9 5 5" xfId="36440"/>
    <cellStyle name="標準 29 9 5 6" xfId="46994"/>
    <cellStyle name="標準 29 9 6" xfId="5816"/>
    <cellStyle name="標準 29 9 6 2" xfId="16140"/>
    <cellStyle name="標準 29 9 6 3" xfId="26694"/>
    <cellStyle name="標準 29 9 6 4" xfId="37254"/>
    <cellStyle name="標準 29 9 6 5" xfId="47809"/>
    <cellStyle name="標準 29 9 7" xfId="10874"/>
    <cellStyle name="標準 29 9 8" xfId="21428"/>
    <cellStyle name="標準 29 9 9" xfId="31988"/>
    <cellStyle name="標準 3" xfId="45"/>
    <cellStyle name="標準 3 2" xfId="80"/>
    <cellStyle name="標準 3 3" xfId="81"/>
    <cellStyle name="標準 3 4" xfId="52806"/>
    <cellStyle name="標準 3 5" xfId="52814"/>
    <cellStyle name="標準 3 6" xfId="52819"/>
    <cellStyle name="標準 3 7" xfId="52824"/>
    <cellStyle name="標準 3 8" xfId="52835"/>
    <cellStyle name="標準 30" xfId="102"/>
    <cellStyle name="標準 30 10" xfId="726"/>
    <cellStyle name="標準 30 10 10" xfId="42587"/>
    <cellStyle name="標準 30 10 2" xfId="1261"/>
    <cellStyle name="標準 30 10 2 2" xfId="2798"/>
    <cellStyle name="標準 30 10 2 2 2" xfId="5207"/>
    <cellStyle name="標準 30 10 2 2 2 2" xfId="10449"/>
    <cellStyle name="標準 30 10 2 2 2 2 2" xfId="20592"/>
    <cellStyle name="標準 30 10 2 2 2 2 3" xfId="31146"/>
    <cellStyle name="標準 30 10 2 2 2 2 4" xfId="41706"/>
    <cellStyle name="標準 30 10 2 2 2 2 5" xfId="52261"/>
    <cellStyle name="標準 30 10 2 2 2 3" xfId="15326"/>
    <cellStyle name="標準 30 10 2 2 2 4" xfId="25881"/>
    <cellStyle name="標準 30 10 2 2 2 5" xfId="36441"/>
    <cellStyle name="標準 30 10 2 2 2 6" xfId="46995"/>
    <cellStyle name="標準 30 10 2 2 3" xfId="8041"/>
    <cellStyle name="標準 30 10 2 2 3 2" xfId="18213"/>
    <cellStyle name="標準 30 10 2 2 3 3" xfId="28767"/>
    <cellStyle name="標準 30 10 2 2 3 4" xfId="39327"/>
    <cellStyle name="標準 30 10 2 2 3 5" xfId="49882"/>
    <cellStyle name="標準 30 10 2 2 4" xfId="12947"/>
    <cellStyle name="標準 30 10 2 2 5" xfId="23501"/>
    <cellStyle name="標準 30 10 2 2 6" xfId="34061"/>
    <cellStyle name="標準 30 10 2 2 7" xfId="44615"/>
    <cellStyle name="標準 30 10 2 3" xfId="3670"/>
    <cellStyle name="標準 30 10 2 3 2" xfId="8912"/>
    <cellStyle name="標準 30 10 2 3 2 2" xfId="20593"/>
    <cellStyle name="標準 30 10 2 3 2 3" xfId="31147"/>
    <cellStyle name="標準 30 10 2 3 2 4" xfId="41707"/>
    <cellStyle name="標準 30 10 2 3 2 5" xfId="52262"/>
    <cellStyle name="標準 30 10 2 3 3" xfId="15327"/>
    <cellStyle name="標準 30 10 2 3 4" xfId="25882"/>
    <cellStyle name="標準 30 10 2 3 5" xfId="36442"/>
    <cellStyle name="標準 30 10 2 3 6" xfId="46996"/>
    <cellStyle name="標準 30 10 2 4" xfId="6504"/>
    <cellStyle name="標準 30 10 2 4 2" xfId="16676"/>
    <cellStyle name="標準 30 10 2 4 3" xfId="27230"/>
    <cellStyle name="標準 30 10 2 4 4" xfId="37790"/>
    <cellStyle name="標準 30 10 2 4 5" xfId="48345"/>
    <cellStyle name="標準 30 10 2 5" xfId="11410"/>
    <cellStyle name="標準 30 10 2 6" xfId="21964"/>
    <cellStyle name="標準 30 10 2 7" xfId="32524"/>
    <cellStyle name="標準 30 10 2 8" xfId="43078"/>
    <cellStyle name="標準 30 10 3" xfId="2285"/>
    <cellStyle name="標準 30 10 3 2" xfId="4694"/>
    <cellStyle name="標準 30 10 3 2 2" xfId="9936"/>
    <cellStyle name="標準 30 10 3 2 2 2" xfId="20594"/>
    <cellStyle name="標準 30 10 3 2 2 3" xfId="31148"/>
    <cellStyle name="標準 30 10 3 2 2 4" xfId="41708"/>
    <cellStyle name="標準 30 10 3 2 2 5" xfId="52263"/>
    <cellStyle name="標準 30 10 3 2 3" xfId="15328"/>
    <cellStyle name="標準 30 10 3 2 4" xfId="25883"/>
    <cellStyle name="標準 30 10 3 2 5" xfId="36443"/>
    <cellStyle name="標準 30 10 3 2 6" xfId="46997"/>
    <cellStyle name="標準 30 10 3 3" xfId="7528"/>
    <cellStyle name="標準 30 10 3 3 2" xfId="17700"/>
    <cellStyle name="標準 30 10 3 3 3" xfId="28254"/>
    <cellStyle name="標準 30 10 3 3 4" xfId="38814"/>
    <cellStyle name="標準 30 10 3 3 5" xfId="49369"/>
    <cellStyle name="標準 30 10 3 4" xfId="12434"/>
    <cellStyle name="標準 30 10 3 5" xfId="22988"/>
    <cellStyle name="標準 30 10 3 6" xfId="33548"/>
    <cellStyle name="標準 30 10 3 7" xfId="44102"/>
    <cellStyle name="標準 30 10 4" xfId="1796"/>
    <cellStyle name="標準 30 10 4 2" xfId="4205"/>
    <cellStyle name="標準 30 10 4 2 2" xfId="9447"/>
    <cellStyle name="標準 30 10 4 2 2 2" xfId="20595"/>
    <cellStyle name="標準 30 10 4 2 2 3" xfId="31149"/>
    <cellStyle name="標準 30 10 4 2 2 4" xfId="41709"/>
    <cellStyle name="標準 30 10 4 2 2 5" xfId="52264"/>
    <cellStyle name="標準 30 10 4 2 3" xfId="15329"/>
    <cellStyle name="標準 30 10 4 2 4" xfId="25884"/>
    <cellStyle name="標準 30 10 4 2 5" xfId="36444"/>
    <cellStyle name="標準 30 10 4 2 6" xfId="46998"/>
    <cellStyle name="標準 30 10 4 3" xfId="7039"/>
    <cellStyle name="標準 30 10 4 3 2" xfId="17211"/>
    <cellStyle name="標準 30 10 4 3 3" xfId="27765"/>
    <cellStyle name="標準 30 10 4 3 4" xfId="38325"/>
    <cellStyle name="標準 30 10 4 3 5" xfId="48880"/>
    <cellStyle name="標準 30 10 4 4" xfId="11945"/>
    <cellStyle name="標準 30 10 4 5" xfId="22499"/>
    <cellStyle name="標準 30 10 4 6" xfId="33059"/>
    <cellStyle name="標準 30 10 4 7" xfId="43613"/>
    <cellStyle name="標準 30 10 5" xfId="3179"/>
    <cellStyle name="標準 30 10 5 2" xfId="8421"/>
    <cellStyle name="標準 30 10 5 2 2" xfId="20596"/>
    <cellStyle name="標準 30 10 5 2 3" xfId="31150"/>
    <cellStyle name="標準 30 10 5 2 4" xfId="41710"/>
    <cellStyle name="標準 30 10 5 2 5" xfId="52265"/>
    <cellStyle name="標準 30 10 5 3" xfId="15330"/>
    <cellStyle name="標準 30 10 5 4" xfId="25885"/>
    <cellStyle name="標準 30 10 5 5" xfId="36445"/>
    <cellStyle name="標準 30 10 5 6" xfId="46999"/>
    <cellStyle name="標準 30 10 6" xfId="5969"/>
    <cellStyle name="標準 30 10 6 2" xfId="16185"/>
    <cellStyle name="標準 30 10 6 3" xfId="26739"/>
    <cellStyle name="標準 30 10 6 4" xfId="37299"/>
    <cellStyle name="標準 30 10 6 5" xfId="47854"/>
    <cellStyle name="標準 30 10 7" xfId="10919"/>
    <cellStyle name="標準 30 10 8" xfId="21473"/>
    <cellStyle name="標準 30 10 9" xfId="32033"/>
    <cellStyle name="標準 30 11" xfId="748"/>
    <cellStyle name="標準 30 11 10" xfId="43100"/>
    <cellStyle name="標準 30 11 2" xfId="1283"/>
    <cellStyle name="標準 30 11 2 2" xfId="2818"/>
    <cellStyle name="標準 30 11 2 2 2" xfId="8061"/>
    <cellStyle name="標準 30 11 2 2 2 2" xfId="20597"/>
    <cellStyle name="標準 30 11 2 2 2 3" xfId="31151"/>
    <cellStyle name="標準 30 11 2 2 2 4" xfId="41711"/>
    <cellStyle name="標準 30 11 2 2 2 5" xfId="52266"/>
    <cellStyle name="標準 30 11 2 2 3" xfId="15331"/>
    <cellStyle name="標準 30 11 2 2 4" xfId="25886"/>
    <cellStyle name="標準 30 11 2 2 5" xfId="36446"/>
    <cellStyle name="標準 30 11 2 2 6" xfId="47000"/>
    <cellStyle name="標準 30 11 2 3" xfId="5227"/>
    <cellStyle name="標準 30 11 2 3 2" xfId="10469"/>
    <cellStyle name="標準 30 11 2 3 2 2" xfId="20598"/>
    <cellStyle name="標準 30 11 2 3 2 3" xfId="31152"/>
    <cellStyle name="標準 30 11 2 3 2 4" xfId="41712"/>
    <cellStyle name="標準 30 11 2 3 2 5" xfId="52267"/>
    <cellStyle name="標準 30 11 2 3 3" xfId="15332"/>
    <cellStyle name="標準 30 11 2 3 4" xfId="25887"/>
    <cellStyle name="標準 30 11 2 3 5" xfId="36447"/>
    <cellStyle name="標準 30 11 2 3 6" xfId="47001"/>
    <cellStyle name="標準 30 11 2 4" xfId="6526"/>
    <cellStyle name="標準 30 11 2 4 2" xfId="18233"/>
    <cellStyle name="標準 30 11 2 4 3" xfId="28787"/>
    <cellStyle name="標準 30 11 2 4 4" xfId="39347"/>
    <cellStyle name="標準 30 11 2 4 5" xfId="49902"/>
    <cellStyle name="標準 30 11 2 5" xfId="12967"/>
    <cellStyle name="標準 30 11 2 6" xfId="23521"/>
    <cellStyle name="標準 30 11 2 7" xfId="34081"/>
    <cellStyle name="標準 30 11 2 8" xfId="44635"/>
    <cellStyle name="標準 30 11 3" xfId="2307"/>
    <cellStyle name="標準 30 11 3 2" xfId="4716"/>
    <cellStyle name="標準 30 11 3 2 2" xfId="9958"/>
    <cellStyle name="標準 30 11 3 2 2 2" xfId="20599"/>
    <cellStyle name="標準 30 11 3 2 2 3" xfId="31153"/>
    <cellStyle name="標準 30 11 3 2 2 4" xfId="41713"/>
    <cellStyle name="標準 30 11 3 2 2 5" xfId="52268"/>
    <cellStyle name="標準 30 11 3 2 3" xfId="15333"/>
    <cellStyle name="標準 30 11 3 2 4" xfId="25888"/>
    <cellStyle name="標準 30 11 3 2 5" xfId="36448"/>
    <cellStyle name="標準 30 11 3 2 6" xfId="47002"/>
    <cellStyle name="標準 30 11 3 3" xfId="7550"/>
    <cellStyle name="標準 30 11 3 3 2" xfId="17722"/>
    <cellStyle name="標準 30 11 3 3 3" xfId="28276"/>
    <cellStyle name="標準 30 11 3 3 4" xfId="38836"/>
    <cellStyle name="標準 30 11 3 3 5" xfId="49391"/>
    <cellStyle name="標準 30 11 3 4" xfId="12456"/>
    <cellStyle name="標準 30 11 3 5" xfId="23010"/>
    <cellStyle name="標準 30 11 3 6" xfId="33570"/>
    <cellStyle name="標準 30 11 3 7" xfId="44124"/>
    <cellStyle name="標準 30 11 4" xfId="1818"/>
    <cellStyle name="標準 30 11 4 2" xfId="4227"/>
    <cellStyle name="標準 30 11 4 2 2" xfId="9469"/>
    <cellStyle name="標準 30 11 4 2 2 2" xfId="20600"/>
    <cellStyle name="標準 30 11 4 2 2 3" xfId="31154"/>
    <cellStyle name="標準 30 11 4 2 2 4" xfId="41714"/>
    <cellStyle name="標準 30 11 4 2 2 5" xfId="52269"/>
    <cellStyle name="標準 30 11 4 2 3" xfId="15334"/>
    <cellStyle name="標準 30 11 4 2 4" xfId="25889"/>
    <cellStyle name="標準 30 11 4 2 5" xfId="36449"/>
    <cellStyle name="標準 30 11 4 2 6" xfId="47003"/>
    <cellStyle name="標準 30 11 4 3" xfId="7061"/>
    <cellStyle name="標準 30 11 4 3 2" xfId="17233"/>
    <cellStyle name="標準 30 11 4 3 3" xfId="27787"/>
    <cellStyle name="標準 30 11 4 3 4" xfId="38347"/>
    <cellStyle name="標準 30 11 4 3 5" xfId="48902"/>
    <cellStyle name="標準 30 11 4 4" xfId="11967"/>
    <cellStyle name="標準 30 11 4 5" xfId="22521"/>
    <cellStyle name="標準 30 11 4 6" xfId="33081"/>
    <cellStyle name="標準 30 11 4 7" xfId="43635"/>
    <cellStyle name="標準 30 11 5" xfId="3692"/>
    <cellStyle name="標準 30 11 5 2" xfId="8934"/>
    <cellStyle name="標準 30 11 5 2 2" xfId="20601"/>
    <cellStyle name="標準 30 11 5 2 3" xfId="31155"/>
    <cellStyle name="標準 30 11 5 2 4" xfId="41715"/>
    <cellStyle name="標準 30 11 5 2 5" xfId="52270"/>
    <cellStyle name="標準 30 11 5 3" xfId="15335"/>
    <cellStyle name="標準 30 11 5 4" xfId="25890"/>
    <cellStyle name="標準 30 11 5 5" xfId="36450"/>
    <cellStyle name="標準 30 11 5 6" xfId="47004"/>
    <cellStyle name="標準 30 11 6" xfId="5991"/>
    <cellStyle name="標準 30 11 6 2" xfId="16698"/>
    <cellStyle name="標準 30 11 6 3" xfId="27252"/>
    <cellStyle name="標準 30 11 6 4" xfId="37812"/>
    <cellStyle name="標準 30 11 6 5" xfId="48367"/>
    <cellStyle name="標準 30 11 7" xfId="11432"/>
    <cellStyle name="標準 30 11 8" xfId="21986"/>
    <cellStyle name="標準 30 11 9" xfId="32546"/>
    <cellStyle name="標準 30 12" xfId="770"/>
    <cellStyle name="標準 30 12 2" xfId="1305"/>
    <cellStyle name="標準 30 12 2 2" xfId="2334"/>
    <cellStyle name="標準 30 12 2 2 2" xfId="7577"/>
    <cellStyle name="標準 30 12 2 2 2 2" xfId="20602"/>
    <cellStyle name="標準 30 12 2 2 2 3" xfId="31156"/>
    <cellStyle name="標準 30 12 2 2 2 4" xfId="41716"/>
    <cellStyle name="標準 30 12 2 2 2 5" xfId="52271"/>
    <cellStyle name="標準 30 12 2 2 3" xfId="15336"/>
    <cellStyle name="標準 30 12 2 2 4" xfId="25891"/>
    <cellStyle name="標準 30 12 2 2 5" xfId="36451"/>
    <cellStyle name="標準 30 12 2 2 6" xfId="47005"/>
    <cellStyle name="標準 30 12 2 3" xfId="4743"/>
    <cellStyle name="標準 30 12 2 3 2" xfId="9985"/>
    <cellStyle name="標準 30 12 2 3 2 2" xfId="20603"/>
    <cellStyle name="標準 30 12 2 3 2 3" xfId="31157"/>
    <cellStyle name="標準 30 12 2 3 2 4" xfId="41717"/>
    <cellStyle name="標準 30 12 2 3 2 5" xfId="52272"/>
    <cellStyle name="標準 30 12 2 3 3" xfId="15337"/>
    <cellStyle name="標準 30 12 2 3 4" xfId="25892"/>
    <cellStyle name="標準 30 12 2 3 5" xfId="36452"/>
    <cellStyle name="標準 30 12 2 3 6" xfId="47006"/>
    <cellStyle name="標準 30 12 2 4" xfId="6548"/>
    <cellStyle name="標準 30 12 2 4 2" xfId="17749"/>
    <cellStyle name="標準 30 12 2 4 3" xfId="28303"/>
    <cellStyle name="標準 30 12 2 4 4" xfId="38863"/>
    <cellStyle name="標準 30 12 2 4 5" xfId="49418"/>
    <cellStyle name="標準 30 12 2 5" xfId="12483"/>
    <cellStyle name="標準 30 12 2 6" xfId="23037"/>
    <cellStyle name="標準 30 12 2 7" xfId="33597"/>
    <cellStyle name="標準 30 12 2 8" xfId="44151"/>
    <cellStyle name="標準 30 12 3" xfId="1840"/>
    <cellStyle name="標準 30 12 3 2" xfId="4249"/>
    <cellStyle name="標準 30 12 3 2 2" xfId="9491"/>
    <cellStyle name="標準 30 12 3 2 2 2" xfId="20604"/>
    <cellStyle name="標準 30 12 3 2 2 3" xfId="31158"/>
    <cellStyle name="標準 30 12 3 2 2 4" xfId="41718"/>
    <cellStyle name="標準 30 12 3 2 2 5" xfId="52273"/>
    <cellStyle name="標準 30 12 3 2 3" xfId="15338"/>
    <cellStyle name="標準 30 12 3 2 4" xfId="25893"/>
    <cellStyle name="標準 30 12 3 2 5" xfId="36453"/>
    <cellStyle name="標準 30 12 3 2 6" xfId="47007"/>
    <cellStyle name="標準 30 12 3 3" xfId="7083"/>
    <cellStyle name="標準 30 12 3 3 2" xfId="17255"/>
    <cellStyle name="標準 30 12 3 3 3" xfId="27809"/>
    <cellStyle name="標準 30 12 3 3 4" xfId="38369"/>
    <cellStyle name="標準 30 12 3 3 5" xfId="48924"/>
    <cellStyle name="標準 30 12 3 4" xfId="11989"/>
    <cellStyle name="標準 30 12 3 5" xfId="22543"/>
    <cellStyle name="標準 30 12 3 6" xfId="33103"/>
    <cellStyle name="標準 30 12 3 7" xfId="43657"/>
    <cellStyle name="標準 30 12 4" xfId="3714"/>
    <cellStyle name="標準 30 12 4 2" xfId="8956"/>
    <cellStyle name="標準 30 12 4 2 2" xfId="20605"/>
    <cellStyle name="標準 30 12 4 2 3" xfId="31159"/>
    <cellStyle name="標準 30 12 4 2 4" xfId="41719"/>
    <cellStyle name="標準 30 12 4 2 5" xfId="52274"/>
    <cellStyle name="標準 30 12 4 3" xfId="15339"/>
    <cellStyle name="標準 30 12 4 4" xfId="25894"/>
    <cellStyle name="標準 30 12 4 5" xfId="36454"/>
    <cellStyle name="標準 30 12 4 6" xfId="47008"/>
    <cellStyle name="標準 30 12 5" xfId="6013"/>
    <cellStyle name="標準 30 12 5 2" xfId="16720"/>
    <cellStyle name="標準 30 12 5 3" xfId="27274"/>
    <cellStyle name="標準 30 12 5 4" xfId="37834"/>
    <cellStyle name="標準 30 12 5 5" xfId="48389"/>
    <cellStyle name="標準 30 12 6" xfId="11454"/>
    <cellStyle name="標準 30 12 7" xfId="22008"/>
    <cellStyle name="標準 30 12 8" xfId="32568"/>
    <cellStyle name="標準 30 12 9" xfId="43122"/>
    <cellStyle name="標準 30 13" xfId="809"/>
    <cellStyle name="標準 30 13 2" xfId="1992"/>
    <cellStyle name="標準 30 13 2 2" xfId="4401"/>
    <cellStyle name="標準 30 13 2 2 2" xfId="9643"/>
    <cellStyle name="標準 30 13 2 2 2 2" xfId="20606"/>
    <cellStyle name="標準 30 13 2 2 2 3" xfId="31160"/>
    <cellStyle name="標準 30 13 2 2 2 4" xfId="41720"/>
    <cellStyle name="標準 30 13 2 2 2 5" xfId="52275"/>
    <cellStyle name="標準 30 13 2 2 3" xfId="15340"/>
    <cellStyle name="標準 30 13 2 2 4" xfId="25895"/>
    <cellStyle name="標準 30 13 2 2 5" xfId="36455"/>
    <cellStyle name="標準 30 13 2 2 6" xfId="47009"/>
    <cellStyle name="標準 30 13 2 3" xfId="7235"/>
    <cellStyle name="標準 30 13 2 3 2" xfId="17407"/>
    <cellStyle name="標準 30 13 2 3 3" xfId="27961"/>
    <cellStyle name="標準 30 13 2 3 4" xfId="38521"/>
    <cellStyle name="標準 30 13 2 3 5" xfId="49076"/>
    <cellStyle name="標準 30 13 2 4" xfId="12141"/>
    <cellStyle name="標準 30 13 2 5" xfId="22695"/>
    <cellStyle name="標準 30 13 2 6" xfId="33255"/>
    <cellStyle name="標準 30 13 2 7" xfId="43809"/>
    <cellStyle name="標準 30 13 3" xfId="3218"/>
    <cellStyle name="標準 30 13 3 2" xfId="8460"/>
    <cellStyle name="標準 30 13 3 2 2" xfId="20607"/>
    <cellStyle name="標準 30 13 3 2 3" xfId="31161"/>
    <cellStyle name="標準 30 13 3 2 4" xfId="41721"/>
    <cellStyle name="標準 30 13 3 2 5" xfId="52276"/>
    <cellStyle name="標準 30 13 3 3" xfId="15341"/>
    <cellStyle name="標準 30 13 3 4" xfId="25896"/>
    <cellStyle name="標準 30 13 3 5" xfId="36456"/>
    <cellStyle name="標準 30 13 3 6" xfId="47010"/>
    <cellStyle name="標準 30 13 4" xfId="6052"/>
    <cellStyle name="標準 30 13 4 2" xfId="16224"/>
    <cellStyle name="標準 30 13 4 3" xfId="26778"/>
    <cellStyle name="標準 30 13 4 4" xfId="37338"/>
    <cellStyle name="標準 30 13 4 5" xfId="47893"/>
    <cellStyle name="標準 30 13 5" xfId="10958"/>
    <cellStyle name="標準 30 13 6" xfId="21512"/>
    <cellStyle name="標準 30 13 7" xfId="32072"/>
    <cellStyle name="標準 30 13 8" xfId="42626"/>
    <cellStyle name="標準 30 14" xfId="1344"/>
    <cellStyle name="標準 30 14 2" xfId="3753"/>
    <cellStyle name="標準 30 14 2 2" xfId="8995"/>
    <cellStyle name="標準 30 14 2 2 2" xfId="20608"/>
    <cellStyle name="標準 30 14 2 2 3" xfId="31162"/>
    <cellStyle name="標準 30 14 2 2 4" xfId="41722"/>
    <cellStyle name="標準 30 14 2 2 5" xfId="52277"/>
    <cellStyle name="標準 30 14 2 3" xfId="15342"/>
    <cellStyle name="標準 30 14 2 4" xfId="25897"/>
    <cellStyle name="標準 30 14 2 5" xfId="36457"/>
    <cellStyle name="標準 30 14 2 6" xfId="47011"/>
    <cellStyle name="標準 30 14 3" xfId="6587"/>
    <cellStyle name="標準 30 14 3 2" xfId="16759"/>
    <cellStyle name="標準 30 14 3 3" xfId="27313"/>
    <cellStyle name="標準 30 14 3 4" xfId="37873"/>
    <cellStyle name="標準 30 14 3 5" xfId="48428"/>
    <cellStyle name="標準 30 14 4" xfId="11493"/>
    <cellStyle name="標準 30 14 5" xfId="22047"/>
    <cellStyle name="標準 30 14 6" xfId="32607"/>
    <cellStyle name="標準 30 14 7" xfId="43161"/>
    <cellStyle name="標準 30 15" xfId="2860"/>
    <cellStyle name="標準 30 15 2" xfId="8103"/>
    <cellStyle name="標準 30 15 2 2" xfId="18275"/>
    <cellStyle name="標準 30 15 2 3" xfId="28829"/>
    <cellStyle name="標準 30 15 2 4" xfId="39389"/>
    <cellStyle name="標準 30 15 2 5" xfId="49944"/>
    <cellStyle name="標準 30 15 3" xfId="13009"/>
    <cellStyle name="標準 30 15 4" xfId="23563"/>
    <cellStyle name="標準 30 15 5" xfId="34123"/>
    <cellStyle name="標準 30 15 6" xfId="44677"/>
    <cellStyle name="標準 30 16" xfId="5268"/>
    <cellStyle name="標準 30 16 2" xfId="10510"/>
    <cellStyle name="標準 30 16 2 2" xfId="18297"/>
    <cellStyle name="標準 30 16 2 3" xfId="28851"/>
    <cellStyle name="標準 30 16 2 4" xfId="39411"/>
    <cellStyle name="標準 30 16 2 5" xfId="49966"/>
    <cellStyle name="標準 30 16 3" xfId="13031"/>
    <cellStyle name="標準 30 16 4" xfId="23585"/>
    <cellStyle name="標準 30 16 5" xfId="34145"/>
    <cellStyle name="標準 30 16 6" xfId="44699"/>
    <cellStyle name="標準 30 17" xfId="5290"/>
    <cellStyle name="標準 30 17 2" xfId="10532"/>
    <cellStyle name="標準 30 17 2 2" xfId="18319"/>
    <cellStyle name="標準 30 17 2 3" xfId="28873"/>
    <cellStyle name="標準 30 17 2 4" xfId="39433"/>
    <cellStyle name="標準 30 17 2 5" xfId="49988"/>
    <cellStyle name="標準 30 17 3" xfId="13053"/>
    <cellStyle name="標準 30 17 4" xfId="23607"/>
    <cellStyle name="標準 30 17 5" xfId="34167"/>
    <cellStyle name="標準 30 17 6" xfId="44721"/>
    <cellStyle name="標準 30 18" xfId="5312"/>
    <cellStyle name="標準 30 18 2" xfId="10554"/>
    <cellStyle name="標準 30 18 2 2" xfId="20609"/>
    <cellStyle name="標準 30 18 2 3" xfId="31163"/>
    <cellStyle name="標準 30 18 2 4" xfId="41723"/>
    <cellStyle name="標準 30 18 2 5" xfId="52278"/>
    <cellStyle name="標準 30 18 3" xfId="15343"/>
    <cellStyle name="標準 30 18 4" xfId="25898"/>
    <cellStyle name="標準 30 18 5" xfId="36458"/>
    <cellStyle name="標準 30 18 6" xfId="47012"/>
    <cellStyle name="標準 30 19" xfId="5334"/>
    <cellStyle name="標準 30 19 2" xfId="21086"/>
    <cellStyle name="標準 30 19 2 2" xfId="31640"/>
    <cellStyle name="標準 30 19 2 3" xfId="42200"/>
    <cellStyle name="標準 30 19 2 4" xfId="52755"/>
    <cellStyle name="標準 30 19 3" xfId="15820"/>
    <cellStyle name="標準 30 19 4" xfId="26375"/>
    <cellStyle name="標準 30 19 5" xfId="36935"/>
    <cellStyle name="標準 30 19 6" xfId="47489"/>
    <cellStyle name="標準 30 2" xfId="127"/>
    <cellStyle name="標準 30 2 10" xfId="21192"/>
    <cellStyle name="標準 30 2 11" xfId="31752"/>
    <cellStyle name="標準 30 2 12" xfId="42306"/>
    <cellStyle name="標準 30 2 2" xfId="236"/>
    <cellStyle name="標準 30 2 2 10" xfId="42433"/>
    <cellStyle name="標準 30 2 2 2" xfId="616"/>
    <cellStyle name="標準 30 2 2 2 2" xfId="2666"/>
    <cellStyle name="標準 30 2 2 2 2 2" xfId="5075"/>
    <cellStyle name="標準 30 2 2 2 2 2 2" xfId="10317"/>
    <cellStyle name="標準 30 2 2 2 2 2 2 2" xfId="20610"/>
    <cellStyle name="標準 30 2 2 2 2 2 2 3" xfId="31164"/>
    <cellStyle name="標準 30 2 2 2 2 2 2 4" xfId="41724"/>
    <cellStyle name="標準 30 2 2 2 2 2 2 5" xfId="52279"/>
    <cellStyle name="標準 30 2 2 2 2 2 3" xfId="15344"/>
    <cellStyle name="標準 30 2 2 2 2 2 4" xfId="25899"/>
    <cellStyle name="標準 30 2 2 2 2 2 5" xfId="36459"/>
    <cellStyle name="標準 30 2 2 2 2 2 6" xfId="47013"/>
    <cellStyle name="標準 30 2 2 2 2 3" xfId="7909"/>
    <cellStyle name="標準 30 2 2 2 2 3 2" xfId="18081"/>
    <cellStyle name="標準 30 2 2 2 2 3 3" xfId="28635"/>
    <cellStyle name="標準 30 2 2 2 2 3 4" xfId="39195"/>
    <cellStyle name="標準 30 2 2 2 2 3 5" xfId="49750"/>
    <cellStyle name="標準 30 2 2 2 2 4" xfId="12815"/>
    <cellStyle name="標準 30 2 2 2 2 5" xfId="23369"/>
    <cellStyle name="標準 30 2 2 2 2 6" xfId="33929"/>
    <cellStyle name="標準 30 2 2 2 2 7" xfId="44483"/>
    <cellStyle name="標準 30 2 2 2 3" xfId="3538"/>
    <cellStyle name="標準 30 2 2 2 3 2" xfId="8780"/>
    <cellStyle name="標準 30 2 2 2 3 2 2" xfId="20611"/>
    <cellStyle name="標準 30 2 2 2 3 2 3" xfId="31165"/>
    <cellStyle name="標準 30 2 2 2 3 2 4" xfId="41725"/>
    <cellStyle name="標準 30 2 2 2 3 2 5" xfId="52280"/>
    <cellStyle name="標準 30 2 2 2 3 3" xfId="15345"/>
    <cellStyle name="標準 30 2 2 2 3 4" xfId="25900"/>
    <cellStyle name="標準 30 2 2 2 3 5" xfId="36460"/>
    <cellStyle name="標準 30 2 2 2 3 6" xfId="47014"/>
    <cellStyle name="標準 30 2 2 2 4" xfId="5859"/>
    <cellStyle name="標準 30 2 2 2 4 2" xfId="16544"/>
    <cellStyle name="標準 30 2 2 2 4 3" xfId="27098"/>
    <cellStyle name="標準 30 2 2 2 4 4" xfId="37658"/>
    <cellStyle name="標準 30 2 2 2 4 5" xfId="48213"/>
    <cellStyle name="標準 30 2 2 2 5" xfId="11278"/>
    <cellStyle name="標準 30 2 2 2 6" xfId="21832"/>
    <cellStyle name="標準 30 2 2 2 7" xfId="32392"/>
    <cellStyle name="標準 30 2 2 2 8" xfId="42946"/>
    <cellStyle name="標準 30 2 2 3" xfId="1129"/>
    <cellStyle name="標準 30 2 2 3 2" xfId="2153"/>
    <cellStyle name="標準 30 2 2 3 2 2" xfId="7396"/>
    <cellStyle name="標準 30 2 2 3 2 2 2" xfId="20612"/>
    <cellStyle name="標準 30 2 2 3 2 2 3" xfId="31166"/>
    <cellStyle name="標準 30 2 2 3 2 2 4" xfId="41726"/>
    <cellStyle name="標準 30 2 2 3 2 2 5" xfId="52281"/>
    <cellStyle name="標準 30 2 2 3 2 3" xfId="15346"/>
    <cellStyle name="標準 30 2 2 3 2 4" xfId="25901"/>
    <cellStyle name="標準 30 2 2 3 2 5" xfId="36461"/>
    <cellStyle name="標準 30 2 2 3 2 6" xfId="47015"/>
    <cellStyle name="標準 30 2 2 3 3" xfId="4562"/>
    <cellStyle name="標準 30 2 2 3 3 2" xfId="9804"/>
    <cellStyle name="標準 30 2 2 3 3 2 2" xfId="20613"/>
    <cellStyle name="標準 30 2 2 3 3 2 3" xfId="31167"/>
    <cellStyle name="標準 30 2 2 3 3 2 4" xfId="41727"/>
    <cellStyle name="標準 30 2 2 3 3 2 5" xfId="52282"/>
    <cellStyle name="標準 30 2 2 3 3 3" xfId="15347"/>
    <cellStyle name="標準 30 2 2 3 3 4" xfId="25902"/>
    <cellStyle name="標準 30 2 2 3 3 5" xfId="36462"/>
    <cellStyle name="標準 30 2 2 3 3 6" xfId="47016"/>
    <cellStyle name="標準 30 2 2 3 4" xfId="6372"/>
    <cellStyle name="標準 30 2 2 3 4 2" xfId="17568"/>
    <cellStyle name="標準 30 2 2 3 4 3" xfId="28122"/>
    <cellStyle name="標準 30 2 2 3 4 4" xfId="38682"/>
    <cellStyle name="標準 30 2 2 3 4 5" xfId="49237"/>
    <cellStyle name="標準 30 2 2 3 5" xfId="12302"/>
    <cellStyle name="標準 30 2 2 3 6" xfId="22856"/>
    <cellStyle name="標準 30 2 2 3 7" xfId="33416"/>
    <cellStyle name="標準 30 2 2 3 8" xfId="43970"/>
    <cellStyle name="標準 30 2 2 4" xfId="1664"/>
    <cellStyle name="標準 30 2 2 4 2" xfId="4073"/>
    <cellStyle name="標準 30 2 2 4 2 2" xfId="9315"/>
    <cellStyle name="標準 30 2 2 4 2 2 2" xfId="20614"/>
    <cellStyle name="標準 30 2 2 4 2 2 3" xfId="31168"/>
    <cellStyle name="標準 30 2 2 4 2 2 4" xfId="41728"/>
    <cellStyle name="標準 30 2 2 4 2 2 5" xfId="52283"/>
    <cellStyle name="標準 30 2 2 4 2 3" xfId="15348"/>
    <cellStyle name="標準 30 2 2 4 2 4" xfId="25903"/>
    <cellStyle name="標準 30 2 2 4 2 5" xfId="36463"/>
    <cellStyle name="標準 30 2 2 4 2 6" xfId="47017"/>
    <cellStyle name="標準 30 2 2 4 3" xfId="6907"/>
    <cellStyle name="標準 30 2 2 4 3 2" xfId="17079"/>
    <cellStyle name="標準 30 2 2 4 3 3" xfId="27633"/>
    <cellStyle name="標準 30 2 2 4 3 4" xfId="38193"/>
    <cellStyle name="標準 30 2 2 4 3 5" xfId="48748"/>
    <cellStyle name="標準 30 2 2 4 4" xfId="11813"/>
    <cellStyle name="標準 30 2 2 4 5" xfId="22367"/>
    <cellStyle name="標準 30 2 2 4 6" xfId="32927"/>
    <cellStyle name="標準 30 2 2 4 7" xfId="43481"/>
    <cellStyle name="標準 30 2 2 5" xfId="3025"/>
    <cellStyle name="標準 30 2 2 5 2" xfId="8267"/>
    <cellStyle name="標準 30 2 2 5 2 2" xfId="20615"/>
    <cellStyle name="標準 30 2 2 5 2 3" xfId="31169"/>
    <cellStyle name="標準 30 2 2 5 2 4" xfId="41729"/>
    <cellStyle name="標準 30 2 2 5 2 5" xfId="52284"/>
    <cellStyle name="標準 30 2 2 5 3" xfId="15349"/>
    <cellStyle name="標準 30 2 2 5 4" xfId="25904"/>
    <cellStyle name="標準 30 2 2 5 5" xfId="36464"/>
    <cellStyle name="標準 30 2 2 5 6" xfId="47018"/>
    <cellStyle name="標準 30 2 2 6" xfId="5480"/>
    <cellStyle name="標準 30 2 2 6 2" xfId="16031"/>
    <cellStyle name="標準 30 2 2 6 3" xfId="26585"/>
    <cellStyle name="標準 30 2 2 6 4" xfId="37145"/>
    <cellStyle name="標準 30 2 2 6 5" xfId="47700"/>
    <cellStyle name="標準 30 2 2 7" xfId="10765"/>
    <cellStyle name="標準 30 2 2 8" xfId="21319"/>
    <cellStyle name="標準 30 2 2 9" xfId="31879"/>
    <cellStyle name="標準 30 2 3" xfId="472"/>
    <cellStyle name="標準 30 2 3 2" xfId="1002"/>
    <cellStyle name="標準 30 2 3 2 2" xfId="2539"/>
    <cellStyle name="標準 30 2 3 2 2 2" xfId="7782"/>
    <cellStyle name="標準 30 2 3 2 2 2 2" xfId="20616"/>
    <cellStyle name="標準 30 2 3 2 2 2 3" xfId="31170"/>
    <cellStyle name="標準 30 2 3 2 2 2 4" xfId="41730"/>
    <cellStyle name="標準 30 2 3 2 2 2 5" xfId="52285"/>
    <cellStyle name="標準 30 2 3 2 2 3" xfId="15350"/>
    <cellStyle name="標準 30 2 3 2 2 4" xfId="25905"/>
    <cellStyle name="標準 30 2 3 2 2 5" xfId="36465"/>
    <cellStyle name="標準 30 2 3 2 2 6" xfId="47019"/>
    <cellStyle name="標準 30 2 3 2 3" xfId="4948"/>
    <cellStyle name="標準 30 2 3 2 3 2" xfId="10190"/>
    <cellStyle name="標準 30 2 3 2 3 2 2" xfId="20617"/>
    <cellStyle name="標準 30 2 3 2 3 2 3" xfId="31171"/>
    <cellStyle name="標準 30 2 3 2 3 2 4" xfId="41731"/>
    <cellStyle name="標準 30 2 3 2 3 2 5" xfId="52286"/>
    <cellStyle name="標準 30 2 3 2 3 3" xfId="15351"/>
    <cellStyle name="標準 30 2 3 2 3 4" xfId="25906"/>
    <cellStyle name="標準 30 2 3 2 3 5" xfId="36466"/>
    <cellStyle name="標準 30 2 3 2 3 6" xfId="47020"/>
    <cellStyle name="標準 30 2 3 2 4" xfId="6245"/>
    <cellStyle name="標準 30 2 3 2 4 2" xfId="17954"/>
    <cellStyle name="標準 30 2 3 2 4 3" xfId="28508"/>
    <cellStyle name="標準 30 2 3 2 4 4" xfId="39068"/>
    <cellStyle name="標準 30 2 3 2 4 5" xfId="49623"/>
    <cellStyle name="標準 30 2 3 2 5" xfId="12688"/>
    <cellStyle name="標準 30 2 3 2 6" xfId="23242"/>
    <cellStyle name="標準 30 2 3 2 7" xfId="33802"/>
    <cellStyle name="標準 30 2 3 2 8" xfId="44356"/>
    <cellStyle name="標準 30 2 3 3" xfId="1537"/>
    <cellStyle name="標準 30 2 3 3 2" xfId="3946"/>
    <cellStyle name="標準 30 2 3 3 2 2" xfId="9188"/>
    <cellStyle name="標準 30 2 3 3 2 2 2" xfId="20618"/>
    <cellStyle name="標準 30 2 3 3 2 2 3" xfId="31172"/>
    <cellStyle name="標準 30 2 3 3 2 2 4" xfId="41732"/>
    <cellStyle name="標準 30 2 3 3 2 2 5" xfId="52287"/>
    <cellStyle name="標準 30 2 3 3 2 3" xfId="15352"/>
    <cellStyle name="標準 30 2 3 3 2 4" xfId="25907"/>
    <cellStyle name="標準 30 2 3 3 2 5" xfId="36467"/>
    <cellStyle name="標準 30 2 3 3 2 6" xfId="47021"/>
    <cellStyle name="標準 30 2 3 3 3" xfId="6780"/>
    <cellStyle name="標準 30 2 3 3 3 2" xfId="16952"/>
    <cellStyle name="標準 30 2 3 3 3 3" xfId="27506"/>
    <cellStyle name="標準 30 2 3 3 3 4" xfId="38066"/>
    <cellStyle name="標準 30 2 3 3 3 5" xfId="48621"/>
    <cellStyle name="標準 30 2 3 3 4" xfId="11686"/>
    <cellStyle name="標準 30 2 3 3 5" xfId="22240"/>
    <cellStyle name="標準 30 2 3 3 6" xfId="32800"/>
    <cellStyle name="標準 30 2 3 3 7" xfId="43354"/>
    <cellStyle name="標準 30 2 3 4" xfId="3411"/>
    <cellStyle name="標準 30 2 3 4 2" xfId="8653"/>
    <cellStyle name="標準 30 2 3 4 2 2" xfId="20619"/>
    <cellStyle name="標準 30 2 3 4 2 3" xfId="31173"/>
    <cellStyle name="標準 30 2 3 4 2 4" xfId="41733"/>
    <cellStyle name="標準 30 2 3 4 2 5" xfId="52288"/>
    <cellStyle name="標準 30 2 3 4 3" xfId="15353"/>
    <cellStyle name="標準 30 2 3 4 4" xfId="25908"/>
    <cellStyle name="標準 30 2 3 4 5" xfId="36468"/>
    <cellStyle name="標準 30 2 3 4 6" xfId="47022"/>
    <cellStyle name="標準 30 2 3 5" xfId="5715"/>
    <cellStyle name="標準 30 2 3 5 2" xfId="16417"/>
    <cellStyle name="標準 30 2 3 5 3" xfId="26971"/>
    <cellStyle name="標準 30 2 3 5 4" xfId="37531"/>
    <cellStyle name="標準 30 2 3 5 5" xfId="48086"/>
    <cellStyle name="標準 30 2 3 6" xfId="11151"/>
    <cellStyle name="標準 30 2 3 7" xfId="21705"/>
    <cellStyle name="標準 30 2 3 8" xfId="32265"/>
    <cellStyle name="標準 30 2 3 9" xfId="42819"/>
    <cellStyle name="標準 30 2 4" xfId="831"/>
    <cellStyle name="標準 30 2 4 2" xfId="2370"/>
    <cellStyle name="標準 30 2 4 2 2" xfId="4779"/>
    <cellStyle name="標準 30 2 4 2 2 2" xfId="10021"/>
    <cellStyle name="標準 30 2 4 2 2 2 2" xfId="20620"/>
    <cellStyle name="標準 30 2 4 2 2 2 3" xfId="31174"/>
    <cellStyle name="標準 30 2 4 2 2 2 4" xfId="41734"/>
    <cellStyle name="標準 30 2 4 2 2 2 5" xfId="52289"/>
    <cellStyle name="標準 30 2 4 2 2 3" xfId="15354"/>
    <cellStyle name="標準 30 2 4 2 2 4" xfId="25909"/>
    <cellStyle name="標準 30 2 4 2 2 5" xfId="36469"/>
    <cellStyle name="標準 30 2 4 2 2 6" xfId="47023"/>
    <cellStyle name="標準 30 2 4 2 3" xfId="7613"/>
    <cellStyle name="標準 30 2 4 2 3 2" xfId="17785"/>
    <cellStyle name="標準 30 2 4 2 3 3" xfId="28339"/>
    <cellStyle name="標準 30 2 4 2 3 4" xfId="38899"/>
    <cellStyle name="標準 30 2 4 2 3 5" xfId="49454"/>
    <cellStyle name="標準 30 2 4 2 4" xfId="12519"/>
    <cellStyle name="標準 30 2 4 2 5" xfId="23073"/>
    <cellStyle name="標準 30 2 4 2 6" xfId="33633"/>
    <cellStyle name="標準 30 2 4 2 7" xfId="44187"/>
    <cellStyle name="標準 30 2 4 3" xfId="3240"/>
    <cellStyle name="標準 30 2 4 3 2" xfId="8482"/>
    <cellStyle name="標準 30 2 4 3 2 2" xfId="20621"/>
    <cellStyle name="標準 30 2 4 3 2 3" xfId="31175"/>
    <cellStyle name="標準 30 2 4 3 2 4" xfId="41735"/>
    <cellStyle name="標準 30 2 4 3 2 5" xfId="52290"/>
    <cellStyle name="標準 30 2 4 3 3" xfId="15355"/>
    <cellStyle name="標準 30 2 4 3 4" xfId="25910"/>
    <cellStyle name="標準 30 2 4 3 5" xfId="36470"/>
    <cellStyle name="標準 30 2 4 3 6" xfId="47024"/>
    <cellStyle name="標準 30 2 4 4" xfId="6074"/>
    <cellStyle name="標準 30 2 4 4 2" xfId="16246"/>
    <cellStyle name="標準 30 2 4 4 3" xfId="26800"/>
    <cellStyle name="標準 30 2 4 4 4" xfId="37360"/>
    <cellStyle name="標準 30 2 4 4 5" xfId="47915"/>
    <cellStyle name="標準 30 2 4 5" xfId="10980"/>
    <cellStyle name="標準 30 2 4 6" xfId="21534"/>
    <cellStyle name="標準 30 2 4 7" xfId="32094"/>
    <cellStyle name="標準 30 2 4 8" xfId="42648"/>
    <cellStyle name="標準 30 2 5" xfId="2009"/>
    <cellStyle name="標準 30 2 5 2" xfId="4418"/>
    <cellStyle name="標準 30 2 5 2 2" xfId="9660"/>
    <cellStyle name="標準 30 2 5 2 2 2" xfId="20622"/>
    <cellStyle name="標準 30 2 5 2 2 3" xfId="31176"/>
    <cellStyle name="標準 30 2 5 2 2 4" xfId="41736"/>
    <cellStyle name="標準 30 2 5 2 2 5" xfId="52291"/>
    <cellStyle name="標準 30 2 5 2 3" xfId="15356"/>
    <cellStyle name="標準 30 2 5 2 4" xfId="25911"/>
    <cellStyle name="標準 30 2 5 2 5" xfId="36471"/>
    <cellStyle name="標準 30 2 5 2 6" xfId="47025"/>
    <cellStyle name="標準 30 2 5 3" xfId="7252"/>
    <cellStyle name="標準 30 2 5 3 2" xfId="17424"/>
    <cellStyle name="標準 30 2 5 3 3" xfId="27978"/>
    <cellStyle name="標準 30 2 5 3 4" xfId="38538"/>
    <cellStyle name="標準 30 2 5 3 5" xfId="49093"/>
    <cellStyle name="標準 30 2 5 4" xfId="12158"/>
    <cellStyle name="標準 30 2 5 5" xfId="22712"/>
    <cellStyle name="標準 30 2 5 6" xfId="33272"/>
    <cellStyle name="標準 30 2 5 7" xfId="43826"/>
    <cellStyle name="標準 30 2 6" xfId="1366"/>
    <cellStyle name="標準 30 2 6 2" xfId="3775"/>
    <cellStyle name="標準 30 2 6 2 2" xfId="9017"/>
    <cellStyle name="標準 30 2 6 2 2 2" xfId="20623"/>
    <cellStyle name="標準 30 2 6 2 2 3" xfId="31177"/>
    <cellStyle name="標準 30 2 6 2 2 4" xfId="41737"/>
    <cellStyle name="標準 30 2 6 2 2 5" xfId="52292"/>
    <cellStyle name="標準 30 2 6 2 3" xfId="15357"/>
    <cellStyle name="標準 30 2 6 2 4" xfId="25912"/>
    <cellStyle name="標準 30 2 6 2 5" xfId="36472"/>
    <cellStyle name="標準 30 2 6 2 6" xfId="47026"/>
    <cellStyle name="標準 30 2 6 3" xfId="6609"/>
    <cellStyle name="標準 30 2 6 3 2" xfId="16781"/>
    <cellStyle name="標準 30 2 6 3 3" xfId="27335"/>
    <cellStyle name="標準 30 2 6 3 4" xfId="37895"/>
    <cellStyle name="標準 30 2 6 3 5" xfId="48450"/>
    <cellStyle name="標準 30 2 6 4" xfId="11515"/>
    <cellStyle name="標準 30 2 6 5" xfId="22069"/>
    <cellStyle name="標準 30 2 6 6" xfId="32629"/>
    <cellStyle name="標準 30 2 6 7" xfId="43183"/>
    <cellStyle name="標準 30 2 7" xfId="2898"/>
    <cellStyle name="標準 30 2 7 2" xfId="8140"/>
    <cellStyle name="標準 30 2 7 2 2" xfId="20624"/>
    <cellStyle name="標準 30 2 7 2 3" xfId="31178"/>
    <cellStyle name="標準 30 2 7 2 4" xfId="41738"/>
    <cellStyle name="標準 30 2 7 2 5" xfId="52293"/>
    <cellStyle name="標準 30 2 7 3" xfId="15358"/>
    <cellStyle name="標準 30 2 7 4" xfId="25913"/>
    <cellStyle name="標準 30 2 7 5" xfId="36473"/>
    <cellStyle name="標準 30 2 7 6" xfId="47027"/>
    <cellStyle name="標準 30 2 8" xfId="5375"/>
    <cellStyle name="標準 30 2 8 2" xfId="15904"/>
    <cellStyle name="標準 30 2 8 3" xfId="26458"/>
    <cellStyle name="標準 30 2 8 4" xfId="37018"/>
    <cellStyle name="標準 30 2 8 5" xfId="47573"/>
    <cellStyle name="標準 30 2 9" xfId="10638"/>
    <cellStyle name="標準 30 20" xfId="5354"/>
    <cellStyle name="標準 30 20 2" xfId="21108"/>
    <cellStyle name="標準 30 20 2 2" xfId="31662"/>
    <cellStyle name="標準 30 20 2 3" xfId="42222"/>
    <cellStyle name="標準 30 20 2 4" xfId="52777"/>
    <cellStyle name="標準 30 20 3" xfId="15842"/>
    <cellStyle name="標準 30 20 4" xfId="26397"/>
    <cellStyle name="標準 30 20 5" xfId="36957"/>
    <cellStyle name="標準 30 20 6" xfId="47511"/>
    <cellStyle name="標準 30 21" xfId="10576"/>
    <cellStyle name="標準 30 21 2" xfId="21130"/>
    <cellStyle name="標準 30 21 3" xfId="31684"/>
    <cellStyle name="標準 30 21 4" xfId="42244"/>
    <cellStyle name="標準 30 21 5" xfId="52799"/>
    <cellStyle name="標準 30 22" xfId="15866"/>
    <cellStyle name="標準 30 22 2" xfId="26421"/>
    <cellStyle name="標準 30 22 3" xfId="36981"/>
    <cellStyle name="標準 30 22 4" xfId="47535"/>
    <cellStyle name="標準 30 23" xfId="10600"/>
    <cellStyle name="標準 30 24" xfId="21154"/>
    <cellStyle name="標準 30 25" xfId="31714"/>
    <cellStyle name="標準 30 26" xfId="42268"/>
    <cellStyle name="標準 30 3" xfId="149"/>
    <cellStyle name="標準 30 3 10" xfId="21214"/>
    <cellStyle name="標準 30 3 11" xfId="31774"/>
    <cellStyle name="標準 30 3 12" xfId="42328"/>
    <cellStyle name="標準 30 3 2" xfId="259"/>
    <cellStyle name="標準 30 3 2 10" xfId="42455"/>
    <cellStyle name="標準 30 3 2 2" xfId="638"/>
    <cellStyle name="標準 30 3 2 2 2" xfId="2688"/>
    <cellStyle name="標準 30 3 2 2 2 2" xfId="5097"/>
    <cellStyle name="標準 30 3 2 2 2 2 2" xfId="10339"/>
    <cellStyle name="標準 30 3 2 2 2 2 2 2" xfId="20625"/>
    <cellStyle name="標準 30 3 2 2 2 2 2 3" xfId="31179"/>
    <cellStyle name="標準 30 3 2 2 2 2 2 4" xfId="41739"/>
    <cellStyle name="標準 30 3 2 2 2 2 2 5" xfId="52294"/>
    <cellStyle name="標準 30 3 2 2 2 2 3" xfId="15359"/>
    <cellStyle name="標準 30 3 2 2 2 2 4" xfId="25914"/>
    <cellStyle name="標準 30 3 2 2 2 2 5" xfId="36474"/>
    <cellStyle name="標準 30 3 2 2 2 2 6" xfId="47028"/>
    <cellStyle name="標準 30 3 2 2 2 3" xfId="7931"/>
    <cellStyle name="標準 30 3 2 2 2 3 2" xfId="18103"/>
    <cellStyle name="標準 30 3 2 2 2 3 3" xfId="28657"/>
    <cellStyle name="標準 30 3 2 2 2 3 4" xfId="39217"/>
    <cellStyle name="標準 30 3 2 2 2 3 5" xfId="49772"/>
    <cellStyle name="標準 30 3 2 2 2 4" xfId="12837"/>
    <cellStyle name="標準 30 3 2 2 2 5" xfId="23391"/>
    <cellStyle name="標準 30 3 2 2 2 6" xfId="33951"/>
    <cellStyle name="標準 30 3 2 2 2 7" xfId="44505"/>
    <cellStyle name="標準 30 3 2 2 3" xfId="3560"/>
    <cellStyle name="標準 30 3 2 2 3 2" xfId="8802"/>
    <cellStyle name="標準 30 3 2 2 3 2 2" xfId="20626"/>
    <cellStyle name="標準 30 3 2 2 3 2 3" xfId="31180"/>
    <cellStyle name="標準 30 3 2 2 3 2 4" xfId="41740"/>
    <cellStyle name="標準 30 3 2 2 3 2 5" xfId="52295"/>
    <cellStyle name="標準 30 3 2 2 3 3" xfId="15360"/>
    <cellStyle name="標準 30 3 2 2 3 4" xfId="25915"/>
    <cellStyle name="標準 30 3 2 2 3 5" xfId="36475"/>
    <cellStyle name="標準 30 3 2 2 3 6" xfId="47029"/>
    <cellStyle name="標準 30 3 2 2 4" xfId="5881"/>
    <cellStyle name="標準 30 3 2 2 4 2" xfId="16566"/>
    <cellStyle name="標準 30 3 2 2 4 3" xfId="27120"/>
    <cellStyle name="標準 30 3 2 2 4 4" xfId="37680"/>
    <cellStyle name="標準 30 3 2 2 4 5" xfId="48235"/>
    <cellStyle name="標準 30 3 2 2 5" xfId="11300"/>
    <cellStyle name="標準 30 3 2 2 6" xfId="21854"/>
    <cellStyle name="標準 30 3 2 2 7" xfId="32414"/>
    <cellStyle name="標準 30 3 2 2 8" xfId="42968"/>
    <cellStyle name="標準 30 3 2 3" xfId="1151"/>
    <cellStyle name="標準 30 3 2 3 2" xfId="2175"/>
    <cellStyle name="標準 30 3 2 3 2 2" xfId="7418"/>
    <cellStyle name="標準 30 3 2 3 2 2 2" xfId="20627"/>
    <cellStyle name="標準 30 3 2 3 2 2 3" xfId="31181"/>
    <cellStyle name="標準 30 3 2 3 2 2 4" xfId="41741"/>
    <cellStyle name="標準 30 3 2 3 2 2 5" xfId="52296"/>
    <cellStyle name="標準 30 3 2 3 2 3" xfId="15361"/>
    <cellStyle name="標準 30 3 2 3 2 4" xfId="25916"/>
    <cellStyle name="標準 30 3 2 3 2 5" xfId="36476"/>
    <cellStyle name="標準 30 3 2 3 2 6" xfId="47030"/>
    <cellStyle name="標準 30 3 2 3 3" xfId="4584"/>
    <cellStyle name="標準 30 3 2 3 3 2" xfId="9826"/>
    <cellStyle name="標準 30 3 2 3 3 2 2" xfId="20628"/>
    <cellStyle name="標準 30 3 2 3 3 2 3" xfId="31182"/>
    <cellStyle name="標準 30 3 2 3 3 2 4" xfId="41742"/>
    <cellStyle name="標準 30 3 2 3 3 2 5" xfId="52297"/>
    <cellStyle name="標準 30 3 2 3 3 3" xfId="15362"/>
    <cellStyle name="標準 30 3 2 3 3 4" xfId="25917"/>
    <cellStyle name="標準 30 3 2 3 3 5" xfId="36477"/>
    <cellStyle name="標準 30 3 2 3 3 6" xfId="47031"/>
    <cellStyle name="標準 30 3 2 3 4" xfId="6394"/>
    <cellStyle name="標準 30 3 2 3 4 2" xfId="17590"/>
    <cellStyle name="標準 30 3 2 3 4 3" xfId="28144"/>
    <cellStyle name="標準 30 3 2 3 4 4" xfId="38704"/>
    <cellStyle name="標準 30 3 2 3 4 5" xfId="49259"/>
    <cellStyle name="標準 30 3 2 3 5" xfId="12324"/>
    <cellStyle name="標準 30 3 2 3 6" xfId="22878"/>
    <cellStyle name="標準 30 3 2 3 7" xfId="33438"/>
    <cellStyle name="標準 30 3 2 3 8" xfId="43992"/>
    <cellStyle name="標準 30 3 2 4" xfId="1686"/>
    <cellStyle name="標準 30 3 2 4 2" xfId="4095"/>
    <cellStyle name="標準 30 3 2 4 2 2" xfId="9337"/>
    <cellStyle name="標準 30 3 2 4 2 2 2" xfId="20629"/>
    <cellStyle name="標準 30 3 2 4 2 2 3" xfId="31183"/>
    <cellStyle name="標準 30 3 2 4 2 2 4" xfId="41743"/>
    <cellStyle name="標準 30 3 2 4 2 2 5" xfId="52298"/>
    <cellStyle name="標準 30 3 2 4 2 3" xfId="15363"/>
    <cellStyle name="標準 30 3 2 4 2 4" xfId="25918"/>
    <cellStyle name="標準 30 3 2 4 2 5" xfId="36478"/>
    <cellStyle name="標準 30 3 2 4 2 6" xfId="47032"/>
    <cellStyle name="標準 30 3 2 4 3" xfId="6929"/>
    <cellStyle name="標準 30 3 2 4 3 2" xfId="17101"/>
    <cellStyle name="標準 30 3 2 4 3 3" xfId="27655"/>
    <cellStyle name="標準 30 3 2 4 3 4" xfId="38215"/>
    <cellStyle name="標準 30 3 2 4 3 5" xfId="48770"/>
    <cellStyle name="標準 30 3 2 4 4" xfId="11835"/>
    <cellStyle name="標準 30 3 2 4 5" xfId="22389"/>
    <cellStyle name="標準 30 3 2 4 6" xfId="32949"/>
    <cellStyle name="標準 30 3 2 4 7" xfId="43503"/>
    <cellStyle name="標準 30 3 2 5" xfId="3047"/>
    <cellStyle name="標準 30 3 2 5 2" xfId="8289"/>
    <cellStyle name="標準 30 3 2 5 2 2" xfId="20630"/>
    <cellStyle name="標準 30 3 2 5 2 3" xfId="31184"/>
    <cellStyle name="標準 30 3 2 5 2 4" xfId="41744"/>
    <cellStyle name="標準 30 3 2 5 2 5" xfId="52299"/>
    <cellStyle name="標準 30 3 2 5 3" xfId="15364"/>
    <cellStyle name="標準 30 3 2 5 4" xfId="25919"/>
    <cellStyle name="標準 30 3 2 5 5" xfId="36479"/>
    <cellStyle name="標準 30 3 2 5 6" xfId="47033"/>
    <cellStyle name="標準 30 3 2 6" xfId="5502"/>
    <cellStyle name="標準 30 3 2 6 2" xfId="16053"/>
    <cellStyle name="標準 30 3 2 6 3" xfId="26607"/>
    <cellStyle name="標準 30 3 2 6 4" xfId="37167"/>
    <cellStyle name="標準 30 3 2 6 5" xfId="47722"/>
    <cellStyle name="標準 30 3 2 7" xfId="10787"/>
    <cellStyle name="標準 30 3 2 8" xfId="21341"/>
    <cellStyle name="標準 30 3 2 9" xfId="31901"/>
    <cellStyle name="標準 30 3 3" xfId="489"/>
    <cellStyle name="標準 30 3 3 2" xfId="1024"/>
    <cellStyle name="標準 30 3 3 2 2" xfId="2561"/>
    <cellStyle name="標準 30 3 3 2 2 2" xfId="7804"/>
    <cellStyle name="標準 30 3 3 2 2 2 2" xfId="20631"/>
    <cellStyle name="標準 30 3 3 2 2 2 3" xfId="31185"/>
    <cellStyle name="標準 30 3 3 2 2 2 4" xfId="41745"/>
    <cellStyle name="標準 30 3 3 2 2 2 5" xfId="52300"/>
    <cellStyle name="標準 30 3 3 2 2 3" xfId="15365"/>
    <cellStyle name="標準 30 3 3 2 2 4" xfId="25920"/>
    <cellStyle name="標準 30 3 3 2 2 5" xfId="36480"/>
    <cellStyle name="標準 30 3 3 2 2 6" xfId="47034"/>
    <cellStyle name="標準 30 3 3 2 3" xfId="4970"/>
    <cellStyle name="標準 30 3 3 2 3 2" xfId="10212"/>
    <cellStyle name="標準 30 3 3 2 3 2 2" xfId="20632"/>
    <cellStyle name="標準 30 3 3 2 3 2 3" xfId="31186"/>
    <cellStyle name="標準 30 3 3 2 3 2 4" xfId="41746"/>
    <cellStyle name="標準 30 3 3 2 3 2 5" xfId="52301"/>
    <cellStyle name="標準 30 3 3 2 3 3" xfId="15366"/>
    <cellStyle name="標準 30 3 3 2 3 4" xfId="25921"/>
    <cellStyle name="標準 30 3 3 2 3 5" xfId="36481"/>
    <cellStyle name="標準 30 3 3 2 3 6" xfId="47035"/>
    <cellStyle name="標準 30 3 3 2 4" xfId="6267"/>
    <cellStyle name="標準 30 3 3 2 4 2" xfId="17976"/>
    <cellStyle name="標準 30 3 3 2 4 3" xfId="28530"/>
    <cellStyle name="標準 30 3 3 2 4 4" xfId="39090"/>
    <cellStyle name="標準 30 3 3 2 4 5" xfId="49645"/>
    <cellStyle name="標準 30 3 3 2 5" xfId="12710"/>
    <cellStyle name="標準 30 3 3 2 6" xfId="23264"/>
    <cellStyle name="標準 30 3 3 2 7" xfId="33824"/>
    <cellStyle name="標準 30 3 3 2 8" xfId="44378"/>
    <cellStyle name="標準 30 3 3 3" xfId="1559"/>
    <cellStyle name="標準 30 3 3 3 2" xfId="3968"/>
    <cellStyle name="標準 30 3 3 3 2 2" xfId="9210"/>
    <cellStyle name="標準 30 3 3 3 2 2 2" xfId="20633"/>
    <cellStyle name="標準 30 3 3 3 2 2 3" xfId="31187"/>
    <cellStyle name="標準 30 3 3 3 2 2 4" xfId="41747"/>
    <cellStyle name="標準 30 3 3 3 2 2 5" xfId="52302"/>
    <cellStyle name="標準 30 3 3 3 2 3" xfId="15367"/>
    <cellStyle name="標準 30 3 3 3 2 4" xfId="25922"/>
    <cellStyle name="標準 30 3 3 3 2 5" xfId="36482"/>
    <cellStyle name="標準 30 3 3 3 2 6" xfId="47036"/>
    <cellStyle name="標準 30 3 3 3 3" xfId="6802"/>
    <cellStyle name="標準 30 3 3 3 3 2" xfId="16974"/>
    <cellStyle name="標準 30 3 3 3 3 3" xfId="27528"/>
    <cellStyle name="標準 30 3 3 3 3 4" xfId="38088"/>
    <cellStyle name="標準 30 3 3 3 3 5" xfId="48643"/>
    <cellStyle name="標準 30 3 3 3 4" xfId="11708"/>
    <cellStyle name="標準 30 3 3 3 5" xfId="22262"/>
    <cellStyle name="標準 30 3 3 3 6" xfId="32822"/>
    <cellStyle name="標準 30 3 3 3 7" xfId="43376"/>
    <cellStyle name="標準 30 3 3 4" xfId="3433"/>
    <cellStyle name="標準 30 3 3 4 2" xfId="8675"/>
    <cellStyle name="標準 30 3 3 4 2 2" xfId="20634"/>
    <cellStyle name="標準 30 3 3 4 2 3" xfId="31188"/>
    <cellStyle name="標準 30 3 3 4 2 4" xfId="41748"/>
    <cellStyle name="標準 30 3 3 4 2 5" xfId="52303"/>
    <cellStyle name="標準 30 3 3 4 3" xfId="15368"/>
    <cellStyle name="標準 30 3 3 4 4" xfId="25923"/>
    <cellStyle name="標準 30 3 3 4 5" xfId="36483"/>
    <cellStyle name="標準 30 3 3 4 6" xfId="47037"/>
    <cellStyle name="標準 30 3 3 5" xfId="5732"/>
    <cellStyle name="標準 30 3 3 5 2" xfId="16439"/>
    <cellStyle name="標準 30 3 3 5 3" xfId="26993"/>
    <cellStyle name="標準 30 3 3 5 4" xfId="37553"/>
    <cellStyle name="標準 30 3 3 5 5" xfId="48108"/>
    <cellStyle name="標準 30 3 3 6" xfId="11173"/>
    <cellStyle name="標準 30 3 3 7" xfId="21727"/>
    <cellStyle name="標準 30 3 3 8" xfId="32287"/>
    <cellStyle name="標準 30 3 3 9" xfId="42841"/>
    <cellStyle name="標準 30 3 4" xfId="853"/>
    <cellStyle name="標準 30 3 4 2" xfId="2390"/>
    <cellStyle name="標準 30 3 4 2 2" xfId="4799"/>
    <cellStyle name="標準 30 3 4 2 2 2" xfId="10041"/>
    <cellStyle name="標準 30 3 4 2 2 2 2" xfId="20635"/>
    <cellStyle name="標準 30 3 4 2 2 2 3" xfId="31189"/>
    <cellStyle name="標準 30 3 4 2 2 2 4" xfId="41749"/>
    <cellStyle name="標準 30 3 4 2 2 2 5" xfId="52304"/>
    <cellStyle name="標準 30 3 4 2 2 3" xfId="15369"/>
    <cellStyle name="標準 30 3 4 2 2 4" xfId="25924"/>
    <cellStyle name="標準 30 3 4 2 2 5" xfId="36484"/>
    <cellStyle name="標準 30 3 4 2 2 6" xfId="47038"/>
    <cellStyle name="標準 30 3 4 2 3" xfId="7633"/>
    <cellStyle name="標準 30 3 4 2 3 2" xfId="17805"/>
    <cellStyle name="標準 30 3 4 2 3 3" xfId="28359"/>
    <cellStyle name="標準 30 3 4 2 3 4" xfId="38919"/>
    <cellStyle name="標準 30 3 4 2 3 5" xfId="49474"/>
    <cellStyle name="標準 30 3 4 2 4" xfId="12539"/>
    <cellStyle name="標準 30 3 4 2 5" xfId="23093"/>
    <cellStyle name="標準 30 3 4 2 6" xfId="33653"/>
    <cellStyle name="標準 30 3 4 2 7" xfId="44207"/>
    <cellStyle name="標準 30 3 4 3" xfId="3262"/>
    <cellStyle name="標準 30 3 4 3 2" xfId="8504"/>
    <cellStyle name="標準 30 3 4 3 2 2" xfId="20636"/>
    <cellStyle name="標準 30 3 4 3 2 3" xfId="31190"/>
    <cellStyle name="標準 30 3 4 3 2 4" xfId="41750"/>
    <cellStyle name="標準 30 3 4 3 2 5" xfId="52305"/>
    <cellStyle name="標準 30 3 4 3 3" xfId="15370"/>
    <cellStyle name="標準 30 3 4 3 4" xfId="25925"/>
    <cellStyle name="標準 30 3 4 3 5" xfId="36485"/>
    <cellStyle name="標準 30 3 4 3 6" xfId="47039"/>
    <cellStyle name="標準 30 3 4 4" xfId="6096"/>
    <cellStyle name="標準 30 3 4 4 2" xfId="16268"/>
    <cellStyle name="標準 30 3 4 4 3" xfId="26822"/>
    <cellStyle name="標準 30 3 4 4 4" xfId="37382"/>
    <cellStyle name="標準 30 3 4 4 5" xfId="47937"/>
    <cellStyle name="標準 30 3 4 5" xfId="11002"/>
    <cellStyle name="標準 30 3 4 6" xfId="21556"/>
    <cellStyle name="標準 30 3 4 7" xfId="32116"/>
    <cellStyle name="標準 30 3 4 8" xfId="42670"/>
    <cellStyle name="標準 30 3 5" xfId="2026"/>
    <cellStyle name="標準 30 3 5 2" xfId="4435"/>
    <cellStyle name="標準 30 3 5 2 2" xfId="9677"/>
    <cellStyle name="標準 30 3 5 2 2 2" xfId="20637"/>
    <cellStyle name="標準 30 3 5 2 2 3" xfId="31191"/>
    <cellStyle name="標準 30 3 5 2 2 4" xfId="41751"/>
    <cellStyle name="標準 30 3 5 2 2 5" xfId="52306"/>
    <cellStyle name="標準 30 3 5 2 3" xfId="15371"/>
    <cellStyle name="標準 30 3 5 2 4" xfId="25926"/>
    <cellStyle name="標準 30 3 5 2 5" xfId="36486"/>
    <cellStyle name="標準 30 3 5 2 6" xfId="47040"/>
    <cellStyle name="標準 30 3 5 3" xfId="7269"/>
    <cellStyle name="標準 30 3 5 3 2" xfId="17441"/>
    <cellStyle name="標準 30 3 5 3 3" xfId="27995"/>
    <cellStyle name="標準 30 3 5 3 4" xfId="38555"/>
    <cellStyle name="標準 30 3 5 3 5" xfId="49110"/>
    <cellStyle name="標準 30 3 5 4" xfId="12175"/>
    <cellStyle name="標準 30 3 5 5" xfId="22729"/>
    <cellStyle name="標準 30 3 5 6" xfId="33289"/>
    <cellStyle name="標準 30 3 5 7" xfId="43843"/>
    <cellStyle name="標準 30 3 6" xfId="1388"/>
    <cellStyle name="標準 30 3 6 2" xfId="3797"/>
    <cellStyle name="標準 30 3 6 2 2" xfId="9039"/>
    <cellStyle name="標準 30 3 6 2 2 2" xfId="20638"/>
    <cellStyle name="標準 30 3 6 2 2 3" xfId="31192"/>
    <cellStyle name="標準 30 3 6 2 2 4" xfId="41752"/>
    <cellStyle name="標準 30 3 6 2 2 5" xfId="52307"/>
    <cellStyle name="標準 30 3 6 2 3" xfId="15372"/>
    <cellStyle name="標準 30 3 6 2 4" xfId="25927"/>
    <cellStyle name="標準 30 3 6 2 5" xfId="36487"/>
    <cellStyle name="標準 30 3 6 2 6" xfId="47041"/>
    <cellStyle name="標準 30 3 6 3" xfId="6631"/>
    <cellStyle name="標準 30 3 6 3 2" xfId="16803"/>
    <cellStyle name="標準 30 3 6 3 3" xfId="27357"/>
    <cellStyle name="標準 30 3 6 3 4" xfId="37917"/>
    <cellStyle name="標準 30 3 6 3 5" xfId="48472"/>
    <cellStyle name="標準 30 3 6 4" xfId="11537"/>
    <cellStyle name="標準 30 3 6 5" xfId="22091"/>
    <cellStyle name="標準 30 3 6 6" xfId="32651"/>
    <cellStyle name="標準 30 3 6 7" xfId="43205"/>
    <cellStyle name="標準 30 3 7" xfId="2920"/>
    <cellStyle name="標準 30 3 7 2" xfId="8162"/>
    <cellStyle name="標準 30 3 7 2 2" xfId="20639"/>
    <cellStyle name="標準 30 3 7 2 3" xfId="31193"/>
    <cellStyle name="標準 30 3 7 2 4" xfId="41753"/>
    <cellStyle name="標準 30 3 7 2 5" xfId="52308"/>
    <cellStyle name="標準 30 3 7 3" xfId="15373"/>
    <cellStyle name="標準 30 3 7 4" xfId="25928"/>
    <cellStyle name="標準 30 3 7 5" xfId="36488"/>
    <cellStyle name="標準 30 3 7 6" xfId="47042"/>
    <cellStyle name="標準 30 3 8" xfId="5397"/>
    <cellStyle name="標準 30 3 8 2" xfId="15926"/>
    <cellStyle name="標準 30 3 8 3" xfId="26480"/>
    <cellStyle name="標準 30 3 8 4" xfId="37040"/>
    <cellStyle name="標準 30 3 8 5" xfId="47595"/>
    <cellStyle name="標準 30 3 9" xfId="10660"/>
    <cellStyle name="標準 30 4" xfId="171"/>
    <cellStyle name="標準 30 4 10" xfId="21236"/>
    <cellStyle name="標準 30 4 11" xfId="31796"/>
    <cellStyle name="標準 30 4 12" xfId="42350"/>
    <cellStyle name="標準 30 4 2" xfId="281"/>
    <cellStyle name="標準 30 4 2 10" xfId="42477"/>
    <cellStyle name="標準 30 4 2 2" xfId="660"/>
    <cellStyle name="標準 30 4 2 2 2" xfId="2710"/>
    <cellStyle name="標準 30 4 2 2 2 2" xfId="5119"/>
    <cellStyle name="標準 30 4 2 2 2 2 2" xfId="10361"/>
    <cellStyle name="標準 30 4 2 2 2 2 2 2" xfId="20640"/>
    <cellStyle name="標準 30 4 2 2 2 2 2 3" xfId="31194"/>
    <cellStyle name="標準 30 4 2 2 2 2 2 4" xfId="41754"/>
    <cellStyle name="標準 30 4 2 2 2 2 2 5" xfId="52309"/>
    <cellStyle name="標準 30 4 2 2 2 2 3" xfId="15374"/>
    <cellStyle name="標準 30 4 2 2 2 2 4" xfId="25929"/>
    <cellStyle name="標準 30 4 2 2 2 2 5" xfId="36489"/>
    <cellStyle name="標準 30 4 2 2 2 2 6" xfId="47043"/>
    <cellStyle name="標準 30 4 2 2 2 3" xfId="7953"/>
    <cellStyle name="標準 30 4 2 2 2 3 2" xfId="18125"/>
    <cellStyle name="標準 30 4 2 2 2 3 3" xfId="28679"/>
    <cellStyle name="標準 30 4 2 2 2 3 4" xfId="39239"/>
    <cellStyle name="標準 30 4 2 2 2 3 5" xfId="49794"/>
    <cellStyle name="標準 30 4 2 2 2 4" xfId="12859"/>
    <cellStyle name="標準 30 4 2 2 2 5" xfId="23413"/>
    <cellStyle name="標準 30 4 2 2 2 6" xfId="33973"/>
    <cellStyle name="標準 30 4 2 2 2 7" xfId="44527"/>
    <cellStyle name="標準 30 4 2 2 3" xfId="3582"/>
    <cellStyle name="標準 30 4 2 2 3 2" xfId="8824"/>
    <cellStyle name="標準 30 4 2 2 3 2 2" xfId="20641"/>
    <cellStyle name="標準 30 4 2 2 3 2 3" xfId="31195"/>
    <cellStyle name="標準 30 4 2 2 3 2 4" xfId="41755"/>
    <cellStyle name="標準 30 4 2 2 3 2 5" xfId="52310"/>
    <cellStyle name="標準 30 4 2 2 3 3" xfId="15375"/>
    <cellStyle name="標準 30 4 2 2 3 4" xfId="25930"/>
    <cellStyle name="標準 30 4 2 2 3 5" xfId="36490"/>
    <cellStyle name="標準 30 4 2 2 3 6" xfId="47044"/>
    <cellStyle name="標準 30 4 2 2 4" xfId="5903"/>
    <cellStyle name="標準 30 4 2 2 4 2" xfId="16588"/>
    <cellStyle name="標準 30 4 2 2 4 3" xfId="27142"/>
    <cellStyle name="標準 30 4 2 2 4 4" xfId="37702"/>
    <cellStyle name="標準 30 4 2 2 4 5" xfId="48257"/>
    <cellStyle name="標準 30 4 2 2 5" xfId="11322"/>
    <cellStyle name="標準 30 4 2 2 6" xfId="21876"/>
    <cellStyle name="標準 30 4 2 2 7" xfId="32436"/>
    <cellStyle name="標準 30 4 2 2 8" xfId="42990"/>
    <cellStyle name="標準 30 4 2 3" xfId="1173"/>
    <cellStyle name="標準 30 4 2 3 2" xfId="2197"/>
    <cellStyle name="標準 30 4 2 3 2 2" xfId="7440"/>
    <cellStyle name="標準 30 4 2 3 2 2 2" xfId="20642"/>
    <cellStyle name="標準 30 4 2 3 2 2 3" xfId="31196"/>
    <cellStyle name="標準 30 4 2 3 2 2 4" xfId="41756"/>
    <cellStyle name="標準 30 4 2 3 2 2 5" xfId="52311"/>
    <cellStyle name="標準 30 4 2 3 2 3" xfId="15376"/>
    <cellStyle name="標準 30 4 2 3 2 4" xfId="25931"/>
    <cellStyle name="標準 30 4 2 3 2 5" xfId="36491"/>
    <cellStyle name="標準 30 4 2 3 2 6" xfId="47045"/>
    <cellStyle name="標準 30 4 2 3 3" xfId="4606"/>
    <cellStyle name="標準 30 4 2 3 3 2" xfId="9848"/>
    <cellStyle name="標準 30 4 2 3 3 2 2" xfId="20643"/>
    <cellStyle name="標準 30 4 2 3 3 2 3" xfId="31197"/>
    <cellStyle name="標準 30 4 2 3 3 2 4" xfId="41757"/>
    <cellStyle name="標準 30 4 2 3 3 2 5" xfId="52312"/>
    <cellStyle name="標準 30 4 2 3 3 3" xfId="15377"/>
    <cellStyle name="標準 30 4 2 3 3 4" xfId="25932"/>
    <cellStyle name="標準 30 4 2 3 3 5" xfId="36492"/>
    <cellStyle name="標準 30 4 2 3 3 6" xfId="47046"/>
    <cellStyle name="標準 30 4 2 3 4" xfId="6416"/>
    <cellStyle name="標準 30 4 2 3 4 2" xfId="17612"/>
    <cellStyle name="標準 30 4 2 3 4 3" xfId="28166"/>
    <cellStyle name="標準 30 4 2 3 4 4" xfId="38726"/>
    <cellStyle name="標準 30 4 2 3 4 5" xfId="49281"/>
    <cellStyle name="標準 30 4 2 3 5" xfId="12346"/>
    <cellStyle name="標準 30 4 2 3 6" xfId="22900"/>
    <cellStyle name="標準 30 4 2 3 7" xfId="33460"/>
    <cellStyle name="標準 30 4 2 3 8" xfId="44014"/>
    <cellStyle name="標準 30 4 2 4" xfId="1708"/>
    <cellStyle name="標準 30 4 2 4 2" xfId="4117"/>
    <cellStyle name="標準 30 4 2 4 2 2" xfId="9359"/>
    <cellStyle name="標準 30 4 2 4 2 2 2" xfId="20644"/>
    <cellStyle name="標準 30 4 2 4 2 2 3" xfId="31198"/>
    <cellStyle name="標準 30 4 2 4 2 2 4" xfId="41758"/>
    <cellStyle name="標準 30 4 2 4 2 2 5" xfId="52313"/>
    <cellStyle name="標準 30 4 2 4 2 3" xfId="15378"/>
    <cellStyle name="標準 30 4 2 4 2 4" xfId="25933"/>
    <cellStyle name="標準 30 4 2 4 2 5" xfId="36493"/>
    <cellStyle name="標準 30 4 2 4 2 6" xfId="47047"/>
    <cellStyle name="標準 30 4 2 4 3" xfId="6951"/>
    <cellStyle name="標準 30 4 2 4 3 2" xfId="17123"/>
    <cellStyle name="標準 30 4 2 4 3 3" xfId="27677"/>
    <cellStyle name="標準 30 4 2 4 3 4" xfId="38237"/>
    <cellStyle name="標準 30 4 2 4 3 5" xfId="48792"/>
    <cellStyle name="標準 30 4 2 4 4" xfId="11857"/>
    <cellStyle name="標準 30 4 2 4 5" xfId="22411"/>
    <cellStyle name="標準 30 4 2 4 6" xfId="32971"/>
    <cellStyle name="標準 30 4 2 4 7" xfId="43525"/>
    <cellStyle name="標準 30 4 2 5" xfId="3069"/>
    <cellStyle name="標準 30 4 2 5 2" xfId="8311"/>
    <cellStyle name="標準 30 4 2 5 2 2" xfId="20645"/>
    <cellStyle name="標準 30 4 2 5 2 3" xfId="31199"/>
    <cellStyle name="標準 30 4 2 5 2 4" xfId="41759"/>
    <cellStyle name="標準 30 4 2 5 2 5" xfId="52314"/>
    <cellStyle name="標準 30 4 2 5 3" xfId="15379"/>
    <cellStyle name="標準 30 4 2 5 4" xfId="25934"/>
    <cellStyle name="標準 30 4 2 5 5" xfId="36494"/>
    <cellStyle name="標準 30 4 2 5 6" xfId="47048"/>
    <cellStyle name="標準 30 4 2 6" xfId="5524"/>
    <cellStyle name="標準 30 4 2 6 2" xfId="16075"/>
    <cellStyle name="標準 30 4 2 6 3" xfId="26629"/>
    <cellStyle name="標準 30 4 2 6 4" xfId="37189"/>
    <cellStyle name="標準 30 4 2 6 5" xfId="47744"/>
    <cellStyle name="標準 30 4 2 7" xfId="10809"/>
    <cellStyle name="標準 30 4 2 8" xfId="21363"/>
    <cellStyle name="標準 30 4 2 9" xfId="31923"/>
    <cellStyle name="標準 30 4 3" xfId="511"/>
    <cellStyle name="標準 30 4 3 2" xfId="1046"/>
    <cellStyle name="標準 30 4 3 2 2" xfId="2583"/>
    <cellStyle name="標準 30 4 3 2 2 2" xfId="7826"/>
    <cellStyle name="標準 30 4 3 2 2 2 2" xfId="20646"/>
    <cellStyle name="標準 30 4 3 2 2 2 3" xfId="31200"/>
    <cellStyle name="標準 30 4 3 2 2 2 4" xfId="41760"/>
    <cellStyle name="標準 30 4 3 2 2 2 5" xfId="52315"/>
    <cellStyle name="標準 30 4 3 2 2 3" xfId="15380"/>
    <cellStyle name="標準 30 4 3 2 2 4" xfId="25935"/>
    <cellStyle name="標準 30 4 3 2 2 5" xfId="36495"/>
    <cellStyle name="標準 30 4 3 2 2 6" xfId="47049"/>
    <cellStyle name="標準 30 4 3 2 3" xfId="4992"/>
    <cellStyle name="標準 30 4 3 2 3 2" xfId="10234"/>
    <cellStyle name="標準 30 4 3 2 3 2 2" xfId="20647"/>
    <cellStyle name="標準 30 4 3 2 3 2 3" xfId="31201"/>
    <cellStyle name="標準 30 4 3 2 3 2 4" xfId="41761"/>
    <cellStyle name="標準 30 4 3 2 3 2 5" xfId="52316"/>
    <cellStyle name="標準 30 4 3 2 3 3" xfId="15381"/>
    <cellStyle name="標準 30 4 3 2 3 4" xfId="25936"/>
    <cellStyle name="標準 30 4 3 2 3 5" xfId="36496"/>
    <cellStyle name="標準 30 4 3 2 3 6" xfId="47050"/>
    <cellStyle name="標準 30 4 3 2 4" xfId="6289"/>
    <cellStyle name="標準 30 4 3 2 4 2" xfId="17998"/>
    <cellStyle name="標準 30 4 3 2 4 3" xfId="28552"/>
    <cellStyle name="標準 30 4 3 2 4 4" xfId="39112"/>
    <cellStyle name="標準 30 4 3 2 4 5" xfId="49667"/>
    <cellStyle name="標準 30 4 3 2 5" xfId="12732"/>
    <cellStyle name="標準 30 4 3 2 6" xfId="23286"/>
    <cellStyle name="標準 30 4 3 2 7" xfId="33846"/>
    <cellStyle name="標準 30 4 3 2 8" xfId="44400"/>
    <cellStyle name="標準 30 4 3 3" xfId="1581"/>
    <cellStyle name="標準 30 4 3 3 2" xfId="3990"/>
    <cellStyle name="標準 30 4 3 3 2 2" xfId="9232"/>
    <cellStyle name="標準 30 4 3 3 2 2 2" xfId="20648"/>
    <cellStyle name="標準 30 4 3 3 2 2 3" xfId="31202"/>
    <cellStyle name="標準 30 4 3 3 2 2 4" xfId="41762"/>
    <cellStyle name="標準 30 4 3 3 2 2 5" xfId="52317"/>
    <cellStyle name="標準 30 4 3 3 2 3" xfId="15382"/>
    <cellStyle name="標準 30 4 3 3 2 4" xfId="25937"/>
    <cellStyle name="標準 30 4 3 3 2 5" xfId="36497"/>
    <cellStyle name="標準 30 4 3 3 2 6" xfId="47051"/>
    <cellStyle name="標準 30 4 3 3 3" xfId="6824"/>
    <cellStyle name="標準 30 4 3 3 3 2" xfId="16996"/>
    <cellStyle name="標準 30 4 3 3 3 3" xfId="27550"/>
    <cellStyle name="標準 30 4 3 3 3 4" xfId="38110"/>
    <cellStyle name="標準 30 4 3 3 3 5" xfId="48665"/>
    <cellStyle name="標準 30 4 3 3 4" xfId="11730"/>
    <cellStyle name="標準 30 4 3 3 5" xfId="22284"/>
    <cellStyle name="標準 30 4 3 3 6" xfId="32844"/>
    <cellStyle name="標準 30 4 3 3 7" xfId="43398"/>
    <cellStyle name="標準 30 4 3 4" xfId="3455"/>
    <cellStyle name="標準 30 4 3 4 2" xfId="8697"/>
    <cellStyle name="標準 30 4 3 4 2 2" xfId="20649"/>
    <cellStyle name="標準 30 4 3 4 2 3" xfId="31203"/>
    <cellStyle name="標準 30 4 3 4 2 4" xfId="41763"/>
    <cellStyle name="標準 30 4 3 4 2 5" xfId="52318"/>
    <cellStyle name="標準 30 4 3 4 3" xfId="15383"/>
    <cellStyle name="標準 30 4 3 4 4" xfId="25938"/>
    <cellStyle name="標準 30 4 3 4 5" xfId="36498"/>
    <cellStyle name="標準 30 4 3 4 6" xfId="47052"/>
    <cellStyle name="標準 30 4 3 5" xfId="5754"/>
    <cellStyle name="標準 30 4 3 5 2" xfId="16461"/>
    <cellStyle name="標準 30 4 3 5 3" xfId="27015"/>
    <cellStyle name="標準 30 4 3 5 4" xfId="37575"/>
    <cellStyle name="標準 30 4 3 5 5" xfId="48130"/>
    <cellStyle name="標準 30 4 3 6" xfId="11195"/>
    <cellStyle name="標準 30 4 3 7" xfId="21749"/>
    <cellStyle name="標準 30 4 3 8" xfId="32309"/>
    <cellStyle name="標準 30 4 3 9" xfId="42863"/>
    <cellStyle name="標準 30 4 4" xfId="875"/>
    <cellStyle name="標準 30 4 4 2" xfId="2412"/>
    <cellStyle name="標準 30 4 4 2 2" xfId="4821"/>
    <cellStyle name="標準 30 4 4 2 2 2" xfId="10063"/>
    <cellStyle name="標準 30 4 4 2 2 2 2" xfId="20650"/>
    <cellStyle name="標準 30 4 4 2 2 2 3" xfId="31204"/>
    <cellStyle name="標準 30 4 4 2 2 2 4" xfId="41764"/>
    <cellStyle name="標準 30 4 4 2 2 2 5" xfId="52319"/>
    <cellStyle name="標準 30 4 4 2 2 3" xfId="15384"/>
    <cellStyle name="標準 30 4 4 2 2 4" xfId="25939"/>
    <cellStyle name="標準 30 4 4 2 2 5" xfId="36499"/>
    <cellStyle name="標準 30 4 4 2 2 6" xfId="47053"/>
    <cellStyle name="標準 30 4 4 2 3" xfId="7655"/>
    <cellStyle name="標準 30 4 4 2 3 2" xfId="17827"/>
    <cellStyle name="標準 30 4 4 2 3 3" xfId="28381"/>
    <cellStyle name="標準 30 4 4 2 3 4" xfId="38941"/>
    <cellStyle name="標準 30 4 4 2 3 5" xfId="49496"/>
    <cellStyle name="標準 30 4 4 2 4" xfId="12561"/>
    <cellStyle name="標準 30 4 4 2 5" xfId="23115"/>
    <cellStyle name="標準 30 4 4 2 6" xfId="33675"/>
    <cellStyle name="標準 30 4 4 2 7" xfId="44229"/>
    <cellStyle name="標準 30 4 4 3" xfId="3284"/>
    <cellStyle name="標準 30 4 4 3 2" xfId="8526"/>
    <cellStyle name="標準 30 4 4 3 2 2" xfId="20651"/>
    <cellStyle name="標準 30 4 4 3 2 3" xfId="31205"/>
    <cellStyle name="標準 30 4 4 3 2 4" xfId="41765"/>
    <cellStyle name="標準 30 4 4 3 2 5" xfId="52320"/>
    <cellStyle name="標準 30 4 4 3 3" xfId="15385"/>
    <cellStyle name="標準 30 4 4 3 4" xfId="25940"/>
    <cellStyle name="標準 30 4 4 3 5" xfId="36500"/>
    <cellStyle name="標準 30 4 4 3 6" xfId="47054"/>
    <cellStyle name="標準 30 4 4 4" xfId="6118"/>
    <cellStyle name="標準 30 4 4 4 2" xfId="16290"/>
    <cellStyle name="標準 30 4 4 4 3" xfId="26844"/>
    <cellStyle name="標準 30 4 4 4 4" xfId="37404"/>
    <cellStyle name="標準 30 4 4 4 5" xfId="47959"/>
    <cellStyle name="標準 30 4 4 5" xfId="11024"/>
    <cellStyle name="標準 30 4 4 6" xfId="21578"/>
    <cellStyle name="標準 30 4 4 7" xfId="32138"/>
    <cellStyle name="標準 30 4 4 8" xfId="42692"/>
    <cellStyle name="標準 30 4 5" xfId="2048"/>
    <cellStyle name="標準 30 4 5 2" xfId="4457"/>
    <cellStyle name="標準 30 4 5 2 2" xfId="9699"/>
    <cellStyle name="標準 30 4 5 2 2 2" xfId="20652"/>
    <cellStyle name="標準 30 4 5 2 2 3" xfId="31206"/>
    <cellStyle name="標準 30 4 5 2 2 4" xfId="41766"/>
    <cellStyle name="標準 30 4 5 2 2 5" xfId="52321"/>
    <cellStyle name="標準 30 4 5 2 3" xfId="15386"/>
    <cellStyle name="標準 30 4 5 2 4" xfId="25941"/>
    <cellStyle name="標準 30 4 5 2 5" xfId="36501"/>
    <cellStyle name="標準 30 4 5 2 6" xfId="47055"/>
    <cellStyle name="標準 30 4 5 3" xfId="7291"/>
    <cellStyle name="標準 30 4 5 3 2" xfId="17463"/>
    <cellStyle name="標準 30 4 5 3 3" xfId="28017"/>
    <cellStyle name="標準 30 4 5 3 4" xfId="38577"/>
    <cellStyle name="標準 30 4 5 3 5" xfId="49132"/>
    <cellStyle name="標準 30 4 5 4" xfId="12197"/>
    <cellStyle name="標準 30 4 5 5" xfId="22751"/>
    <cellStyle name="標準 30 4 5 6" xfId="33311"/>
    <cellStyle name="標準 30 4 5 7" xfId="43865"/>
    <cellStyle name="標準 30 4 6" xfId="1410"/>
    <cellStyle name="標準 30 4 6 2" xfId="3819"/>
    <cellStyle name="標準 30 4 6 2 2" xfId="9061"/>
    <cellStyle name="標準 30 4 6 2 2 2" xfId="20653"/>
    <cellStyle name="標準 30 4 6 2 2 3" xfId="31207"/>
    <cellStyle name="標準 30 4 6 2 2 4" xfId="41767"/>
    <cellStyle name="標準 30 4 6 2 2 5" xfId="52322"/>
    <cellStyle name="標準 30 4 6 2 3" xfId="15387"/>
    <cellStyle name="標準 30 4 6 2 4" xfId="25942"/>
    <cellStyle name="標準 30 4 6 2 5" xfId="36502"/>
    <cellStyle name="標準 30 4 6 2 6" xfId="47056"/>
    <cellStyle name="標準 30 4 6 3" xfId="6653"/>
    <cellStyle name="標準 30 4 6 3 2" xfId="16825"/>
    <cellStyle name="標準 30 4 6 3 3" xfId="27379"/>
    <cellStyle name="標準 30 4 6 3 4" xfId="37939"/>
    <cellStyle name="標準 30 4 6 3 5" xfId="48494"/>
    <cellStyle name="標準 30 4 6 4" xfId="11559"/>
    <cellStyle name="標準 30 4 6 5" xfId="22113"/>
    <cellStyle name="標準 30 4 6 6" xfId="32673"/>
    <cellStyle name="標準 30 4 6 7" xfId="43227"/>
    <cellStyle name="標準 30 4 7" xfId="2942"/>
    <cellStyle name="標準 30 4 7 2" xfId="8184"/>
    <cellStyle name="標準 30 4 7 2 2" xfId="20654"/>
    <cellStyle name="標準 30 4 7 2 3" xfId="31208"/>
    <cellStyle name="標準 30 4 7 2 4" xfId="41768"/>
    <cellStyle name="標準 30 4 7 2 5" xfId="52323"/>
    <cellStyle name="標準 30 4 7 3" xfId="15388"/>
    <cellStyle name="標準 30 4 7 4" xfId="25943"/>
    <cellStyle name="標準 30 4 7 5" xfId="36503"/>
    <cellStyle name="標準 30 4 7 6" xfId="47057"/>
    <cellStyle name="標準 30 4 8" xfId="5419"/>
    <cellStyle name="標準 30 4 8 2" xfId="15948"/>
    <cellStyle name="標準 30 4 8 3" xfId="26502"/>
    <cellStyle name="標準 30 4 8 4" xfId="37062"/>
    <cellStyle name="標準 30 4 8 5" xfId="47617"/>
    <cellStyle name="標準 30 4 9" xfId="10682"/>
    <cellStyle name="標準 30 5" xfId="303"/>
    <cellStyle name="標準 30 5 10" xfId="21258"/>
    <cellStyle name="標準 30 5 11" xfId="31818"/>
    <cellStyle name="標準 30 5 12" xfId="42372"/>
    <cellStyle name="標準 30 5 2" xfId="682"/>
    <cellStyle name="標準 30 5 2 10" xfId="42499"/>
    <cellStyle name="標準 30 5 2 2" xfId="1195"/>
    <cellStyle name="標準 30 5 2 2 2" xfId="2732"/>
    <cellStyle name="標準 30 5 2 2 2 2" xfId="5141"/>
    <cellStyle name="標準 30 5 2 2 2 2 2" xfId="10383"/>
    <cellStyle name="標準 30 5 2 2 2 2 2 2" xfId="20655"/>
    <cellStyle name="標準 30 5 2 2 2 2 2 3" xfId="31209"/>
    <cellStyle name="標準 30 5 2 2 2 2 2 4" xfId="41769"/>
    <cellStyle name="標準 30 5 2 2 2 2 2 5" xfId="52324"/>
    <cellStyle name="標準 30 5 2 2 2 2 3" xfId="15389"/>
    <cellStyle name="標準 30 5 2 2 2 2 4" xfId="25944"/>
    <cellStyle name="標準 30 5 2 2 2 2 5" xfId="36504"/>
    <cellStyle name="標準 30 5 2 2 2 2 6" xfId="47058"/>
    <cellStyle name="標準 30 5 2 2 2 3" xfId="7975"/>
    <cellStyle name="標準 30 5 2 2 2 3 2" xfId="18147"/>
    <cellStyle name="標準 30 5 2 2 2 3 3" xfId="28701"/>
    <cellStyle name="標準 30 5 2 2 2 3 4" xfId="39261"/>
    <cellStyle name="標準 30 5 2 2 2 3 5" xfId="49816"/>
    <cellStyle name="標準 30 5 2 2 2 4" xfId="12881"/>
    <cellStyle name="標準 30 5 2 2 2 5" xfId="23435"/>
    <cellStyle name="標準 30 5 2 2 2 6" xfId="33995"/>
    <cellStyle name="標準 30 5 2 2 2 7" xfId="44549"/>
    <cellStyle name="標準 30 5 2 2 3" xfId="3604"/>
    <cellStyle name="標準 30 5 2 2 3 2" xfId="8846"/>
    <cellStyle name="標準 30 5 2 2 3 2 2" xfId="20656"/>
    <cellStyle name="標準 30 5 2 2 3 2 3" xfId="31210"/>
    <cellStyle name="標準 30 5 2 2 3 2 4" xfId="41770"/>
    <cellStyle name="標準 30 5 2 2 3 2 5" xfId="52325"/>
    <cellStyle name="標準 30 5 2 2 3 3" xfId="15390"/>
    <cellStyle name="標準 30 5 2 2 3 4" xfId="25945"/>
    <cellStyle name="標準 30 5 2 2 3 5" xfId="36505"/>
    <cellStyle name="標準 30 5 2 2 3 6" xfId="47059"/>
    <cellStyle name="標準 30 5 2 2 4" xfId="6438"/>
    <cellStyle name="標準 30 5 2 2 4 2" xfId="16610"/>
    <cellStyle name="標準 30 5 2 2 4 3" xfId="27164"/>
    <cellStyle name="標準 30 5 2 2 4 4" xfId="37724"/>
    <cellStyle name="標準 30 5 2 2 4 5" xfId="48279"/>
    <cellStyle name="標準 30 5 2 2 5" xfId="11344"/>
    <cellStyle name="標準 30 5 2 2 6" xfId="21898"/>
    <cellStyle name="標準 30 5 2 2 7" xfId="32458"/>
    <cellStyle name="標準 30 5 2 2 8" xfId="43012"/>
    <cellStyle name="標準 30 5 2 3" xfId="2219"/>
    <cellStyle name="標準 30 5 2 3 2" xfId="4628"/>
    <cellStyle name="標準 30 5 2 3 2 2" xfId="9870"/>
    <cellStyle name="標準 30 5 2 3 2 2 2" xfId="20657"/>
    <cellStyle name="標準 30 5 2 3 2 2 3" xfId="31211"/>
    <cellStyle name="標準 30 5 2 3 2 2 4" xfId="41771"/>
    <cellStyle name="標準 30 5 2 3 2 2 5" xfId="52326"/>
    <cellStyle name="標準 30 5 2 3 2 3" xfId="15391"/>
    <cellStyle name="標準 30 5 2 3 2 4" xfId="25946"/>
    <cellStyle name="標準 30 5 2 3 2 5" xfId="36506"/>
    <cellStyle name="標準 30 5 2 3 2 6" xfId="47060"/>
    <cellStyle name="標準 30 5 2 3 3" xfId="7462"/>
    <cellStyle name="標準 30 5 2 3 3 2" xfId="17634"/>
    <cellStyle name="標準 30 5 2 3 3 3" xfId="28188"/>
    <cellStyle name="標準 30 5 2 3 3 4" xfId="38748"/>
    <cellStyle name="標準 30 5 2 3 3 5" xfId="49303"/>
    <cellStyle name="標準 30 5 2 3 4" xfId="12368"/>
    <cellStyle name="標準 30 5 2 3 5" xfId="22922"/>
    <cellStyle name="標準 30 5 2 3 6" xfId="33482"/>
    <cellStyle name="標準 30 5 2 3 7" xfId="44036"/>
    <cellStyle name="標準 30 5 2 4" xfId="1730"/>
    <cellStyle name="標準 30 5 2 4 2" xfId="4139"/>
    <cellStyle name="標準 30 5 2 4 2 2" xfId="9381"/>
    <cellStyle name="標準 30 5 2 4 2 2 2" xfId="20658"/>
    <cellStyle name="標準 30 5 2 4 2 2 3" xfId="31212"/>
    <cellStyle name="標準 30 5 2 4 2 2 4" xfId="41772"/>
    <cellStyle name="標準 30 5 2 4 2 2 5" xfId="52327"/>
    <cellStyle name="標準 30 5 2 4 2 3" xfId="15392"/>
    <cellStyle name="標準 30 5 2 4 2 4" xfId="25947"/>
    <cellStyle name="標準 30 5 2 4 2 5" xfId="36507"/>
    <cellStyle name="標準 30 5 2 4 2 6" xfId="47061"/>
    <cellStyle name="標準 30 5 2 4 3" xfId="6973"/>
    <cellStyle name="標準 30 5 2 4 3 2" xfId="17145"/>
    <cellStyle name="標準 30 5 2 4 3 3" xfId="27699"/>
    <cellStyle name="標準 30 5 2 4 3 4" xfId="38259"/>
    <cellStyle name="標準 30 5 2 4 3 5" xfId="48814"/>
    <cellStyle name="標準 30 5 2 4 4" xfId="11879"/>
    <cellStyle name="標準 30 5 2 4 5" xfId="22433"/>
    <cellStyle name="標準 30 5 2 4 6" xfId="32993"/>
    <cellStyle name="標準 30 5 2 4 7" xfId="43547"/>
    <cellStyle name="標準 30 5 2 5" xfId="3091"/>
    <cellStyle name="標準 30 5 2 5 2" xfId="8333"/>
    <cellStyle name="標準 30 5 2 5 2 2" xfId="20659"/>
    <cellStyle name="標準 30 5 2 5 2 3" xfId="31213"/>
    <cellStyle name="標準 30 5 2 5 2 4" xfId="41773"/>
    <cellStyle name="標準 30 5 2 5 2 5" xfId="52328"/>
    <cellStyle name="標準 30 5 2 5 3" xfId="15393"/>
    <cellStyle name="標準 30 5 2 5 4" xfId="25948"/>
    <cellStyle name="標準 30 5 2 5 5" xfId="36508"/>
    <cellStyle name="標準 30 5 2 5 6" xfId="47062"/>
    <cellStyle name="標準 30 5 2 6" xfId="5925"/>
    <cellStyle name="標準 30 5 2 6 2" xfId="16097"/>
    <cellStyle name="標準 30 5 2 6 3" xfId="26651"/>
    <cellStyle name="標準 30 5 2 6 4" xfId="37211"/>
    <cellStyle name="標準 30 5 2 6 5" xfId="47766"/>
    <cellStyle name="標準 30 5 2 7" xfId="10831"/>
    <cellStyle name="標準 30 5 2 8" xfId="21385"/>
    <cellStyle name="標準 30 5 2 9" xfId="31945"/>
    <cellStyle name="標準 30 5 3" xfId="533"/>
    <cellStyle name="標準 30 5 3 2" xfId="1068"/>
    <cellStyle name="標準 30 5 3 2 2" xfId="2605"/>
    <cellStyle name="標準 30 5 3 2 2 2" xfId="7848"/>
    <cellStyle name="標準 30 5 3 2 2 2 2" xfId="20660"/>
    <cellStyle name="標準 30 5 3 2 2 2 3" xfId="31214"/>
    <cellStyle name="標準 30 5 3 2 2 2 4" xfId="41774"/>
    <cellStyle name="標準 30 5 3 2 2 2 5" xfId="52329"/>
    <cellStyle name="標準 30 5 3 2 2 3" xfId="15394"/>
    <cellStyle name="標準 30 5 3 2 2 4" xfId="25949"/>
    <cellStyle name="標準 30 5 3 2 2 5" xfId="36509"/>
    <cellStyle name="標準 30 5 3 2 2 6" xfId="47063"/>
    <cellStyle name="標準 30 5 3 2 3" xfId="5014"/>
    <cellStyle name="標準 30 5 3 2 3 2" xfId="10256"/>
    <cellStyle name="標準 30 5 3 2 3 2 2" xfId="20661"/>
    <cellStyle name="標準 30 5 3 2 3 2 3" xfId="31215"/>
    <cellStyle name="標準 30 5 3 2 3 2 4" xfId="41775"/>
    <cellStyle name="標準 30 5 3 2 3 2 5" xfId="52330"/>
    <cellStyle name="標準 30 5 3 2 3 3" xfId="15395"/>
    <cellStyle name="標準 30 5 3 2 3 4" xfId="25950"/>
    <cellStyle name="標準 30 5 3 2 3 5" xfId="36510"/>
    <cellStyle name="標準 30 5 3 2 3 6" xfId="47064"/>
    <cellStyle name="標準 30 5 3 2 4" xfId="6311"/>
    <cellStyle name="標準 30 5 3 2 4 2" xfId="18020"/>
    <cellStyle name="標準 30 5 3 2 4 3" xfId="28574"/>
    <cellStyle name="標準 30 5 3 2 4 4" xfId="39134"/>
    <cellStyle name="標準 30 5 3 2 4 5" xfId="49689"/>
    <cellStyle name="標準 30 5 3 2 5" xfId="12754"/>
    <cellStyle name="標準 30 5 3 2 6" xfId="23308"/>
    <cellStyle name="標準 30 5 3 2 7" xfId="33868"/>
    <cellStyle name="標準 30 5 3 2 8" xfId="44422"/>
    <cellStyle name="標準 30 5 3 3" xfId="1603"/>
    <cellStyle name="標準 30 5 3 3 2" xfId="4012"/>
    <cellStyle name="標準 30 5 3 3 2 2" xfId="9254"/>
    <cellStyle name="標準 30 5 3 3 2 2 2" xfId="20662"/>
    <cellStyle name="標準 30 5 3 3 2 2 3" xfId="31216"/>
    <cellStyle name="標準 30 5 3 3 2 2 4" xfId="41776"/>
    <cellStyle name="標準 30 5 3 3 2 2 5" xfId="52331"/>
    <cellStyle name="標準 30 5 3 3 2 3" xfId="15396"/>
    <cellStyle name="標準 30 5 3 3 2 4" xfId="25951"/>
    <cellStyle name="標準 30 5 3 3 2 5" xfId="36511"/>
    <cellStyle name="標準 30 5 3 3 2 6" xfId="47065"/>
    <cellStyle name="標準 30 5 3 3 3" xfId="6846"/>
    <cellStyle name="標準 30 5 3 3 3 2" xfId="17018"/>
    <cellStyle name="標準 30 5 3 3 3 3" xfId="27572"/>
    <cellStyle name="標準 30 5 3 3 3 4" xfId="38132"/>
    <cellStyle name="標準 30 5 3 3 3 5" xfId="48687"/>
    <cellStyle name="標準 30 5 3 3 4" xfId="11752"/>
    <cellStyle name="標準 30 5 3 3 5" xfId="22306"/>
    <cellStyle name="標準 30 5 3 3 6" xfId="32866"/>
    <cellStyle name="標準 30 5 3 3 7" xfId="43420"/>
    <cellStyle name="標準 30 5 3 4" xfId="3477"/>
    <cellStyle name="標準 30 5 3 4 2" xfId="8719"/>
    <cellStyle name="標準 30 5 3 4 2 2" xfId="20663"/>
    <cellStyle name="標準 30 5 3 4 2 3" xfId="31217"/>
    <cellStyle name="標準 30 5 3 4 2 4" xfId="41777"/>
    <cellStyle name="標準 30 5 3 4 2 5" xfId="52332"/>
    <cellStyle name="標準 30 5 3 4 3" xfId="15397"/>
    <cellStyle name="標準 30 5 3 4 4" xfId="25952"/>
    <cellStyle name="標準 30 5 3 4 5" xfId="36512"/>
    <cellStyle name="標準 30 5 3 4 6" xfId="47066"/>
    <cellStyle name="標準 30 5 3 5" xfId="5776"/>
    <cellStyle name="標準 30 5 3 5 2" xfId="16483"/>
    <cellStyle name="標準 30 5 3 5 3" xfId="27037"/>
    <cellStyle name="標準 30 5 3 5 4" xfId="37597"/>
    <cellStyle name="標準 30 5 3 5 5" xfId="48152"/>
    <cellStyle name="標準 30 5 3 6" xfId="11217"/>
    <cellStyle name="標準 30 5 3 7" xfId="21771"/>
    <cellStyle name="標準 30 5 3 8" xfId="32331"/>
    <cellStyle name="標準 30 5 3 9" xfId="42885"/>
    <cellStyle name="標準 30 5 4" xfId="897"/>
    <cellStyle name="標準 30 5 4 2" xfId="2434"/>
    <cellStyle name="標準 30 5 4 2 2" xfId="4843"/>
    <cellStyle name="標準 30 5 4 2 2 2" xfId="10085"/>
    <cellStyle name="標準 30 5 4 2 2 2 2" xfId="20664"/>
    <cellStyle name="標準 30 5 4 2 2 2 3" xfId="31218"/>
    <cellStyle name="標準 30 5 4 2 2 2 4" xfId="41778"/>
    <cellStyle name="標準 30 5 4 2 2 2 5" xfId="52333"/>
    <cellStyle name="標準 30 5 4 2 2 3" xfId="15398"/>
    <cellStyle name="標準 30 5 4 2 2 4" xfId="25953"/>
    <cellStyle name="標準 30 5 4 2 2 5" xfId="36513"/>
    <cellStyle name="標準 30 5 4 2 2 6" xfId="47067"/>
    <cellStyle name="標準 30 5 4 2 3" xfId="7677"/>
    <cellStyle name="標準 30 5 4 2 3 2" xfId="17849"/>
    <cellStyle name="標準 30 5 4 2 3 3" xfId="28403"/>
    <cellStyle name="標準 30 5 4 2 3 4" xfId="38963"/>
    <cellStyle name="標準 30 5 4 2 3 5" xfId="49518"/>
    <cellStyle name="標準 30 5 4 2 4" xfId="12583"/>
    <cellStyle name="標準 30 5 4 2 5" xfId="23137"/>
    <cellStyle name="標準 30 5 4 2 6" xfId="33697"/>
    <cellStyle name="標準 30 5 4 2 7" xfId="44251"/>
    <cellStyle name="標準 30 5 4 3" xfId="3306"/>
    <cellStyle name="標準 30 5 4 3 2" xfId="8548"/>
    <cellStyle name="標準 30 5 4 3 2 2" xfId="20665"/>
    <cellStyle name="標準 30 5 4 3 2 3" xfId="31219"/>
    <cellStyle name="標準 30 5 4 3 2 4" xfId="41779"/>
    <cellStyle name="標準 30 5 4 3 2 5" xfId="52334"/>
    <cellStyle name="標準 30 5 4 3 3" xfId="15399"/>
    <cellStyle name="標準 30 5 4 3 4" xfId="25954"/>
    <cellStyle name="標準 30 5 4 3 5" xfId="36514"/>
    <cellStyle name="標準 30 5 4 3 6" xfId="47068"/>
    <cellStyle name="標準 30 5 4 4" xfId="6140"/>
    <cellStyle name="標準 30 5 4 4 2" xfId="16312"/>
    <cellStyle name="標準 30 5 4 4 3" xfId="26866"/>
    <cellStyle name="標準 30 5 4 4 4" xfId="37426"/>
    <cellStyle name="標準 30 5 4 4 5" xfId="47981"/>
    <cellStyle name="標準 30 5 4 5" xfId="11046"/>
    <cellStyle name="標準 30 5 4 6" xfId="21600"/>
    <cellStyle name="標準 30 5 4 7" xfId="32160"/>
    <cellStyle name="標準 30 5 4 8" xfId="42714"/>
    <cellStyle name="標準 30 5 5" xfId="2070"/>
    <cellStyle name="標準 30 5 5 2" xfId="4479"/>
    <cellStyle name="標準 30 5 5 2 2" xfId="9721"/>
    <cellStyle name="標準 30 5 5 2 2 2" xfId="20666"/>
    <cellStyle name="標準 30 5 5 2 2 3" xfId="31220"/>
    <cellStyle name="標準 30 5 5 2 2 4" xfId="41780"/>
    <cellStyle name="標準 30 5 5 2 2 5" xfId="52335"/>
    <cellStyle name="標準 30 5 5 2 3" xfId="15400"/>
    <cellStyle name="標準 30 5 5 2 4" xfId="25955"/>
    <cellStyle name="標準 30 5 5 2 5" xfId="36515"/>
    <cellStyle name="標準 30 5 5 2 6" xfId="47069"/>
    <cellStyle name="標準 30 5 5 3" xfId="7313"/>
    <cellStyle name="標準 30 5 5 3 2" xfId="17485"/>
    <cellStyle name="標準 30 5 5 3 3" xfId="28039"/>
    <cellStyle name="標準 30 5 5 3 4" xfId="38599"/>
    <cellStyle name="標準 30 5 5 3 5" xfId="49154"/>
    <cellStyle name="標準 30 5 5 4" xfId="12219"/>
    <cellStyle name="標準 30 5 5 5" xfId="22773"/>
    <cellStyle name="標準 30 5 5 6" xfId="33333"/>
    <cellStyle name="標準 30 5 5 7" xfId="43887"/>
    <cellStyle name="標準 30 5 6" xfId="1432"/>
    <cellStyle name="標準 30 5 6 2" xfId="3841"/>
    <cellStyle name="標準 30 5 6 2 2" xfId="9083"/>
    <cellStyle name="標準 30 5 6 2 2 2" xfId="20667"/>
    <cellStyle name="標準 30 5 6 2 2 3" xfId="31221"/>
    <cellStyle name="標準 30 5 6 2 2 4" xfId="41781"/>
    <cellStyle name="標準 30 5 6 2 2 5" xfId="52336"/>
    <cellStyle name="標準 30 5 6 2 3" xfId="15401"/>
    <cellStyle name="標準 30 5 6 2 4" xfId="25956"/>
    <cellStyle name="標準 30 5 6 2 5" xfId="36516"/>
    <cellStyle name="標準 30 5 6 2 6" xfId="47070"/>
    <cellStyle name="標準 30 5 6 3" xfId="6675"/>
    <cellStyle name="標準 30 5 6 3 2" xfId="16847"/>
    <cellStyle name="標準 30 5 6 3 3" xfId="27401"/>
    <cellStyle name="標準 30 5 6 3 4" xfId="37961"/>
    <cellStyle name="標準 30 5 6 3 5" xfId="48516"/>
    <cellStyle name="標準 30 5 6 4" xfId="11581"/>
    <cellStyle name="標準 30 5 6 5" xfId="22135"/>
    <cellStyle name="標準 30 5 6 6" xfId="32695"/>
    <cellStyle name="標準 30 5 6 7" xfId="43249"/>
    <cellStyle name="標準 30 5 7" xfId="2964"/>
    <cellStyle name="標準 30 5 7 2" xfId="8206"/>
    <cellStyle name="標準 30 5 7 2 2" xfId="20668"/>
    <cellStyle name="標準 30 5 7 2 3" xfId="31222"/>
    <cellStyle name="標準 30 5 7 2 4" xfId="41782"/>
    <cellStyle name="標準 30 5 7 2 5" xfId="52337"/>
    <cellStyle name="標準 30 5 7 3" xfId="15402"/>
    <cellStyle name="標準 30 5 7 4" xfId="25957"/>
    <cellStyle name="標準 30 5 7 5" xfId="36517"/>
    <cellStyle name="標準 30 5 7 6" xfId="47071"/>
    <cellStyle name="標準 30 5 8" xfId="5546"/>
    <cellStyle name="標準 30 5 8 2" xfId="15970"/>
    <cellStyle name="標準 30 5 8 3" xfId="26524"/>
    <cellStyle name="標準 30 5 8 4" xfId="37084"/>
    <cellStyle name="標準 30 5 8 5" xfId="47639"/>
    <cellStyle name="標準 30 5 9" xfId="10704"/>
    <cellStyle name="標準 30 6" xfId="195"/>
    <cellStyle name="標準 30 6 10" xfId="31967"/>
    <cellStyle name="標準 30 6 11" xfId="42521"/>
    <cellStyle name="標準 30 6 2" xfId="555"/>
    <cellStyle name="標準 30 6 2 2" xfId="1217"/>
    <cellStyle name="標準 30 6 2 2 2" xfId="2754"/>
    <cellStyle name="標準 30 6 2 2 2 2" xfId="7997"/>
    <cellStyle name="標準 30 6 2 2 2 2 2" xfId="20669"/>
    <cellStyle name="標準 30 6 2 2 2 2 3" xfId="31223"/>
    <cellStyle name="標準 30 6 2 2 2 2 4" xfId="41783"/>
    <cellStyle name="標準 30 6 2 2 2 2 5" xfId="52338"/>
    <cellStyle name="標準 30 6 2 2 2 3" xfId="15403"/>
    <cellStyle name="標準 30 6 2 2 2 4" xfId="25958"/>
    <cellStyle name="標準 30 6 2 2 2 5" xfId="36518"/>
    <cellStyle name="標準 30 6 2 2 2 6" xfId="47072"/>
    <cellStyle name="標準 30 6 2 2 3" xfId="5163"/>
    <cellStyle name="標準 30 6 2 2 3 2" xfId="10405"/>
    <cellStyle name="標準 30 6 2 2 3 2 2" xfId="20670"/>
    <cellStyle name="標準 30 6 2 2 3 2 3" xfId="31224"/>
    <cellStyle name="標準 30 6 2 2 3 2 4" xfId="41784"/>
    <cellStyle name="標準 30 6 2 2 3 2 5" xfId="52339"/>
    <cellStyle name="標準 30 6 2 2 3 3" xfId="15404"/>
    <cellStyle name="標準 30 6 2 2 3 4" xfId="25959"/>
    <cellStyle name="標準 30 6 2 2 3 5" xfId="36519"/>
    <cellStyle name="標準 30 6 2 2 3 6" xfId="47073"/>
    <cellStyle name="標準 30 6 2 2 4" xfId="6460"/>
    <cellStyle name="標準 30 6 2 2 4 2" xfId="18169"/>
    <cellStyle name="標準 30 6 2 2 4 3" xfId="28723"/>
    <cellStyle name="標準 30 6 2 2 4 4" xfId="39283"/>
    <cellStyle name="標準 30 6 2 2 4 5" xfId="49838"/>
    <cellStyle name="標準 30 6 2 2 5" xfId="12903"/>
    <cellStyle name="標準 30 6 2 2 6" xfId="23457"/>
    <cellStyle name="標準 30 6 2 2 7" xfId="34017"/>
    <cellStyle name="標準 30 6 2 2 8" xfId="44571"/>
    <cellStyle name="標準 30 6 2 3" xfId="1752"/>
    <cellStyle name="標準 30 6 2 3 2" xfId="4161"/>
    <cellStyle name="標準 30 6 2 3 2 2" xfId="9403"/>
    <cellStyle name="標準 30 6 2 3 2 2 2" xfId="20671"/>
    <cellStyle name="標準 30 6 2 3 2 2 3" xfId="31225"/>
    <cellStyle name="標準 30 6 2 3 2 2 4" xfId="41785"/>
    <cellStyle name="標準 30 6 2 3 2 2 5" xfId="52340"/>
    <cellStyle name="標準 30 6 2 3 2 3" xfId="15405"/>
    <cellStyle name="標準 30 6 2 3 2 4" xfId="25960"/>
    <cellStyle name="標準 30 6 2 3 2 5" xfId="36520"/>
    <cellStyle name="標準 30 6 2 3 2 6" xfId="47074"/>
    <cellStyle name="標準 30 6 2 3 3" xfId="6995"/>
    <cellStyle name="標準 30 6 2 3 3 2" xfId="17167"/>
    <cellStyle name="標準 30 6 2 3 3 3" xfId="27721"/>
    <cellStyle name="標準 30 6 2 3 3 4" xfId="38281"/>
    <cellStyle name="標準 30 6 2 3 3 5" xfId="48836"/>
    <cellStyle name="標準 30 6 2 3 4" xfId="11901"/>
    <cellStyle name="標準 30 6 2 3 5" xfId="22455"/>
    <cellStyle name="標準 30 6 2 3 6" xfId="33015"/>
    <cellStyle name="標準 30 6 2 3 7" xfId="43569"/>
    <cellStyle name="標準 30 6 2 4" xfId="3626"/>
    <cellStyle name="標準 30 6 2 4 2" xfId="8868"/>
    <cellStyle name="標準 30 6 2 4 2 2" xfId="20672"/>
    <cellStyle name="標準 30 6 2 4 2 3" xfId="31226"/>
    <cellStyle name="標準 30 6 2 4 2 4" xfId="41786"/>
    <cellStyle name="標準 30 6 2 4 2 5" xfId="52341"/>
    <cellStyle name="標準 30 6 2 4 3" xfId="15406"/>
    <cellStyle name="標準 30 6 2 4 4" xfId="25961"/>
    <cellStyle name="標準 30 6 2 4 5" xfId="36521"/>
    <cellStyle name="標準 30 6 2 4 6" xfId="47075"/>
    <cellStyle name="標準 30 6 2 5" xfId="5798"/>
    <cellStyle name="標準 30 6 2 5 2" xfId="16632"/>
    <cellStyle name="標準 30 6 2 5 3" xfId="27186"/>
    <cellStyle name="標準 30 6 2 5 4" xfId="37746"/>
    <cellStyle name="標準 30 6 2 5 5" xfId="48301"/>
    <cellStyle name="標準 30 6 2 6" xfId="11366"/>
    <cellStyle name="標準 30 6 2 7" xfId="21920"/>
    <cellStyle name="標準 30 6 2 8" xfId="32480"/>
    <cellStyle name="標準 30 6 2 9" xfId="43034"/>
    <cellStyle name="標準 30 6 3" xfId="919"/>
    <cellStyle name="標準 30 6 3 2" xfId="2456"/>
    <cellStyle name="標準 30 6 3 2 2" xfId="4865"/>
    <cellStyle name="標準 30 6 3 2 2 2" xfId="10107"/>
    <cellStyle name="標準 30 6 3 2 2 2 2" xfId="20673"/>
    <cellStyle name="標準 30 6 3 2 2 2 3" xfId="31227"/>
    <cellStyle name="標準 30 6 3 2 2 2 4" xfId="41787"/>
    <cellStyle name="標準 30 6 3 2 2 2 5" xfId="52342"/>
    <cellStyle name="標準 30 6 3 2 2 3" xfId="15407"/>
    <cellStyle name="標準 30 6 3 2 2 4" xfId="25962"/>
    <cellStyle name="標準 30 6 3 2 2 5" xfId="36522"/>
    <cellStyle name="標準 30 6 3 2 2 6" xfId="47076"/>
    <cellStyle name="標準 30 6 3 2 3" xfId="7699"/>
    <cellStyle name="標準 30 6 3 2 3 2" xfId="17871"/>
    <cellStyle name="標準 30 6 3 2 3 3" xfId="28425"/>
    <cellStyle name="標準 30 6 3 2 3 4" xfId="38985"/>
    <cellStyle name="標準 30 6 3 2 3 5" xfId="49540"/>
    <cellStyle name="標準 30 6 3 2 4" xfId="12605"/>
    <cellStyle name="標準 30 6 3 2 5" xfId="23159"/>
    <cellStyle name="標準 30 6 3 2 6" xfId="33719"/>
    <cellStyle name="標準 30 6 3 2 7" xfId="44273"/>
    <cellStyle name="標準 30 6 3 3" xfId="3328"/>
    <cellStyle name="標準 30 6 3 3 2" xfId="8570"/>
    <cellStyle name="標準 30 6 3 3 2 2" xfId="20674"/>
    <cellStyle name="標準 30 6 3 3 2 3" xfId="31228"/>
    <cellStyle name="標準 30 6 3 3 2 4" xfId="41788"/>
    <cellStyle name="標準 30 6 3 3 2 5" xfId="52343"/>
    <cellStyle name="標準 30 6 3 3 3" xfId="15408"/>
    <cellStyle name="標準 30 6 3 3 4" xfId="25963"/>
    <cellStyle name="標準 30 6 3 3 5" xfId="36523"/>
    <cellStyle name="標準 30 6 3 3 6" xfId="47077"/>
    <cellStyle name="標準 30 6 3 4" xfId="6162"/>
    <cellStyle name="標準 30 6 3 4 2" xfId="16334"/>
    <cellStyle name="標準 30 6 3 4 3" xfId="26888"/>
    <cellStyle name="標準 30 6 3 4 4" xfId="37448"/>
    <cellStyle name="標準 30 6 3 4 5" xfId="48003"/>
    <cellStyle name="標準 30 6 3 5" xfId="11068"/>
    <cellStyle name="標準 30 6 3 6" xfId="21622"/>
    <cellStyle name="標準 30 6 3 7" xfId="32182"/>
    <cellStyle name="標準 30 6 3 8" xfId="42736"/>
    <cellStyle name="標準 30 6 4" xfId="2092"/>
    <cellStyle name="標準 30 6 4 2" xfId="4501"/>
    <cellStyle name="標準 30 6 4 2 2" xfId="9743"/>
    <cellStyle name="標準 30 6 4 2 2 2" xfId="20675"/>
    <cellStyle name="標準 30 6 4 2 2 3" xfId="31229"/>
    <cellStyle name="標準 30 6 4 2 2 4" xfId="41789"/>
    <cellStyle name="標準 30 6 4 2 2 5" xfId="52344"/>
    <cellStyle name="標準 30 6 4 2 3" xfId="15409"/>
    <cellStyle name="標準 30 6 4 2 4" xfId="25964"/>
    <cellStyle name="標準 30 6 4 2 5" xfId="36524"/>
    <cellStyle name="標準 30 6 4 2 6" xfId="47078"/>
    <cellStyle name="標準 30 6 4 3" xfId="7335"/>
    <cellStyle name="標準 30 6 4 3 2" xfId="17507"/>
    <cellStyle name="標準 30 6 4 3 3" xfId="28061"/>
    <cellStyle name="標準 30 6 4 3 4" xfId="38621"/>
    <cellStyle name="標準 30 6 4 3 5" xfId="49176"/>
    <cellStyle name="標準 30 6 4 4" xfId="12241"/>
    <cellStyle name="標準 30 6 4 5" xfId="22795"/>
    <cellStyle name="標準 30 6 4 6" xfId="33355"/>
    <cellStyle name="標準 30 6 4 7" xfId="43909"/>
    <cellStyle name="標準 30 6 5" xfId="1454"/>
    <cellStyle name="標準 30 6 5 2" xfId="3863"/>
    <cellStyle name="標準 30 6 5 2 2" xfId="9105"/>
    <cellStyle name="標準 30 6 5 2 2 2" xfId="20676"/>
    <cellStyle name="標準 30 6 5 2 2 3" xfId="31230"/>
    <cellStyle name="標準 30 6 5 2 2 4" xfId="41790"/>
    <cellStyle name="標準 30 6 5 2 2 5" xfId="52345"/>
    <cellStyle name="標準 30 6 5 2 3" xfId="15410"/>
    <cellStyle name="標準 30 6 5 2 4" xfId="25965"/>
    <cellStyle name="標準 30 6 5 2 5" xfId="36525"/>
    <cellStyle name="標準 30 6 5 2 6" xfId="47079"/>
    <cellStyle name="標準 30 6 5 3" xfId="6697"/>
    <cellStyle name="標準 30 6 5 3 2" xfId="16869"/>
    <cellStyle name="標準 30 6 5 3 3" xfId="27423"/>
    <cellStyle name="標準 30 6 5 3 4" xfId="37983"/>
    <cellStyle name="標準 30 6 5 3 5" xfId="48538"/>
    <cellStyle name="標準 30 6 5 4" xfId="11603"/>
    <cellStyle name="標準 30 6 5 5" xfId="22157"/>
    <cellStyle name="標準 30 6 5 6" xfId="32717"/>
    <cellStyle name="標準 30 6 5 7" xfId="43271"/>
    <cellStyle name="標準 30 6 6" xfId="3113"/>
    <cellStyle name="標準 30 6 6 2" xfId="8355"/>
    <cellStyle name="標準 30 6 6 2 2" xfId="20677"/>
    <cellStyle name="標準 30 6 6 2 3" xfId="31231"/>
    <cellStyle name="標準 30 6 6 2 4" xfId="41791"/>
    <cellStyle name="標準 30 6 6 2 5" xfId="52346"/>
    <cellStyle name="標準 30 6 6 3" xfId="15411"/>
    <cellStyle name="標準 30 6 6 4" xfId="25966"/>
    <cellStyle name="標準 30 6 6 5" xfId="36526"/>
    <cellStyle name="標準 30 6 6 6" xfId="47080"/>
    <cellStyle name="標準 30 6 7" xfId="5443"/>
    <cellStyle name="標準 30 6 7 2" xfId="16119"/>
    <cellStyle name="標準 30 6 7 3" xfId="26673"/>
    <cellStyle name="標準 30 6 7 4" xfId="37233"/>
    <cellStyle name="標準 30 6 7 5" xfId="47788"/>
    <cellStyle name="標準 30 6 8" xfId="10853"/>
    <cellStyle name="標準 30 6 9" xfId="21407"/>
    <cellStyle name="標準 30 7" xfId="594"/>
    <cellStyle name="標準 30 7 10" xfId="31857"/>
    <cellStyle name="標準 30 7 11" xfId="42411"/>
    <cellStyle name="標準 30 7 2" xfId="1107"/>
    <cellStyle name="標準 30 7 2 2" xfId="2644"/>
    <cellStyle name="標準 30 7 2 2 2" xfId="5053"/>
    <cellStyle name="標準 30 7 2 2 2 2" xfId="10295"/>
    <cellStyle name="標準 30 7 2 2 2 2 2" xfId="20678"/>
    <cellStyle name="標準 30 7 2 2 2 2 3" xfId="31232"/>
    <cellStyle name="標準 30 7 2 2 2 2 4" xfId="41792"/>
    <cellStyle name="標準 30 7 2 2 2 2 5" xfId="52347"/>
    <cellStyle name="標準 30 7 2 2 2 3" xfId="15412"/>
    <cellStyle name="標準 30 7 2 2 2 4" xfId="25967"/>
    <cellStyle name="標準 30 7 2 2 2 5" xfId="36527"/>
    <cellStyle name="標準 30 7 2 2 2 6" xfId="47081"/>
    <cellStyle name="標準 30 7 2 2 3" xfId="7887"/>
    <cellStyle name="標準 30 7 2 2 3 2" xfId="18059"/>
    <cellStyle name="標準 30 7 2 2 3 3" xfId="28613"/>
    <cellStyle name="標準 30 7 2 2 3 4" xfId="39173"/>
    <cellStyle name="標準 30 7 2 2 3 5" xfId="49728"/>
    <cellStyle name="標準 30 7 2 2 4" xfId="12793"/>
    <cellStyle name="標準 30 7 2 2 5" xfId="23347"/>
    <cellStyle name="標準 30 7 2 2 6" xfId="33907"/>
    <cellStyle name="標準 30 7 2 2 7" xfId="44461"/>
    <cellStyle name="標準 30 7 2 3" xfId="1642"/>
    <cellStyle name="標準 30 7 2 3 2" xfId="4051"/>
    <cellStyle name="標準 30 7 2 3 2 2" xfId="9293"/>
    <cellStyle name="標準 30 7 2 3 2 2 2" xfId="20679"/>
    <cellStyle name="標準 30 7 2 3 2 2 3" xfId="31233"/>
    <cellStyle name="標準 30 7 2 3 2 2 4" xfId="41793"/>
    <cellStyle name="標準 30 7 2 3 2 2 5" xfId="52348"/>
    <cellStyle name="標準 30 7 2 3 2 3" xfId="15413"/>
    <cellStyle name="標準 30 7 2 3 2 4" xfId="25968"/>
    <cellStyle name="標準 30 7 2 3 2 5" xfId="36528"/>
    <cellStyle name="標準 30 7 2 3 2 6" xfId="47082"/>
    <cellStyle name="標準 30 7 2 3 3" xfId="6885"/>
    <cellStyle name="標準 30 7 2 3 3 2" xfId="17057"/>
    <cellStyle name="標準 30 7 2 3 3 3" xfId="27611"/>
    <cellStyle name="標準 30 7 2 3 3 4" xfId="38171"/>
    <cellStyle name="標準 30 7 2 3 3 5" xfId="48726"/>
    <cellStyle name="標準 30 7 2 3 4" xfId="11791"/>
    <cellStyle name="標準 30 7 2 3 5" xfId="22345"/>
    <cellStyle name="標準 30 7 2 3 6" xfId="32905"/>
    <cellStyle name="標準 30 7 2 3 7" xfId="43459"/>
    <cellStyle name="標準 30 7 2 4" xfId="3516"/>
    <cellStyle name="標準 30 7 2 4 2" xfId="8758"/>
    <cellStyle name="標準 30 7 2 4 2 2" xfId="20680"/>
    <cellStyle name="標準 30 7 2 4 2 3" xfId="31234"/>
    <cellStyle name="標準 30 7 2 4 2 4" xfId="41794"/>
    <cellStyle name="標準 30 7 2 4 2 5" xfId="52349"/>
    <cellStyle name="標準 30 7 2 4 3" xfId="15414"/>
    <cellStyle name="標準 30 7 2 4 4" xfId="25969"/>
    <cellStyle name="標準 30 7 2 4 5" xfId="36529"/>
    <cellStyle name="標準 30 7 2 4 6" xfId="47083"/>
    <cellStyle name="標準 30 7 2 5" xfId="6350"/>
    <cellStyle name="標準 30 7 2 5 2" xfId="16522"/>
    <cellStyle name="標準 30 7 2 5 3" xfId="27076"/>
    <cellStyle name="標準 30 7 2 5 4" xfId="37636"/>
    <cellStyle name="標準 30 7 2 5 5" xfId="48191"/>
    <cellStyle name="標準 30 7 2 6" xfId="11256"/>
    <cellStyle name="標準 30 7 2 7" xfId="21810"/>
    <cellStyle name="標準 30 7 2 8" xfId="32370"/>
    <cellStyle name="標準 30 7 2 9" xfId="42924"/>
    <cellStyle name="標準 30 7 3" xfId="941"/>
    <cellStyle name="標準 30 7 3 2" xfId="2478"/>
    <cellStyle name="標準 30 7 3 2 2" xfId="4887"/>
    <cellStyle name="標準 30 7 3 2 2 2" xfId="10129"/>
    <cellStyle name="標準 30 7 3 2 2 2 2" xfId="20681"/>
    <cellStyle name="標準 30 7 3 2 2 2 3" xfId="31235"/>
    <cellStyle name="標準 30 7 3 2 2 2 4" xfId="41795"/>
    <cellStyle name="標準 30 7 3 2 2 2 5" xfId="52350"/>
    <cellStyle name="標準 30 7 3 2 2 3" xfId="15415"/>
    <cellStyle name="標準 30 7 3 2 2 4" xfId="25970"/>
    <cellStyle name="標準 30 7 3 2 2 5" xfId="36530"/>
    <cellStyle name="標準 30 7 3 2 2 6" xfId="47084"/>
    <cellStyle name="標準 30 7 3 2 3" xfId="7721"/>
    <cellStyle name="標準 30 7 3 2 3 2" xfId="17893"/>
    <cellStyle name="標準 30 7 3 2 3 3" xfId="28447"/>
    <cellStyle name="標準 30 7 3 2 3 4" xfId="39007"/>
    <cellStyle name="標準 30 7 3 2 3 5" xfId="49562"/>
    <cellStyle name="標準 30 7 3 2 4" xfId="12627"/>
    <cellStyle name="標準 30 7 3 2 5" xfId="23181"/>
    <cellStyle name="標準 30 7 3 2 6" xfId="33741"/>
    <cellStyle name="標準 30 7 3 2 7" xfId="44295"/>
    <cellStyle name="標準 30 7 3 3" xfId="3350"/>
    <cellStyle name="標準 30 7 3 3 2" xfId="8592"/>
    <cellStyle name="標準 30 7 3 3 2 2" xfId="20682"/>
    <cellStyle name="標準 30 7 3 3 2 3" xfId="31236"/>
    <cellStyle name="標準 30 7 3 3 2 4" xfId="41796"/>
    <cellStyle name="標準 30 7 3 3 2 5" xfId="52351"/>
    <cellStyle name="標準 30 7 3 3 3" xfId="15416"/>
    <cellStyle name="標準 30 7 3 3 4" xfId="25971"/>
    <cellStyle name="標準 30 7 3 3 5" xfId="36531"/>
    <cellStyle name="標準 30 7 3 3 6" xfId="47085"/>
    <cellStyle name="標準 30 7 3 4" xfId="6184"/>
    <cellStyle name="標準 30 7 3 4 2" xfId="16356"/>
    <cellStyle name="標準 30 7 3 4 3" xfId="26910"/>
    <cellStyle name="標準 30 7 3 4 4" xfId="37470"/>
    <cellStyle name="標準 30 7 3 4 5" xfId="48025"/>
    <cellStyle name="標準 30 7 3 5" xfId="11090"/>
    <cellStyle name="標準 30 7 3 6" xfId="21644"/>
    <cellStyle name="標準 30 7 3 7" xfId="32204"/>
    <cellStyle name="標準 30 7 3 8" xfId="42758"/>
    <cellStyle name="標準 30 7 4" xfId="2131"/>
    <cellStyle name="標準 30 7 4 2" xfId="4540"/>
    <cellStyle name="標準 30 7 4 2 2" xfId="9782"/>
    <cellStyle name="標準 30 7 4 2 2 2" xfId="20683"/>
    <cellStyle name="標準 30 7 4 2 2 3" xfId="31237"/>
    <cellStyle name="標準 30 7 4 2 2 4" xfId="41797"/>
    <cellStyle name="標準 30 7 4 2 2 5" xfId="52352"/>
    <cellStyle name="標準 30 7 4 2 3" xfId="15417"/>
    <cellStyle name="標準 30 7 4 2 4" xfId="25972"/>
    <cellStyle name="標準 30 7 4 2 5" xfId="36532"/>
    <cellStyle name="標準 30 7 4 2 6" xfId="47086"/>
    <cellStyle name="標準 30 7 4 3" xfId="7374"/>
    <cellStyle name="標準 30 7 4 3 2" xfId="17546"/>
    <cellStyle name="標準 30 7 4 3 3" xfId="28100"/>
    <cellStyle name="標準 30 7 4 3 4" xfId="38660"/>
    <cellStyle name="標準 30 7 4 3 5" xfId="49215"/>
    <cellStyle name="標準 30 7 4 4" xfId="12280"/>
    <cellStyle name="標準 30 7 4 5" xfId="22834"/>
    <cellStyle name="標準 30 7 4 6" xfId="33394"/>
    <cellStyle name="標準 30 7 4 7" xfId="43948"/>
    <cellStyle name="標準 30 7 5" xfId="1476"/>
    <cellStyle name="標準 30 7 5 2" xfId="3885"/>
    <cellStyle name="標準 30 7 5 2 2" xfId="9127"/>
    <cellStyle name="標準 30 7 5 2 2 2" xfId="20684"/>
    <cellStyle name="標準 30 7 5 2 2 3" xfId="31238"/>
    <cellStyle name="標準 30 7 5 2 2 4" xfId="41798"/>
    <cellStyle name="標準 30 7 5 2 2 5" xfId="52353"/>
    <cellStyle name="標準 30 7 5 2 3" xfId="15418"/>
    <cellStyle name="標準 30 7 5 2 4" xfId="25973"/>
    <cellStyle name="標準 30 7 5 2 5" xfId="36533"/>
    <cellStyle name="標準 30 7 5 2 6" xfId="47087"/>
    <cellStyle name="標準 30 7 5 3" xfId="6719"/>
    <cellStyle name="標準 30 7 5 3 2" xfId="16891"/>
    <cellStyle name="標準 30 7 5 3 3" xfId="27445"/>
    <cellStyle name="標準 30 7 5 3 4" xfId="38005"/>
    <cellStyle name="標準 30 7 5 3 5" xfId="48560"/>
    <cellStyle name="標準 30 7 5 4" xfId="11625"/>
    <cellStyle name="標準 30 7 5 5" xfId="22179"/>
    <cellStyle name="標準 30 7 5 6" xfId="32739"/>
    <cellStyle name="標準 30 7 5 7" xfId="43293"/>
    <cellStyle name="標準 30 7 6" xfId="3003"/>
    <cellStyle name="標準 30 7 6 2" xfId="8245"/>
    <cellStyle name="標準 30 7 6 2 2" xfId="20685"/>
    <cellStyle name="標準 30 7 6 2 3" xfId="31239"/>
    <cellStyle name="標準 30 7 6 2 4" xfId="41799"/>
    <cellStyle name="標準 30 7 6 2 5" xfId="52354"/>
    <cellStyle name="標準 30 7 6 3" xfId="15419"/>
    <cellStyle name="標準 30 7 6 4" xfId="25974"/>
    <cellStyle name="標準 30 7 6 5" xfId="36534"/>
    <cellStyle name="標準 30 7 6 6" xfId="47088"/>
    <cellStyle name="標準 30 7 7" xfId="5837"/>
    <cellStyle name="標準 30 7 7 2" xfId="16009"/>
    <cellStyle name="標準 30 7 7 3" xfId="26563"/>
    <cellStyle name="標準 30 7 7 4" xfId="37123"/>
    <cellStyle name="標準 30 7 7 5" xfId="47678"/>
    <cellStyle name="標準 30 7 8" xfId="10743"/>
    <cellStyle name="標準 30 7 9" xfId="21297"/>
    <cellStyle name="標準 30 8" xfId="704"/>
    <cellStyle name="標準 30 8 10" xfId="42543"/>
    <cellStyle name="標準 30 8 2" xfId="1239"/>
    <cellStyle name="標準 30 8 2 2" xfId="2776"/>
    <cellStyle name="標準 30 8 2 2 2" xfId="5185"/>
    <cellStyle name="標準 30 8 2 2 2 2" xfId="10427"/>
    <cellStyle name="標準 30 8 2 2 2 2 2" xfId="20686"/>
    <cellStyle name="標準 30 8 2 2 2 2 3" xfId="31240"/>
    <cellStyle name="標準 30 8 2 2 2 2 4" xfId="41800"/>
    <cellStyle name="標準 30 8 2 2 2 2 5" xfId="52355"/>
    <cellStyle name="標準 30 8 2 2 2 3" xfId="15420"/>
    <cellStyle name="標準 30 8 2 2 2 4" xfId="25975"/>
    <cellStyle name="標準 30 8 2 2 2 5" xfId="36535"/>
    <cellStyle name="標準 30 8 2 2 2 6" xfId="47089"/>
    <cellStyle name="標準 30 8 2 2 3" xfId="8019"/>
    <cellStyle name="標準 30 8 2 2 3 2" xfId="18191"/>
    <cellStyle name="標準 30 8 2 2 3 3" xfId="28745"/>
    <cellStyle name="標準 30 8 2 2 3 4" xfId="39305"/>
    <cellStyle name="標準 30 8 2 2 3 5" xfId="49860"/>
    <cellStyle name="標準 30 8 2 2 4" xfId="12925"/>
    <cellStyle name="標準 30 8 2 2 5" xfId="23479"/>
    <cellStyle name="標準 30 8 2 2 6" xfId="34039"/>
    <cellStyle name="標準 30 8 2 2 7" xfId="44593"/>
    <cellStyle name="標準 30 8 2 3" xfId="3648"/>
    <cellStyle name="標準 30 8 2 3 2" xfId="8890"/>
    <cellStyle name="標準 30 8 2 3 2 2" xfId="20687"/>
    <cellStyle name="標準 30 8 2 3 2 3" xfId="31241"/>
    <cellStyle name="標準 30 8 2 3 2 4" xfId="41801"/>
    <cellStyle name="標準 30 8 2 3 2 5" xfId="52356"/>
    <cellStyle name="標準 30 8 2 3 3" xfId="15421"/>
    <cellStyle name="標準 30 8 2 3 4" xfId="25976"/>
    <cellStyle name="標準 30 8 2 3 5" xfId="36536"/>
    <cellStyle name="標準 30 8 2 3 6" xfId="47090"/>
    <cellStyle name="標準 30 8 2 4" xfId="6482"/>
    <cellStyle name="標準 30 8 2 4 2" xfId="16654"/>
    <cellStyle name="標準 30 8 2 4 3" xfId="27208"/>
    <cellStyle name="標準 30 8 2 4 4" xfId="37768"/>
    <cellStyle name="標準 30 8 2 4 5" xfId="48323"/>
    <cellStyle name="標準 30 8 2 5" xfId="11388"/>
    <cellStyle name="標準 30 8 2 6" xfId="21942"/>
    <cellStyle name="標準 30 8 2 7" xfId="32502"/>
    <cellStyle name="標準 30 8 2 8" xfId="43056"/>
    <cellStyle name="標準 30 8 3" xfId="2241"/>
    <cellStyle name="標準 30 8 3 2" xfId="4650"/>
    <cellStyle name="標準 30 8 3 2 2" xfId="9892"/>
    <cellStyle name="標準 30 8 3 2 2 2" xfId="20688"/>
    <cellStyle name="標準 30 8 3 2 2 3" xfId="31242"/>
    <cellStyle name="標準 30 8 3 2 2 4" xfId="41802"/>
    <cellStyle name="標準 30 8 3 2 2 5" xfId="52357"/>
    <cellStyle name="標準 30 8 3 2 3" xfId="15422"/>
    <cellStyle name="標準 30 8 3 2 4" xfId="25977"/>
    <cellStyle name="標準 30 8 3 2 5" xfId="36537"/>
    <cellStyle name="標準 30 8 3 2 6" xfId="47091"/>
    <cellStyle name="標準 30 8 3 3" xfId="7484"/>
    <cellStyle name="標準 30 8 3 3 2" xfId="17656"/>
    <cellStyle name="標準 30 8 3 3 3" xfId="28210"/>
    <cellStyle name="標準 30 8 3 3 4" xfId="38770"/>
    <cellStyle name="標準 30 8 3 3 5" xfId="49325"/>
    <cellStyle name="標準 30 8 3 4" xfId="12390"/>
    <cellStyle name="標準 30 8 3 5" xfId="22944"/>
    <cellStyle name="標準 30 8 3 6" xfId="33504"/>
    <cellStyle name="標準 30 8 3 7" xfId="44058"/>
    <cellStyle name="標準 30 8 4" xfId="1774"/>
    <cellStyle name="標準 30 8 4 2" xfId="4183"/>
    <cellStyle name="標準 30 8 4 2 2" xfId="9425"/>
    <cellStyle name="標準 30 8 4 2 2 2" xfId="20689"/>
    <cellStyle name="標準 30 8 4 2 2 3" xfId="31243"/>
    <cellStyle name="標準 30 8 4 2 2 4" xfId="41803"/>
    <cellStyle name="標準 30 8 4 2 2 5" xfId="52358"/>
    <cellStyle name="標準 30 8 4 2 3" xfId="15423"/>
    <cellStyle name="標準 30 8 4 2 4" xfId="25978"/>
    <cellStyle name="標準 30 8 4 2 5" xfId="36538"/>
    <cellStyle name="標準 30 8 4 2 6" xfId="47092"/>
    <cellStyle name="標準 30 8 4 3" xfId="7017"/>
    <cellStyle name="標準 30 8 4 3 2" xfId="17189"/>
    <cellStyle name="標準 30 8 4 3 3" xfId="27743"/>
    <cellStyle name="標準 30 8 4 3 4" xfId="38303"/>
    <cellStyle name="標準 30 8 4 3 5" xfId="48858"/>
    <cellStyle name="標準 30 8 4 4" xfId="11923"/>
    <cellStyle name="標準 30 8 4 5" xfId="22477"/>
    <cellStyle name="標準 30 8 4 6" xfId="33037"/>
    <cellStyle name="標準 30 8 4 7" xfId="43591"/>
    <cellStyle name="標準 30 8 5" xfId="3135"/>
    <cellStyle name="標準 30 8 5 2" xfId="8377"/>
    <cellStyle name="標準 30 8 5 2 2" xfId="20690"/>
    <cellStyle name="標準 30 8 5 2 3" xfId="31244"/>
    <cellStyle name="標準 30 8 5 2 4" xfId="41804"/>
    <cellStyle name="標準 30 8 5 2 5" xfId="52359"/>
    <cellStyle name="標準 30 8 5 3" xfId="15424"/>
    <cellStyle name="標準 30 8 5 4" xfId="25979"/>
    <cellStyle name="標準 30 8 5 5" xfId="36539"/>
    <cellStyle name="標準 30 8 5 6" xfId="47093"/>
    <cellStyle name="標準 30 8 6" xfId="5947"/>
    <cellStyle name="標準 30 8 6 2" xfId="16141"/>
    <cellStyle name="標準 30 8 6 3" xfId="26695"/>
    <cellStyle name="標準 30 8 6 4" xfId="37255"/>
    <cellStyle name="標準 30 8 6 5" xfId="47810"/>
    <cellStyle name="標準 30 8 7" xfId="10875"/>
    <cellStyle name="標準 30 8 8" xfId="21429"/>
    <cellStyle name="標準 30 8 9" xfId="31989"/>
    <cellStyle name="標準 30 9" xfId="455"/>
    <cellStyle name="標準 30 9 10" xfId="42565"/>
    <cellStyle name="標準 30 9 2" xfId="965"/>
    <cellStyle name="標準 30 9 2 2" xfId="2502"/>
    <cellStyle name="標準 30 9 2 2 2" xfId="4911"/>
    <cellStyle name="標準 30 9 2 2 2 2" xfId="10153"/>
    <cellStyle name="標準 30 9 2 2 2 2 2" xfId="20691"/>
    <cellStyle name="標準 30 9 2 2 2 2 3" xfId="31245"/>
    <cellStyle name="標準 30 9 2 2 2 2 4" xfId="41805"/>
    <cellStyle name="標準 30 9 2 2 2 2 5" xfId="52360"/>
    <cellStyle name="標準 30 9 2 2 2 3" xfId="15425"/>
    <cellStyle name="標準 30 9 2 2 2 4" xfId="25980"/>
    <cellStyle name="標準 30 9 2 2 2 5" xfId="36540"/>
    <cellStyle name="標準 30 9 2 2 2 6" xfId="47094"/>
    <cellStyle name="標準 30 9 2 2 3" xfId="7745"/>
    <cellStyle name="標準 30 9 2 2 3 2" xfId="17917"/>
    <cellStyle name="標準 30 9 2 2 3 3" xfId="28471"/>
    <cellStyle name="標準 30 9 2 2 3 4" xfId="39031"/>
    <cellStyle name="標準 30 9 2 2 3 5" xfId="49586"/>
    <cellStyle name="標準 30 9 2 2 4" xfId="12651"/>
    <cellStyle name="標準 30 9 2 2 5" xfId="23205"/>
    <cellStyle name="標準 30 9 2 2 6" xfId="33765"/>
    <cellStyle name="標準 30 9 2 2 7" xfId="44319"/>
    <cellStyle name="標準 30 9 2 3" xfId="3374"/>
    <cellStyle name="標準 30 9 2 3 2" xfId="8616"/>
    <cellStyle name="標準 30 9 2 3 2 2" xfId="20692"/>
    <cellStyle name="標準 30 9 2 3 2 3" xfId="31246"/>
    <cellStyle name="標準 30 9 2 3 2 4" xfId="41806"/>
    <cellStyle name="標準 30 9 2 3 2 5" xfId="52361"/>
    <cellStyle name="標準 30 9 2 3 3" xfId="15426"/>
    <cellStyle name="標準 30 9 2 3 4" xfId="25981"/>
    <cellStyle name="標準 30 9 2 3 5" xfId="36541"/>
    <cellStyle name="標準 30 9 2 3 6" xfId="47095"/>
    <cellStyle name="標準 30 9 2 4" xfId="6208"/>
    <cellStyle name="標準 30 9 2 4 2" xfId="16380"/>
    <cellStyle name="標準 30 9 2 4 3" xfId="26934"/>
    <cellStyle name="標準 30 9 2 4 4" xfId="37494"/>
    <cellStyle name="標準 30 9 2 4 5" xfId="48049"/>
    <cellStyle name="標準 30 9 2 5" xfId="11114"/>
    <cellStyle name="標準 30 9 2 6" xfId="21668"/>
    <cellStyle name="標準 30 9 2 7" xfId="32228"/>
    <cellStyle name="標準 30 9 2 8" xfId="42782"/>
    <cellStyle name="標準 30 9 3" xfId="2263"/>
    <cellStyle name="標準 30 9 3 2" xfId="4672"/>
    <cellStyle name="標準 30 9 3 2 2" xfId="9914"/>
    <cellStyle name="標準 30 9 3 2 2 2" xfId="20693"/>
    <cellStyle name="標準 30 9 3 2 2 3" xfId="31247"/>
    <cellStyle name="標準 30 9 3 2 2 4" xfId="41807"/>
    <cellStyle name="標準 30 9 3 2 2 5" xfId="52362"/>
    <cellStyle name="標準 30 9 3 2 3" xfId="15427"/>
    <cellStyle name="標準 30 9 3 2 4" xfId="25982"/>
    <cellStyle name="標準 30 9 3 2 5" xfId="36542"/>
    <cellStyle name="標準 30 9 3 2 6" xfId="47096"/>
    <cellStyle name="標準 30 9 3 3" xfId="7506"/>
    <cellStyle name="標準 30 9 3 3 2" xfId="17678"/>
    <cellStyle name="標準 30 9 3 3 3" xfId="28232"/>
    <cellStyle name="標準 30 9 3 3 4" xfId="38792"/>
    <cellStyle name="標準 30 9 3 3 5" xfId="49347"/>
    <cellStyle name="標準 30 9 3 4" xfId="12412"/>
    <cellStyle name="標準 30 9 3 5" xfId="22966"/>
    <cellStyle name="標準 30 9 3 6" xfId="33526"/>
    <cellStyle name="標準 30 9 3 7" xfId="44080"/>
    <cellStyle name="標準 30 9 4" xfId="1500"/>
    <cellStyle name="標準 30 9 4 2" xfId="3909"/>
    <cellStyle name="標準 30 9 4 2 2" xfId="9151"/>
    <cellStyle name="標準 30 9 4 2 2 2" xfId="20694"/>
    <cellStyle name="標準 30 9 4 2 2 3" xfId="31248"/>
    <cellStyle name="標準 30 9 4 2 2 4" xfId="41808"/>
    <cellStyle name="標準 30 9 4 2 2 5" xfId="52363"/>
    <cellStyle name="標準 30 9 4 2 3" xfId="15428"/>
    <cellStyle name="標準 30 9 4 2 4" xfId="25983"/>
    <cellStyle name="標準 30 9 4 2 5" xfId="36543"/>
    <cellStyle name="標準 30 9 4 2 6" xfId="47097"/>
    <cellStyle name="標準 30 9 4 3" xfId="6743"/>
    <cellStyle name="標準 30 9 4 3 2" xfId="16915"/>
    <cellStyle name="標準 30 9 4 3 3" xfId="27469"/>
    <cellStyle name="標準 30 9 4 3 4" xfId="38029"/>
    <cellStyle name="標準 30 9 4 3 5" xfId="48584"/>
    <cellStyle name="標準 30 9 4 4" xfId="11649"/>
    <cellStyle name="標準 30 9 4 5" xfId="22203"/>
    <cellStyle name="標準 30 9 4 6" xfId="32763"/>
    <cellStyle name="標準 30 9 4 7" xfId="43317"/>
    <cellStyle name="標準 30 9 5" xfId="3157"/>
    <cellStyle name="標準 30 9 5 2" xfId="8399"/>
    <cellStyle name="標準 30 9 5 2 2" xfId="20695"/>
    <cellStyle name="標準 30 9 5 2 3" xfId="31249"/>
    <cellStyle name="標準 30 9 5 2 4" xfId="41809"/>
    <cellStyle name="標準 30 9 5 2 5" xfId="52364"/>
    <cellStyle name="標準 30 9 5 3" xfId="15429"/>
    <cellStyle name="標準 30 9 5 4" xfId="25984"/>
    <cellStyle name="標準 30 9 5 5" xfId="36544"/>
    <cellStyle name="標準 30 9 5 6" xfId="47098"/>
    <cellStyle name="標準 30 9 6" xfId="5698"/>
    <cellStyle name="標準 30 9 6 2" xfId="16163"/>
    <cellStyle name="標準 30 9 6 3" xfId="26717"/>
    <cellStyle name="標準 30 9 6 4" xfId="37277"/>
    <cellStyle name="標準 30 9 6 5" xfId="47832"/>
    <cellStyle name="標準 30 9 7" xfId="10897"/>
    <cellStyle name="標準 30 9 8" xfId="21451"/>
    <cellStyle name="標準 30 9 9" xfId="32011"/>
    <cellStyle name="標準 31" xfId="103"/>
    <cellStyle name="標準 31 10" xfId="708"/>
    <cellStyle name="標準 31 10 10" xfId="42547"/>
    <cellStyle name="標準 31 10 2" xfId="966"/>
    <cellStyle name="標準 31 10 2 2" xfId="2503"/>
    <cellStyle name="標準 31 10 2 2 2" xfId="4912"/>
    <cellStyle name="標準 31 10 2 2 2 2" xfId="10154"/>
    <cellStyle name="標準 31 10 2 2 2 2 2" xfId="20696"/>
    <cellStyle name="標準 31 10 2 2 2 2 3" xfId="31250"/>
    <cellStyle name="標準 31 10 2 2 2 2 4" xfId="41810"/>
    <cellStyle name="標準 31 10 2 2 2 2 5" xfId="52365"/>
    <cellStyle name="標準 31 10 2 2 2 3" xfId="15430"/>
    <cellStyle name="標準 31 10 2 2 2 4" xfId="25985"/>
    <cellStyle name="標準 31 10 2 2 2 5" xfId="36545"/>
    <cellStyle name="標準 31 10 2 2 2 6" xfId="47099"/>
    <cellStyle name="標準 31 10 2 2 3" xfId="7746"/>
    <cellStyle name="標準 31 10 2 2 3 2" xfId="17918"/>
    <cellStyle name="標準 31 10 2 2 3 3" xfId="28472"/>
    <cellStyle name="標準 31 10 2 2 3 4" xfId="39032"/>
    <cellStyle name="標準 31 10 2 2 3 5" xfId="49587"/>
    <cellStyle name="標準 31 10 2 2 4" xfId="12652"/>
    <cellStyle name="標準 31 10 2 2 5" xfId="23206"/>
    <cellStyle name="標準 31 10 2 2 6" xfId="33766"/>
    <cellStyle name="標準 31 10 2 2 7" xfId="44320"/>
    <cellStyle name="標準 31 10 2 3" xfId="3375"/>
    <cellStyle name="標準 31 10 2 3 2" xfId="8617"/>
    <cellStyle name="標準 31 10 2 3 2 2" xfId="20697"/>
    <cellStyle name="標準 31 10 2 3 2 3" xfId="31251"/>
    <cellStyle name="標準 31 10 2 3 2 4" xfId="41811"/>
    <cellStyle name="標準 31 10 2 3 2 5" xfId="52366"/>
    <cellStyle name="標準 31 10 2 3 3" xfId="15431"/>
    <cellStyle name="標準 31 10 2 3 4" xfId="25986"/>
    <cellStyle name="標準 31 10 2 3 5" xfId="36546"/>
    <cellStyle name="標準 31 10 2 3 6" xfId="47100"/>
    <cellStyle name="標準 31 10 2 4" xfId="6209"/>
    <cellStyle name="標準 31 10 2 4 2" xfId="16381"/>
    <cellStyle name="標準 31 10 2 4 3" xfId="26935"/>
    <cellStyle name="標準 31 10 2 4 4" xfId="37495"/>
    <cellStyle name="標準 31 10 2 4 5" xfId="48050"/>
    <cellStyle name="標準 31 10 2 5" xfId="11115"/>
    <cellStyle name="標準 31 10 2 6" xfId="21669"/>
    <cellStyle name="標準 31 10 2 7" xfId="32229"/>
    <cellStyle name="標準 31 10 2 8" xfId="42783"/>
    <cellStyle name="標準 31 10 3" xfId="2267"/>
    <cellStyle name="標準 31 10 3 2" xfId="4676"/>
    <cellStyle name="標準 31 10 3 2 2" xfId="9918"/>
    <cellStyle name="標準 31 10 3 2 2 2" xfId="20698"/>
    <cellStyle name="標準 31 10 3 2 2 3" xfId="31252"/>
    <cellStyle name="標準 31 10 3 2 2 4" xfId="41812"/>
    <cellStyle name="標準 31 10 3 2 2 5" xfId="52367"/>
    <cellStyle name="標準 31 10 3 2 3" xfId="15432"/>
    <cellStyle name="標準 31 10 3 2 4" xfId="25987"/>
    <cellStyle name="標準 31 10 3 2 5" xfId="36547"/>
    <cellStyle name="標準 31 10 3 2 6" xfId="47101"/>
    <cellStyle name="標準 31 10 3 3" xfId="7510"/>
    <cellStyle name="標準 31 10 3 3 2" xfId="17682"/>
    <cellStyle name="標準 31 10 3 3 3" xfId="28236"/>
    <cellStyle name="標準 31 10 3 3 4" xfId="38796"/>
    <cellStyle name="標準 31 10 3 3 5" xfId="49351"/>
    <cellStyle name="標準 31 10 3 4" xfId="12416"/>
    <cellStyle name="標準 31 10 3 5" xfId="22970"/>
    <cellStyle name="標準 31 10 3 6" xfId="33530"/>
    <cellStyle name="標準 31 10 3 7" xfId="44084"/>
    <cellStyle name="標準 31 10 4" xfId="1501"/>
    <cellStyle name="標準 31 10 4 2" xfId="3910"/>
    <cellStyle name="標準 31 10 4 2 2" xfId="9152"/>
    <cellStyle name="標準 31 10 4 2 2 2" xfId="20699"/>
    <cellStyle name="標準 31 10 4 2 2 3" xfId="31253"/>
    <cellStyle name="標準 31 10 4 2 2 4" xfId="41813"/>
    <cellStyle name="標準 31 10 4 2 2 5" xfId="52368"/>
    <cellStyle name="標準 31 10 4 2 3" xfId="15433"/>
    <cellStyle name="標準 31 10 4 2 4" xfId="25988"/>
    <cellStyle name="標準 31 10 4 2 5" xfId="36548"/>
    <cellStyle name="標準 31 10 4 2 6" xfId="47102"/>
    <cellStyle name="標準 31 10 4 3" xfId="6744"/>
    <cellStyle name="標準 31 10 4 3 2" xfId="16916"/>
    <cellStyle name="標準 31 10 4 3 3" xfId="27470"/>
    <cellStyle name="標準 31 10 4 3 4" xfId="38030"/>
    <cellStyle name="標準 31 10 4 3 5" xfId="48585"/>
    <cellStyle name="標準 31 10 4 4" xfId="11650"/>
    <cellStyle name="標準 31 10 4 5" xfId="22204"/>
    <cellStyle name="標準 31 10 4 6" xfId="32764"/>
    <cellStyle name="標準 31 10 4 7" xfId="43318"/>
    <cellStyle name="標準 31 10 5" xfId="3139"/>
    <cellStyle name="標準 31 10 5 2" xfId="8381"/>
    <cellStyle name="標準 31 10 5 2 2" xfId="20700"/>
    <cellStyle name="標準 31 10 5 2 3" xfId="31254"/>
    <cellStyle name="標準 31 10 5 2 4" xfId="41814"/>
    <cellStyle name="標準 31 10 5 2 5" xfId="52369"/>
    <cellStyle name="標準 31 10 5 3" xfId="15434"/>
    <cellStyle name="標準 31 10 5 4" xfId="25989"/>
    <cellStyle name="標準 31 10 5 5" xfId="36549"/>
    <cellStyle name="標準 31 10 5 6" xfId="47103"/>
    <cellStyle name="標準 31 10 6" xfId="5951"/>
    <cellStyle name="標準 31 10 6 2" xfId="16145"/>
    <cellStyle name="標準 31 10 6 3" xfId="26699"/>
    <cellStyle name="標準 31 10 6 4" xfId="37259"/>
    <cellStyle name="標準 31 10 6 5" xfId="47814"/>
    <cellStyle name="標準 31 10 7" xfId="10879"/>
    <cellStyle name="標準 31 10 8" xfId="21433"/>
    <cellStyle name="標準 31 10 9" xfId="31993"/>
    <cellStyle name="標準 31 11" xfId="730"/>
    <cellStyle name="標準 31 11 10" xfId="42569"/>
    <cellStyle name="標準 31 11 2" xfId="1243"/>
    <cellStyle name="標準 31 11 2 2" xfId="2780"/>
    <cellStyle name="標準 31 11 2 2 2" xfId="5189"/>
    <cellStyle name="標準 31 11 2 2 2 2" xfId="10431"/>
    <cellStyle name="標準 31 11 2 2 2 2 2" xfId="20701"/>
    <cellStyle name="標準 31 11 2 2 2 2 3" xfId="31255"/>
    <cellStyle name="標準 31 11 2 2 2 2 4" xfId="41815"/>
    <cellStyle name="標準 31 11 2 2 2 2 5" xfId="52370"/>
    <cellStyle name="標準 31 11 2 2 2 3" xfId="15435"/>
    <cellStyle name="標準 31 11 2 2 2 4" xfId="25990"/>
    <cellStyle name="標準 31 11 2 2 2 5" xfId="36550"/>
    <cellStyle name="標準 31 11 2 2 2 6" xfId="47104"/>
    <cellStyle name="標準 31 11 2 2 3" xfId="8023"/>
    <cellStyle name="標準 31 11 2 2 3 2" xfId="18195"/>
    <cellStyle name="標準 31 11 2 2 3 3" xfId="28749"/>
    <cellStyle name="標準 31 11 2 2 3 4" xfId="39309"/>
    <cellStyle name="標準 31 11 2 2 3 5" xfId="49864"/>
    <cellStyle name="標準 31 11 2 2 4" xfId="12929"/>
    <cellStyle name="標準 31 11 2 2 5" xfId="23483"/>
    <cellStyle name="標準 31 11 2 2 6" xfId="34043"/>
    <cellStyle name="標準 31 11 2 2 7" xfId="44597"/>
    <cellStyle name="標準 31 11 2 3" xfId="3652"/>
    <cellStyle name="標準 31 11 2 3 2" xfId="8894"/>
    <cellStyle name="標準 31 11 2 3 2 2" xfId="20702"/>
    <cellStyle name="標準 31 11 2 3 2 3" xfId="31256"/>
    <cellStyle name="標準 31 11 2 3 2 4" xfId="41816"/>
    <cellStyle name="標準 31 11 2 3 2 5" xfId="52371"/>
    <cellStyle name="標準 31 11 2 3 3" xfId="15436"/>
    <cellStyle name="標準 31 11 2 3 4" xfId="25991"/>
    <cellStyle name="標準 31 11 2 3 5" xfId="36551"/>
    <cellStyle name="標準 31 11 2 3 6" xfId="47105"/>
    <cellStyle name="標準 31 11 2 4" xfId="6486"/>
    <cellStyle name="標準 31 11 2 4 2" xfId="16658"/>
    <cellStyle name="標準 31 11 2 4 3" xfId="27212"/>
    <cellStyle name="標準 31 11 2 4 4" xfId="37772"/>
    <cellStyle name="標準 31 11 2 4 5" xfId="48327"/>
    <cellStyle name="標準 31 11 2 5" xfId="11392"/>
    <cellStyle name="標準 31 11 2 6" xfId="21946"/>
    <cellStyle name="標準 31 11 2 7" xfId="32506"/>
    <cellStyle name="標準 31 11 2 8" xfId="43060"/>
    <cellStyle name="標準 31 11 3" xfId="2289"/>
    <cellStyle name="標準 31 11 3 2" xfId="4698"/>
    <cellStyle name="標準 31 11 3 2 2" xfId="9940"/>
    <cellStyle name="標準 31 11 3 2 2 2" xfId="20703"/>
    <cellStyle name="標準 31 11 3 2 2 3" xfId="31257"/>
    <cellStyle name="標準 31 11 3 2 2 4" xfId="41817"/>
    <cellStyle name="標準 31 11 3 2 2 5" xfId="52372"/>
    <cellStyle name="標準 31 11 3 2 3" xfId="15437"/>
    <cellStyle name="標準 31 11 3 2 4" xfId="25992"/>
    <cellStyle name="標準 31 11 3 2 5" xfId="36552"/>
    <cellStyle name="標準 31 11 3 2 6" xfId="47106"/>
    <cellStyle name="標準 31 11 3 3" xfId="7532"/>
    <cellStyle name="標準 31 11 3 3 2" xfId="17704"/>
    <cellStyle name="標準 31 11 3 3 3" xfId="28258"/>
    <cellStyle name="標準 31 11 3 3 4" xfId="38818"/>
    <cellStyle name="標準 31 11 3 3 5" xfId="49373"/>
    <cellStyle name="標準 31 11 3 4" xfId="12438"/>
    <cellStyle name="標準 31 11 3 5" xfId="22992"/>
    <cellStyle name="標準 31 11 3 6" xfId="33552"/>
    <cellStyle name="標準 31 11 3 7" xfId="44106"/>
    <cellStyle name="標準 31 11 4" xfId="1778"/>
    <cellStyle name="標準 31 11 4 2" xfId="4187"/>
    <cellStyle name="標準 31 11 4 2 2" xfId="9429"/>
    <cellStyle name="標準 31 11 4 2 2 2" xfId="20704"/>
    <cellStyle name="標準 31 11 4 2 2 3" xfId="31258"/>
    <cellStyle name="標準 31 11 4 2 2 4" xfId="41818"/>
    <cellStyle name="標準 31 11 4 2 2 5" xfId="52373"/>
    <cellStyle name="標準 31 11 4 2 3" xfId="15438"/>
    <cellStyle name="標準 31 11 4 2 4" xfId="25993"/>
    <cellStyle name="標準 31 11 4 2 5" xfId="36553"/>
    <cellStyle name="標準 31 11 4 2 6" xfId="47107"/>
    <cellStyle name="標準 31 11 4 3" xfId="7021"/>
    <cellStyle name="標準 31 11 4 3 2" xfId="17193"/>
    <cellStyle name="標準 31 11 4 3 3" xfId="27747"/>
    <cellStyle name="標準 31 11 4 3 4" xfId="38307"/>
    <cellStyle name="標準 31 11 4 3 5" xfId="48862"/>
    <cellStyle name="標準 31 11 4 4" xfId="11927"/>
    <cellStyle name="標準 31 11 4 5" xfId="22481"/>
    <cellStyle name="標準 31 11 4 6" xfId="33041"/>
    <cellStyle name="標準 31 11 4 7" xfId="43595"/>
    <cellStyle name="標準 31 11 5" xfId="3161"/>
    <cellStyle name="標準 31 11 5 2" xfId="8403"/>
    <cellStyle name="標準 31 11 5 2 2" xfId="20705"/>
    <cellStyle name="標準 31 11 5 2 3" xfId="31259"/>
    <cellStyle name="標準 31 11 5 2 4" xfId="41819"/>
    <cellStyle name="標準 31 11 5 2 5" xfId="52374"/>
    <cellStyle name="標準 31 11 5 3" xfId="15439"/>
    <cellStyle name="標準 31 11 5 4" xfId="25994"/>
    <cellStyle name="標準 31 11 5 5" xfId="36554"/>
    <cellStyle name="標準 31 11 5 6" xfId="47108"/>
    <cellStyle name="標準 31 11 6" xfId="5973"/>
    <cellStyle name="標準 31 11 6 2" xfId="16167"/>
    <cellStyle name="標準 31 11 6 3" xfId="26721"/>
    <cellStyle name="標準 31 11 6 4" xfId="37281"/>
    <cellStyle name="標準 31 11 6 5" xfId="47836"/>
    <cellStyle name="標準 31 11 7" xfId="10901"/>
    <cellStyle name="標準 31 11 8" xfId="21455"/>
    <cellStyle name="標準 31 11 9" xfId="32015"/>
    <cellStyle name="標準 31 12" xfId="752"/>
    <cellStyle name="標準 31 12 2" xfId="1265"/>
    <cellStyle name="標準 31 12 2 2" xfId="2311"/>
    <cellStyle name="標準 31 12 2 2 2" xfId="7554"/>
    <cellStyle name="標準 31 12 2 2 2 2" xfId="20706"/>
    <cellStyle name="標準 31 12 2 2 2 3" xfId="31260"/>
    <cellStyle name="標準 31 12 2 2 2 4" xfId="41820"/>
    <cellStyle name="標準 31 12 2 2 2 5" xfId="52375"/>
    <cellStyle name="標準 31 12 2 2 3" xfId="15440"/>
    <cellStyle name="標準 31 12 2 2 4" xfId="25995"/>
    <cellStyle name="標準 31 12 2 2 5" xfId="36555"/>
    <cellStyle name="標準 31 12 2 2 6" xfId="47109"/>
    <cellStyle name="標準 31 12 2 3" xfId="4720"/>
    <cellStyle name="標準 31 12 2 3 2" xfId="9962"/>
    <cellStyle name="標準 31 12 2 3 2 2" xfId="20707"/>
    <cellStyle name="標準 31 12 2 3 2 3" xfId="31261"/>
    <cellStyle name="標準 31 12 2 3 2 4" xfId="41821"/>
    <cellStyle name="標準 31 12 2 3 2 5" xfId="52376"/>
    <cellStyle name="標準 31 12 2 3 3" xfId="15441"/>
    <cellStyle name="標準 31 12 2 3 4" xfId="25996"/>
    <cellStyle name="標準 31 12 2 3 5" xfId="36556"/>
    <cellStyle name="標準 31 12 2 3 6" xfId="47110"/>
    <cellStyle name="標準 31 12 2 4" xfId="6508"/>
    <cellStyle name="標準 31 12 2 4 2" xfId="17726"/>
    <cellStyle name="標準 31 12 2 4 3" xfId="28280"/>
    <cellStyle name="標準 31 12 2 4 4" xfId="38840"/>
    <cellStyle name="標準 31 12 2 4 5" xfId="49395"/>
    <cellStyle name="標準 31 12 2 5" xfId="12460"/>
    <cellStyle name="標準 31 12 2 6" xfId="23014"/>
    <cellStyle name="標準 31 12 2 7" xfId="33574"/>
    <cellStyle name="標準 31 12 2 8" xfId="44128"/>
    <cellStyle name="標準 31 12 3" xfId="1800"/>
    <cellStyle name="標準 31 12 3 2" xfId="4209"/>
    <cellStyle name="標準 31 12 3 2 2" xfId="9451"/>
    <cellStyle name="標準 31 12 3 2 2 2" xfId="20708"/>
    <cellStyle name="標準 31 12 3 2 2 3" xfId="31262"/>
    <cellStyle name="標準 31 12 3 2 2 4" xfId="41822"/>
    <cellStyle name="標準 31 12 3 2 2 5" xfId="52377"/>
    <cellStyle name="標準 31 12 3 2 3" xfId="15442"/>
    <cellStyle name="標準 31 12 3 2 4" xfId="25997"/>
    <cellStyle name="標準 31 12 3 2 5" xfId="36557"/>
    <cellStyle name="標準 31 12 3 2 6" xfId="47111"/>
    <cellStyle name="標準 31 12 3 3" xfId="7043"/>
    <cellStyle name="標準 31 12 3 3 2" xfId="17215"/>
    <cellStyle name="標準 31 12 3 3 3" xfId="27769"/>
    <cellStyle name="標準 31 12 3 3 4" xfId="38329"/>
    <cellStyle name="標準 31 12 3 3 5" xfId="48884"/>
    <cellStyle name="標準 31 12 3 4" xfId="11949"/>
    <cellStyle name="標準 31 12 3 5" xfId="22503"/>
    <cellStyle name="標準 31 12 3 6" xfId="33063"/>
    <cellStyle name="標準 31 12 3 7" xfId="43617"/>
    <cellStyle name="標準 31 12 4" xfId="3674"/>
    <cellStyle name="標準 31 12 4 2" xfId="8916"/>
    <cellStyle name="標準 31 12 4 2 2" xfId="20709"/>
    <cellStyle name="標準 31 12 4 2 3" xfId="31263"/>
    <cellStyle name="標準 31 12 4 2 4" xfId="41823"/>
    <cellStyle name="標準 31 12 4 2 5" xfId="52378"/>
    <cellStyle name="標準 31 12 4 3" xfId="15443"/>
    <cellStyle name="標準 31 12 4 4" xfId="25998"/>
    <cellStyle name="標準 31 12 4 5" xfId="36558"/>
    <cellStyle name="標準 31 12 4 6" xfId="47112"/>
    <cellStyle name="標準 31 12 5" xfId="5995"/>
    <cellStyle name="標準 31 12 5 2" xfId="16680"/>
    <cellStyle name="標準 31 12 5 3" xfId="27234"/>
    <cellStyle name="標準 31 12 5 4" xfId="37794"/>
    <cellStyle name="標準 31 12 5 5" xfId="48349"/>
    <cellStyle name="標準 31 12 6" xfId="11414"/>
    <cellStyle name="標準 31 12 7" xfId="21968"/>
    <cellStyle name="標準 31 12 8" xfId="32528"/>
    <cellStyle name="標準 31 12 9" xfId="43082"/>
    <cellStyle name="標準 31 13" xfId="1287"/>
    <cellStyle name="標準 31 13 2" xfId="2819"/>
    <cellStyle name="標準 31 13 2 2" xfId="5228"/>
    <cellStyle name="標準 31 13 2 2 2" xfId="10470"/>
    <cellStyle name="標準 31 13 2 2 2 2" xfId="20710"/>
    <cellStyle name="標準 31 13 2 2 2 3" xfId="31264"/>
    <cellStyle name="標準 31 13 2 2 2 4" xfId="41824"/>
    <cellStyle name="標準 31 13 2 2 2 5" xfId="52379"/>
    <cellStyle name="標準 31 13 2 2 3" xfId="15444"/>
    <cellStyle name="標準 31 13 2 2 4" xfId="25999"/>
    <cellStyle name="標準 31 13 2 2 5" xfId="36559"/>
    <cellStyle name="標準 31 13 2 2 6" xfId="47113"/>
    <cellStyle name="標準 31 13 2 3" xfId="8062"/>
    <cellStyle name="標準 31 13 2 3 2" xfId="18234"/>
    <cellStyle name="標準 31 13 2 3 3" xfId="28788"/>
    <cellStyle name="標準 31 13 2 3 4" xfId="39348"/>
    <cellStyle name="標準 31 13 2 3 5" xfId="49903"/>
    <cellStyle name="標準 31 13 2 4" xfId="12968"/>
    <cellStyle name="標準 31 13 2 5" xfId="23522"/>
    <cellStyle name="標準 31 13 2 6" xfId="34082"/>
    <cellStyle name="標準 31 13 2 7" xfId="44636"/>
    <cellStyle name="標準 31 13 3" xfId="1822"/>
    <cellStyle name="標準 31 13 3 2" xfId="4231"/>
    <cellStyle name="標準 31 13 3 2 2" xfId="9473"/>
    <cellStyle name="標準 31 13 3 2 2 2" xfId="20711"/>
    <cellStyle name="標準 31 13 3 2 2 3" xfId="31265"/>
    <cellStyle name="標準 31 13 3 2 2 4" xfId="41825"/>
    <cellStyle name="標準 31 13 3 2 2 5" xfId="52380"/>
    <cellStyle name="標準 31 13 3 2 3" xfId="15445"/>
    <cellStyle name="標準 31 13 3 2 4" xfId="26000"/>
    <cellStyle name="標準 31 13 3 2 5" xfId="36560"/>
    <cellStyle name="標準 31 13 3 2 6" xfId="47114"/>
    <cellStyle name="標準 31 13 3 3" xfId="7065"/>
    <cellStyle name="標準 31 13 3 3 2" xfId="17237"/>
    <cellStyle name="標準 31 13 3 3 3" xfId="27791"/>
    <cellStyle name="標準 31 13 3 3 4" xfId="38351"/>
    <cellStyle name="標準 31 13 3 3 5" xfId="48906"/>
    <cellStyle name="標準 31 13 3 4" xfId="11971"/>
    <cellStyle name="標準 31 13 3 5" xfId="22525"/>
    <cellStyle name="標準 31 13 3 6" xfId="33085"/>
    <cellStyle name="標準 31 13 3 7" xfId="43639"/>
    <cellStyle name="標準 31 13 4" xfId="3696"/>
    <cellStyle name="標準 31 13 4 2" xfId="8938"/>
    <cellStyle name="標準 31 13 4 2 2" xfId="20712"/>
    <cellStyle name="標準 31 13 4 2 3" xfId="31266"/>
    <cellStyle name="標準 31 13 4 2 4" xfId="41826"/>
    <cellStyle name="標準 31 13 4 2 5" xfId="52381"/>
    <cellStyle name="標準 31 13 4 3" xfId="15446"/>
    <cellStyle name="標準 31 13 4 4" xfId="26001"/>
    <cellStyle name="標準 31 13 4 5" xfId="36561"/>
    <cellStyle name="標準 31 13 4 6" xfId="47115"/>
    <cellStyle name="標準 31 13 5" xfId="6530"/>
    <cellStyle name="標準 31 13 5 2" xfId="16702"/>
    <cellStyle name="標準 31 13 5 3" xfId="27256"/>
    <cellStyle name="標準 31 13 5 4" xfId="37816"/>
    <cellStyle name="標準 31 13 5 5" xfId="48371"/>
    <cellStyle name="標準 31 13 6" xfId="11436"/>
    <cellStyle name="標準 31 13 7" xfId="21990"/>
    <cellStyle name="標準 31 13 8" xfId="32550"/>
    <cellStyle name="標準 31 13 9" xfId="43104"/>
    <cellStyle name="標準 31 14" xfId="810"/>
    <cellStyle name="標準 31 14 2" xfId="2027"/>
    <cellStyle name="標準 31 14 2 2" xfId="4436"/>
    <cellStyle name="標準 31 14 2 2 2" xfId="9678"/>
    <cellStyle name="標準 31 14 2 2 2 2" xfId="20713"/>
    <cellStyle name="標準 31 14 2 2 2 3" xfId="31267"/>
    <cellStyle name="標準 31 14 2 2 2 4" xfId="41827"/>
    <cellStyle name="標準 31 14 2 2 2 5" xfId="52382"/>
    <cellStyle name="標準 31 14 2 2 3" xfId="15447"/>
    <cellStyle name="標準 31 14 2 2 4" xfId="26002"/>
    <cellStyle name="標準 31 14 2 2 5" xfId="36562"/>
    <cellStyle name="標準 31 14 2 2 6" xfId="47116"/>
    <cellStyle name="標準 31 14 2 3" xfId="7270"/>
    <cellStyle name="標準 31 14 2 3 2" xfId="17442"/>
    <cellStyle name="標準 31 14 2 3 3" xfId="27996"/>
    <cellStyle name="標準 31 14 2 3 4" xfId="38556"/>
    <cellStyle name="標準 31 14 2 3 5" xfId="49111"/>
    <cellStyle name="標準 31 14 2 4" xfId="12176"/>
    <cellStyle name="標準 31 14 2 5" xfId="22730"/>
    <cellStyle name="標準 31 14 2 6" xfId="33290"/>
    <cellStyle name="標準 31 14 2 7" xfId="43844"/>
    <cellStyle name="標準 31 14 3" xfId="3219"/>
    <cellStyle name="標準 31 14 3 2" xfId="8461"/>
    <cellStyle name="標準 31 14 3 2 2" xfId="20714"/>
    <cellStyle name="標準 31 14 3 2 3" xfId="31268"/>
    <cellStyle name="標準 31 14 3 2 4" xfId="41828"/>
    <cellStyle name="標準 31 14 3 2 5" xfId="52383"/>
    <cellStyle name="標準 31 14 3 3" xfId="15448"/>
    <cellStyle name="標準 31 14 3 4" xfId="26003"/>
    <cellStyle name="標準 31 14 3 5" xfId="36563"/>
    <cellStyle name="標準 31 14 3 6" xfId="47117"/>
    <cellStyle name="標準 31 14 4" xfId="6053"/>
    <cellStyle name="標準 31 14 4 2" xfId="16225"/>
    <cellStyle name="標準 31 14 4 3" xfId="26779"/>
    <cellStyle name="標準 31 14 4 4" xfId="37339"/>
    <cellStyle name="標準 31 14 4 5" xfId="47894"/>
    <cellStyle name="標準 31 14 5" xfId="10959"/>
    <cellStyle name="標準 31 14 6" xfId="21513"/>
    <cellStyle name="標準 31 14 7" xfId="32073"/>
    <cellStyle name="標準 31 14 8" xfId="42627"/>
    <cellStyle name="標準 31 15" xfId="1345"/>
    <cellStyle name="標準 31 15 2" xfId="3754"/>
    <cellStyle name="標準 31 15 2 2" xfId="8996"/>
    <cellStyle name="標準 31 15 2 2 2" xfId="20715"/>
    <cellStyle name="標準 31 15 2 2 3" xfId="31269"/>
    <cellStyle name="標準 31 15 2 2 4" xfId="41829"/>
    <cellStyle name="標準 31 15 2 2 5" xfId="52384"/>
    <cellStyle name="標準 31 15 2 3" xfId="15449"/>
    <cellStyle name="標準 31 15 2 4" xfId="26004"/>
    <cellStyle name="標準 31 15 2 5" xfId="36564"/>
    <cellStyle name="標準 31 15 2 6" xfId="47118"/>
    <cellStyle name="標準 31 15 3" xfId="6588"/>
    <cellStyle name="標準 31 15 3 2" xfId="16760"/>
    <cellStyle name="標準 31 15 3 3" xfId="27314"/>
    <cellStyle name="標準 31 15 3 4" xfId="37874"/>
    <cellStyle name="標準 31 15 3 5" xfId="48429"/>
    <cellStyle name="標準 31 15 4" xfId="11494"/>
    <cellStyle name="標準 31 15 5" xfId="22048"/>
    <cellStyle name="標準 31 15 6" xfId="32608"/>
    <cellStyle name="標準 31 15 7" xfId="43162"/>
    <cellStyle name="標準 31 16" xfId="2861"/>
    <cellStyle name="標準 31 16 2" xfId="8104"/>
    <cellStyle name="標準 31 16 2 2" xfId="18257"/>
    <cellStyle name="標準 31 16 2 3" xfId="28811"/>
    <cellStyle name="標準 31 16 2 4" xfId="39371"/>
    <cellStyle name="標準 31 16 2 5" xfId="49926"/>
    <cellStyle name="標準 31 16 3" xfId="12991"/>
    <cellStyle name="標準 31 16 4" xfId="23545"/>
    <cellStyle name="標準 31 16 5" xfId="34105"/>
    <cellStyle name="標準 31 16 6" xfId="44659"/>
    <cellStyle name="標準 31 17" xfId="5250"/>
    <cellStyle name="標準 31 17 2" xfId="10492"/>
    <cellStyle name="標準 31 17 2 2" xfId="18279"/>
    <cellStyle name="標準 31 17 2 3" xfId="28833"/>
    <cellStyle name="標準 31 17 2 4" xfId="39393"/>
    <cellStyle name="標準 31 17 2 5" xfId="49948"/>
    <cellStyle name="標準 31 17 3" xfId="13013"/>
    <cellStyle name="標準 31 17 4" xfId="23567"/>
    <cellStyle name="標準 31 17 5" xfId="34127"/>
    <cellStyle name="標準 31 17 6" xfId="44681"/>
    <cellStyle name="標準 31 18" xfId="5272"/>
    <cellStyle name="標準 31 18 2" xfId="10514"/>
    <cellStyle name="標準 31 18 2 2" xfId="18301"/>
    <cellStyle name="標準 31 18 2 3" xfId="28855"/>
    <cellStyle name="標準 31 18 2 4" xfId="39415"/>
    <cellStyle name="標準 31 18 2 5" xfId="49970"/>
    <cellStyle name="標準 31 18 3" xfId="13035"/>
    <cellStyle name="標準 31 18 4" xfId="23589"/>
    <cellStyle name="標準 31 18 5" xfId="34149"/>
    <cellStyle name="標準 31 18 6" xfId="44703"/>
    <cellStyle name="標準 31 19" xfId="5294"/>
    <cellStyle name="標準 31 19 2" xfId="10536"/>
    <cellStyle name="標準 31 19 2 2" xfId="20716"/>
    <cellStyle name="標準 31 19 2 3" xfId="31270"/>
    <cellStyle name="標準 31 19 2 4" xfId="41830"/>
    <cellStyle name="標準 31 19 2 5" xfId="52385"/>
    <cellStyle name="標準 31 19 3" xfId="15450"/>
    <cellStyle name="標準 31 19 4" xfId="26005"/>
    <cellStyle name="標準 31 19 5" xfId="36565"/>
    <cellStyle name="標準 31 19 6" xfId="47119"/>
    <cellStyle name="標準 31 2" xfId="128"/>
    <cellStyle name="標準 31 2 10" xfId="771"/>
    <cellStyle name="標準 31 2 10 2" xfId="1284"/>
    <cellStyle name="標準 31 2 10 2 2" xfId="2335"/>
    <cellStyle name="標準 31 2 10 2 2 2" xfId="7578"/>
    <cellStyle name="標準 31 2 10 2 2 2 2" xfId="20717"/>
    <cellStyle name="標準 31 2 10 2 2 2 3" xfId="31271"/>
    <cellStyle name="標準 31 2 10 2 2 2 4" xfId="41831"/>
    <cellStyle name="標準 31 2 10 2 2 2 5" xfId="52386"/>
    <cellStyle name="標準 31 2 10 2 2 3" xfId="15451"/>
    <cellStyle name="標準 31 2 10 2 2 4" xfId="26006"/>
    <cellStyle name="標準 31 2 10 2 2 5" xfId="36566"/>
    <cellStyle name="標準 31 2 10 2 2 6" xfId="47120"/>
    <cellStyle name="標準 31 2 10 2 3" xfId="4744"/>
    <cellStyle name="標準 31 2 10 2 3 2" xfId="9986"/>
    <cellStyle name="標準 31 2 10 2 3 2 2" xfId="20718"/>
    <cellStyle name="標準 31 2 10 2 3 2 3" xfId="31272"/>
    <cellStyle name="標準 31 2 10 2 3 2 4" xfId="41832"/>
    <cellStyle name="標準 31 2 10 2 3 2 5" xfId="52387"/>
    <cellStyle name="標準 31 2 10 2 3 3" xfId="15452"/>
    <cellStyle name="標準 31 2 10 2 3 4" xfId="26007"/>
    <cellStyle name="標準 31 2 10 2 3 5" xfId="36567"/>
    <cellStyle name="標準 31 2 10 2 3 6" xfId="47121"/>
    <cellStyle name="標準 31 2 10 2 4" xfId="6527"/>
    <cellStyle name="標準 31 2 10 2 4 2" xfId="17750"/>
    <cellStyle name="標準 31 2 10 2 4 3" xfId="28304"/>
    <cellStyle name="標準 31 2 10 2 4 4" xfId="38864"/>
    <cellStyle name="標準 31 2 10 2 4 5" xfId="49419"/>
    <cellStyle name="標準 31 2 10 2 5" xfId="12484"/>
    <cellStyle name="標準 31 2 10 2 6" xfId="23038"/>
    <cellStyle name="標準 31 2 10 2 7" xfId="33598"/>
    <cellStyle name="標準 31 2 10 2 8" xfId="44152"/>
    <cellStyle name="標準 31 2 10 3" xfId="1819"/>
    <cellStyle name="標準 31 2 10 3 2" xfId="4228"/>
    <cellStyle name="標準 31 2 10 3 2 2" xfId="9470"/>
    <cellStyle name="標準 31 2 10 3 2 2 2" xfId="20719"/>
    <cellStyle name="標準 31 2 10 3 2 2 3" xfId="31273"/>
    <cellStyle name="標準 31 2 10 3 2 2 4" xfId="41833"/>
    <cellStyle name="標準 31 2 10 3 2 2 5" xfId="52388"/>
    <cellStyle name="標準 31 2 10 3 2 3" xfId="15453"/>
    <cellStyle name="標準 31 2 10 3 2 4" xfId="26008"/>
    <cellStyle name="標準 31 2 10 3 2 5" xfId="36568"/>
    <cellStyle name="標準 31 2 10 3 2 6" xfId="47122"/>
    <cellStyle name="標準 31 2 10 3 3" xfId="7062"/>
    <cellStyle name="標準 31 2 10 3 3 2" xfId="17234"/>
    <cellStyle name="標準 31 2 10 3 3 3" xfId="27788"/>
    <cellStyle name="標準 31 2 10 3 3 4" xfId="38348"/>
    <cellStyle name="標準 31 2 10 3 3 5" xfId="48903"/>
    <cellStyle name="標準 31 2 10 3 4" xfId="11968"/>
    <cellStyle name="標準 31 2 10 3 5" xfId="22522"/>
    <cellStyle name="標準 31 2 10 3 6" xfId="33082"/>
    <cellStyle name="標準 31 2 10 3 7" xfId="43636"/>
    <cellStyle name="標準 31 2 10 4" xfId="3693"/>
    <cellStyle name="標準 31 2 10 4 2" xfId="8935"/>
    <cellStyle name="標準 31 2 10 4 2 2" xfId="20720"/>
    <cellStyle name="標準 31 2 10 4 2 3" xfId="31274"/>
    <cellStyle name="標準 31 2 10 4 2 4" xfId="41834"/>
    <cellStyle name="標準 31 2 10 4 2 5" xfId="52389"/>
    <cellStyle name="標準 31 2 10 4 3" xfId="15454"/>
    <cellStyle name="標準 31 2 10 4 4" xfId="26009"/>
    <cellStyle name="標準 31 2 10 4 5" xfId="36569"/>
    <cellStyle name="標準 31 2 10 4 6" xfId="47123"/>
    <cellStyle name="標準 31 2 10 5" xfId="6014"/>
    <cellStyle name="標準 31 2 10 5 2" xfId="16699"/>
    <cellStyle name="標準 31 2 10 5 3" xfId="27253"/>
    <cellStyle name="標準 31 2 10 5 4" xfId="37813"/>
    <cellStyle name="標準 31 2 10 5 5" xfId="48368"/>
    <cellStyle name="標準 31 2 10 6" xfId="11433"/>
    <cellStyle name="標準 31 2 10 7" xfId="21987"/>
    <cellStyle name="標準 31 2 10 8" xfId="32547"/>
    <cellStyle name="標準 31 2 10 9" xfId="43101"/>
    <cellStyle name="標準 31 2 11" xfId="1306"/>
    <cellStyle name="標準 31 2 11 2" xfId="2837"/>
    <cellStyle name="標準 31 2 11 2 2" xfId="5246"/>
    <cellStyle name="標準 31 2 11 2 2 2" xfId="10488"/>
    <cellStyle name="標準 31 2 11 2 2 2 2" xfId="20721"/>
    <cellStyle name="標準 31 2 11 2 2 2 3" xfId="31275"/>
    <cellStyle name="標準 31 2 11 2 2 2 4" xfId="41835"/>
    <cellStyle name="標準 31 2 11 2 2 2 5" xfId="52390"/>
    <cellStyle name="標準 31 2 11 2 2 3" xfId="15455"/>
    <cellStyle name="標準 31 2 11 2 2 4" xfId="26010"/>
    <cellStyle name="標準 31 2 11 2 2 5" xfId="36570"/>
    <cellStyle name="標準 31 2 11 2 2 6" xfId="47124"/>
    <cellStyle name="標準 31 2 11 2 3" xfId="8080"/>
    <cellStyle name="標準 31 2 11 2 3 2" xfId="18252"/>
    <cellStyle name="標準 31 2 11 2 3 3" xfId="28806"/>
    <cellStyle name="標準 31 2 11 2 3 4" xfId="39366"/>
    <cellStyle name="標準 31 2 11 2 3 5" xfId="49921"/>
    <cellStyle name="標準 31 2 11 2 4" xfId="12986"/>
    <cellStyle name="標準 31 2 11 2 5" xfId="23540"/>
    <cellStyle name="標準 31 2 11 2 6" xfId="34100"/>
    <cellStyle name="標準 31 2 11 2 7" xfId="44654"/>
    <cellStyle name="標準 31 2 11 3" xfId="1841"/>
    <cellStyle name="標準 31 2 11 3 2" xfId="4250"/>
    <cellStyle name="標準 31 2 11 3 2 2" xfId="9492"/>
    <cellStyle name="標準 31 2 11 3 2 2 2" xfId="20722"/>
    <cellStyle name="標準 31 2 11 3 2 2 3" xfId="31276"/>
    <cellStyle name="標準 31 2 11 3 2 2 4" xfId="41836"/>
    <cellStyle name="標準 31 2 11 3 2 2 5" xfId="52391"/>
    <cellStyle name="標準 31 2 11 3 2 3" xfId="15456"/>
    <cellStyle name="標準 31 2 11 3 2 4" xfId="26011"/>
    <cellStyle name="標準 31 2 11 3 2 5" xfId="36571"/>
    <cellStyle name="標準 31 2 11 3 2 6" xfId="47125"/>
    <cellStyle name="標準 31 2 11 3 3" xfId="7084"/>
    <cellStyle name="標準 31 2 11 3 3 2" xfId="17256"/>
    <cellStyle name="標準 31 2 11 3 3 3" xfId="27810"/>
    <cellStyle name="標準 31 2 11 3 3 4" xfId="38370"/>
    <cellStyle name="標準 31 2 11 3 3 5" xfId="48925"/>
    <cellStyle name="標準 31 2 11 3 4" xfId="11990"/>
    <cellStyle name="標準 31 2 11 3 5" xfId="22544"/>
    <cellStyle name="標準 31 2 11 3 6" xfId="33104"/>
    <cellStyle name="標準 31 2 11 3 7" xfId="43658"/>
    <cellStyle name="標準 31 2 11 4" xfId="3715"/>
    <cellStyle name="標準 31 2 11 4 2" xfId="8957"/>
    <cellStyle name="標準 31 2 11 4 2 2" xfId="20723"/>
    <cellStyle name="標準 31 2 11 4 2 3" xfId="31277"/>
    <cellStyle name="標準 31 2 11 4 2 4" xfId="41837"/>
    <cellStyle name="標準 31 2 11 4 2 5" xfId="52392"/>
    <cellStyle name="標準 31 2 11 4 3" xfId="15457"/>
    <cellStyle name="標準 31 2 11 4 4" xfId="26012"/>
    <cellStyle name="標準 31 2 11 4 5" xfId="36572"/>
    <cellStyle name="標準 31 2 11 4 6" xfId="47126"/>
    <cellStyle name="標準 31 2 11 5" xfId="6549"/>
    <cellStyle name="標準 31 2 11 5 2" xfId="16721"/>
    <cellStyle name="標準 31 2 11 5 3" xfId="27275"/>
    <cellStyle name="標準 31 2 11 5 4" xfId="37835"/>
    <cellStyle name="標準 31 2 11 5 5" xfId="48390"/>
    <cellStyle name="標準 31 2 11 6" xfId="11455"/>
    <cellStyle name="標準 31 2 11 7" xfId="22009"/>
    <cellStyle name="標準 31 2 11 8" xfId="32569"/>
    <cellStyle name="標準 31 2 11 9" xfId="43123"/>
    <cellStyle name="標準 31 2 12" xfId="832"/>
    <cellStyle name="標準 31 2 12 2" xfId="2049"/>
    <cellStyle name="標準 31 2 12 2 2" xfId="4458"/>
    <cellStyle name="標準 31 2 12 2 2 2" xfId="9700"/>
    <cellStyle name="標準 31 2 12 2 2 2 2" xfId="20724"/>
    <cellStyle name="標準 31 2 12 2 2 2 3" xfId="31278"/>
    <cellStyle name="標準 31 2 12 2 2 2 4" xfId="41838"/>
    <cellStyle name="標準 31 2 12 2 2 2 5" xfId="52393"/>
    <cellStyle name="標準 31 2 12 2 2 3" xfId="15458"/>
    <cellStyle name="標準 31 2 12 2 2 4" xfId="26013"/>
    <cellStyle name="標準 31 2 12 2 2 5" xfId="36573"/>
    <cellStyle name="標準 31 2 12 2 2 6" xfId="47127"/>
    <cellStyle name="標準 31 2 12 2 3" xfId="7292"/>
    <cellStyle name="標準 31 2 12 2 3 2" xfId="17464"/>
    <cellStyle name="標準 31 2 12 2 3 3" xfId="28018"/>
    <cellStyle name="標準 31 2 12 2 3 4" xfId="38578"/>
    <cellStyle name="標準 31 2 12 2 3 5" xfId="49133"/>
    <cellStyle name="標準 31 2 12 2 4" xfId="12198"/>
    <cellStyle name="標準 31 2 12 2 5" xfId="22752"/>
    <cellStyle name="標準 31 2 12 2 6" xfId="33312"/>
    <cellStyle name="標準 31 2 12 2 7" xfId="43866"/>
    <cellStyle name="標準 31 2 12 3" xfId="3241"/>
    <cellStyle name="標準 31 2 12 3 2" xfId="8483"/>
    <cellStyle name="標準 31 2 12 3 2 2" xfId="20725"/>
    <cellStyle name="標準 31 2 12 3 2 3" xfId="31279"/>
    <cellStyle name="標準 31 2 12 3 2 4" xfId="41839"/>
    <cellStyle name="標準 31 2 12 3 2 5" xfId="52394"/>
    <cellStyle name="標準 31 2 12 3 3" xfId="15459"/>
    <cellStyle name="標準 31 2 12 3 4" xfId="26014"/>
    <cellStyle name="標準 31 2 12 3 5" xfId="36574"/>
    <cellStyle name="標準 31 2 12 3 6" xfId="47128"/>
    <cellStyle name="標準 31 2 12 4" xfId="6075"/>
    <cellStyle name="標準 31 2 12 4 2" xfId="16247"/>
    <cellStyle name="標準 31 2 12 4 3" xfId="26801"/>
    <cellStyle name="標準 31 2 12 4 4" xfId="37361"/>
    <cellStyle name="標準 31 2 12 4 5" xfId="47916"/>
    <cellStyle name="標準 31 2 12 5" xfId="10981"/>
    <cellStyle name="標準 31 2 12 6" xfId="21535"/>
    <cellStyle name="標準 31 2 12 7" xfId="32095"/>
    <cellStyle name="標準 31 2 12 8" xfId="42649"/>
    <cellStyle name="標準 31 2 13" xfId="1367"/>
    <cellStyle name="標準 31 2 13 2" xfId="3776"/>
    <cellStyle name="標準 31 2 13 2 2" xfId="9018"/>
    <cellStyle name="標準 31 2 13 2 2 2" xfId="20726"/>
    <cellStyle name="標準 31 2 13 2 2 3" xfId="31280"/>
    <cellStyle name="標準 31 2 13 2 2 4" xfId="41840"/>
    <cellStyle name="標準 31 2 13 2 2 5" xfId="52395"/>
    <cellStyle name="標準 31 2 13 2 3" xfId="15460"/>
    <cellStyle name="標準 31 2 13 2 4" xfId="26015"/>
    <cellStyle name="標準 31 2 13 2 5" xfId="36575"/>
    <cellStyle name="標準 31 2 13 2 6" xfId="47129"/>
    <cellStyle name="標準 31 2 13 3" xfId="6610"/>
    <cellStyle name="標準 31 2 13 3 2" xfId="16782"/>
    <cellStyle name="標準 31 2 13 3 3" xfId="27336"/>
    <cellStyle name="標準 31 2 13 3 4" xfId="37896"/>
    <cellStyle name="標準 31 2 13 3 5" xfId="48451"/>
    <cellStyle name="標準 31 2 13 4" xfId="11516"/>
    <cellStyle name="標準 31 2 13 5" xfId="22070"/>
    <cellStyle name="標準 31 2 13 6" xfId="32630"/>
    <cellStyle name="標準 31 2 13 7" xfId="43184"/>
    <cellStyle name="標準 31 2 14" xfId="2899"/>
    <cellStyle name="標準 31 2 14 2" xfId="8141"/>
    <cellStyle name="標準 31 2 14 2 2" xfId="18276"/>
    <cellStyle name="標準 31 2 14 2 3" xfId="28830"/>
    <cellStyle name="標準 31 2 14 2 4" xfId="39390"/>
    <cellStyle name="標準 31 2 14 2 5" xfId="49945"/>
    <cellStyle name="標準 31 2 14 3" xfId="13010"/>
    <cellStyle name="標準 31 2 14 4" xfId="23564"/>
    <cellStyle name="標準 31 2 14 5" xfId="34124"/>
    <cellStyle name="標準 31 2 14 6" xfId="44678"/>
    <cellStyle name="標準 31 2 15" xfId="5269"/>
    <cellStyle name="標準 31 2 15 2" xfId="10511"/>
    <cellStyle name="標準 31 2 15 2 2" xfId="18298"/>
    <cellStyle name="標準 31 2 15 2 3" xfId="28852"/>
    <cellStyle name="標準 31 2 15 2 4" xfId="39412"/>
    <cellStyle name="標準 31 2 15 2 5" xfId="49967"/>
    <cellStyle name="標準 31 2 15 3" xfId="13032"/>
    <cellStyle name="標準 31 2 15 4" xfId="23586"/>
    <cellStyle name="標準 31 2 15 5" xfId="34146"/>
    <cellStyle name="標準 31 2 15 6" xfId="44700"/>
    <cellStyle name="標準 31 2 16" xfId="5291"/>
    <cellStyle name="標準 31 2 16 2" xfId="10533"/>
    <cellStyle name="標準 31 2 16 2 2" xfId="18320"/>
    <cellStyle name="標準 31 2 16 2 3" xfId="28874"/>
    <cellStyle name="標準 31 2 16 2 4" xfId="39434"/>
    <cellStyle name="標準 31 2 16 2 5" xfId="49989"/>
    <cellStyle name="標準 31 2 16 3" xfId="13054"/>
    <cellStyle name="標準 31 2 16 4" xfId="23608"/>
    <cellStyle name="標準 31 2 16 5" xfId="34168"/>
    <cellStyle name="標準 31 2 16 6" xfId="44722"/>
    <cellStyle name="標準 31 2 17" xfId="5313"/>
    <cellStyle name="標準 31 2 17 2" xfId="10555"/>
    <cellStyle name="標準 31 2 17 2 2" xfId="20727"/>
    <cellStyle name="標準 31 2 17 2 3" xfId="31281"/>
    <cellStyle name="標準 31 2 17 2 4" xfId="41841"/>
    <cellStyle name="標準 31 2 17 2 5" xfId="52396"/>
    <cellStyle name="標準 31 2 17 3" xfId="15461"/>
    <cellStyle name="標準 31 2 17 4" xfId="26016"/>
    <cellStyle name="標準 31 2 17 5" xfId="36576"/>
    <cellStyle name="標準 31 2 17 6" xfId="47130"/>
    <cellStyle name="標準 31 2 18" xfId="5335"/>
    <cellStyle name="標準 31 2 18 2" xfId="21087"/>
    <cellStyle name="標準 31 2 18 2 2" xfId="31641"/>
    <cellStyle name="標準 31 2 18 2 3" xfId="42201"/>
    <cellStyle name="標準 31 2 18 2 4" xfId="52756"/>
    <cellStyle name="標準 31 2 18 3" xfId="15821"/>
    <cellStyle name="標準 31 2 18 4" xfId="26376"/>
    <cellStyle name="標準 31 2 18 5" xfId="36936"/>
    <cellStyle name="標準 31 2 18 6" xfId="47490"/>
    <cellStyle name="標準 31 2 19" xfId="5376"/>
    <cellStyle name="標準 31 2 19 2" xfId="21109"/>
    <cellStyle name="標準 31 2 19 2 2" xfId="31663"/>
    <cellStyle name="標準 31 2 19 2 3" xfId="42223"/>
    <cellStyle name="標準 31 2 19 2 4" xfId="52778"/>
    <cellStyle name="標準 31 2 19 3" xfId="15843"/>
    <cellStyle name="標準 31 2 19 4" xfId="26398"/>
    <cellStyle name="標準 31 2 19 5" xfId="36958"/>
    <cellStyle name="標準 31 2 19 6" xfId="47512"/>
    <cellStyle name="標準 31 2 2" xfId="150"/>
    <cellStyle name="標準 31 2 2 10" xfId="21215"/>
    <cellStyle name="標準 31 2 2 11" xfId="31775"/>
    <cellStyle name="標準 31 2 2 12" xfId="42329"/>
    <cellStyle name="標準 31 2 2 2" xfId="260"/>
    <cellStyle name="標準 31 2 2 2 10" xfId="42456"/>
    <cellStyle name="標準 31 2 2 2 2" xfId="639"/>
    <cellStyle name="標準 31 2 2 2 2 2" xfId="2689"/>
    <cellStyle name="標準 31 2 2 2 2 2 2" xfId="5098"/>
    <cellStyle name="標準 31 2 2 2 2 2 2 2" xfId="10340"/>
    <cellStyle name="標準 31 2 2 2 2 2 2 2 2" xfId="20728"/>
    <cellStyle name="標準 31 2 2 2 2 2 2 2 3" xfId="31282"/>
    <cellStyle name="標準 31 2 2 2 2 2 2 2 4" xfId="41842"/>
    <cellStyle name="標準 31 2 2 2 2 2 2 2 5" xfId="52397"/>
    <cellStyle name="標準 31 2 2 2 2 2 2 3" xfId="15462"/>
    <cellStyle name="標準 31 2 2 2 2 2 2 4" xfId="26017"/>
    <cellStyle name="標準 31 2 2 2 2 2 2 5" xfId="36577"/>
    <cellStyle name="標準 31 2 2 2 2 2 2 6" xfId="47131"/>
    <cellStyle name="標準 31 2 2 2 2 2 3" xfId="7932"/>
    <cellStyle name="標準 31 2 2 2 2 2 3 2" xfId="18104"/>
    <cellStyle name="標準 31 2 2 2 2 2 3 3" xfId="28658"/>
    <cellStyle name="標準 31 2 2 2 2 2 3 4" xfId="39218"/>
    <cellStyle name="標準 31 2 2 2 2 2 3 5" xfId="49773"/>
    <cellStyle name="標準 31 2 2 2 2 2 4" xfId="12838"/>
    <cellStyle name="標準 31 2 2 2 2 2 5" xfId="23392"/>
    <cellStyle name="標準 31 2 2 2 2 2 6" xfId="33952"/>
    <cellStyle name="標準 31 2 2 2 2 2 7" xfId="44506"/>
    <cellStyle name="標準 31 2 2 2 2 3" xfId="3561"/>
    <cellStyle name="標準 31 2 2 2 2 3 2" xfId="8803"/>
    <cellStyle name="標準 31 2 2 2 2 3 2 2" xfId="20729"/>
    <cellStyle name="標準 31 2 2 2 2 3 2 3" xfId="31283"/>
    <cellStyle name="標準 31 2 2 2 2 3 2 4" xfId="41843"/>
    <cellStyle name="標準 31 2 2 2 2 3 2 5" xfId="52398"/>
    <cellStyle name="標準 31 2 2 2 2 3 3" xfId="15463"/>
    <cellStyle name="標準 31 2 2 2 2 3 4" xfId="26018"/>
    <cellStyle name="標準 31 2 2 2 2 3 5" xfId="36578"/>
    <cellStyle name="標準 31 2 2 2 2 3 6" xfId="47132"/>
    <cellStyle name="標準 31 2 2 2 2 4" xfId="5882"/>
    <cellStyle name="標準 31 2 2 2 2 4 2" xfId="16567"/>
    <cellStyle name="標準 31 2 2 2 2 4 3" xfId="27121"/>
    <cellStyle name="標準 31 2 2 2 2 4 4" xfId="37681"/>
    <cellStyle name="標準 31 2 2 2 2 4 5" xfId="48236"/>
    <cellStyle name="標準 31 2 2 2 2 5" xfId="11301"/>
    <cellStyle name="標準 31 2 2 2 2 6" xfId="21855"/>
    <cellStyle name="標準 31 2 2 2 2 7" xfId="32415"/>
    <cellStyle name="標準 31 2 2 2 2 8" xfId="42969"/>
    <cellStyle name="標準 31 2 2 2 3" xfId="1152"/>
    <cellStyle name="標準 31 2 2 2 3 2" xfId="2176"/>
    <cellStyle name="標準 31 2 2 2 3 2 2" xfId="7419"/>
    <cellStyle name="標準 31 2 2 2 3 2 2 2" xfId="20730"/>
    <cellStyle name="標準 31 2 2 2 3 2 2 3" xfId="31284"/>
    <cellStyle name="標準 31 2 2 2 3 2 2 4" xfId="41844"/>
    <cellStyle name="標準 31 2 2 2 3 2 2 5" xfId="52399"/>
    <cellStyle name="標準 31 2 2 2 3 2 3" xfId="15464"/>
    <cellStyle name="標準 31 2 2 2 3 2 4" xfId="26019"/>
    <cellStyle name="標準 31 2 2 2 3 2 5" xfId="36579"/>
    <cellStyle name="標準 31 2 2 2 3 2 6" xfId="47133"/>
    <cellStyle name="標準 31 2 2 2 3 3" xfId="4585"/>
    <cellStyle name="標準 31 2 2 2 3 3 2" xfId="9827"/>
    <cellStyle name="標準 31 2 2 2 3 3 2 2" xfId="20731"/>
    <cellStyle name="標準 31 2 2 2 3 3 2 3" xfId="31285"/>
    <cellStyle name="標準 31 2 2 2 3 3 2 4" xfId="41845"/>
    <cellStyle name="標準 31 2 2 2 3 3 2 5" xfId="52400"/>
    <cellStyle name="標準 31 2 2 2 3 3 3" xfId="15465"/>
    <cellStyle name="標準 31 2 2 2 3 3 4" xfId="26020"/>
    <cellStyle name="標準 31 2 2 2 3 3 5" xfId="36580"/>
    <cellStyle name="標準 31 2 2 2 3 3 6" xfId="47134"/>
    <cellStyle name="標準 31 2 2 2 3 4" xfId="6395"/>
    <cellStyle name="標準 31 2 2 2 3 4 2" xfId="17591"/>
    <cellStyle name="標準 31 2 2 2 3 4 3" xfId="28145"/>
    <cellStyle name="標準 31 2 2 2 3 4 4" xfId="38705"/>
    <cellStyle name="標準 31 2 2 2 3 4 5" xfId="49260"/>
    <cellStyle name="標準 31 2 2 2 3 5" xfId="12325"/>
    <cellStyle name="標準 31 2 2 2 3 6" xfId="22879"/>
    <cellStyle name="標準 31 2 2 2 3 7" xfId="33439"/>
    <cellStyle name="標準 31 2 2 2 3 8" xfId="43993"/>
    <cellStyle name="標準 31 2 2 2 4" xfId="1687"/>
    <cellStyle name="標準 31 2 2 2 4 2" xfId="4096"/>
    <cellStyle name="標準 31 2 2 2 4 2 2" xfId="9338"/>
    <cellStyle name="標準 31 2 2 2 4 2 2 2" xfId="20732"/>
    <cellStyle name="標準 31 2 2 2 4 2 2 3" xfId="31286"/>
    <cellStyle name="標準 31 2 2 2 4 2 2 4" xfId="41846"/>
    <cellStyle name="標準 31 2 2 2 4 2 2 5" xfId="52401"/>
    <cellStyle name="標準 31 2 2 2 4 2 3" xfId="15466"/>
    <cellStyle name="標準 31 2 2 2 4 2 4" xfId="26021"/>
    <cellStyle name="標準 31 2 2 2 4 2 5" xfId="36581"/>
    <cellStyle name="標準 31 2 2 2 4 2 6" xfId="47135"/>
    <cellStyle name="標準 31 2 2 2 4 3" xfId="6930"/>
    <cellStyle name="標準 31 2 2 2 4 3 2" xfId="17102"/>
    <cellStyle name="標準 31 2 2 2 4 3 3" xfId="27656"/>
    <cellStyle name="標準 31 2 2 2 4 3 4" xfId="38216"/>
    <cellStyle name="標準 31 2 2 2 4 3 5" xfId="48771"/>
    <cellStyle name="標準 31 2 2 2 4 4" xfId="11836"/>
    <cellStyle name="標準 31 2 2 2 4 5" xfId="22390"/>
    <cellStyle name="標準 31 2 2 2 4 6" xfId="32950"/>
    <cellStyle name="標準 31 2 2 2 4 7" xfId="43504"/>
    <cellStyle name="標準 31 2 2 2 5" xfId="3048"/>
    <cellStyle name="標準 31 2 2 2 5 2" xfId="8290"/>
    <cellStyle name="標準 31 2 2 2 5 2 2" xfId="20733"/>
    <cellStyle name="標準 31 2 2 2 5 2 3" xfId="31287"/>
    <cellStyle name="標準 31 2 2 2 5 2 4" xfId="41847"/>
    <cellStyle name="標準 31 2 2 2 5 2 5" xfId="52402"/>
    <cellStyle name="標準 31 2 2 2 5 3" xfId="15467"/>
    <cellStyle name="標準 31 2 2 2 5 4" xfId="26022"/>
    <cellStyle name="標準 31 2 2 2 5 5" xfId="36582"/>
    <cellStyle name="標準 31 2 2 2 5 6" xfId="47136"/>
    <cellStyle name="標準 31 2 2 2 6" xfId="5503"/>
    <cellStyle name="標準 31 2 2 2 6 2" xfId="16054"/>
    <cellStyle name="標準 31 2 2 2 6 3" xfId="26608"/>
    <cellStyle name="標準 31 2 2 2 6 4" xfId="37168"/>
    <cellStyle name="標準 31 2 2 2 6 5" xfId="47723"/>
    <cellStyle name="標準 31 2 2 2 7" xfId="10788"/>
    <cellStyle name="標準 31 2 2 2 8" xfId="21342"/>
    <cellStyle name="標準 31 2 2 2 9" xfId="31902"/>
    <cellStyle name="標準 31 2 2 3" xfId="534"/>
    <cellStyle name="標準 31 2 2 3 2" xfId="1025"/>
    <cellStyle name="標準 31 2 2 3 2 2" xfId="2562"/>
    <cellStyle name="標準 31 2 2 3 2 2 2" xfId="7805"/>
    <cellStyle name="標準 31 2 2 3 2 2 2 2" xfId="20734"/>
    <cellStyle name="標準 31 2 2 3 2 2 2 3" xfId="31288"/>
    <cellStyle name="標準 31 2 2 3 2 2 2 4" xfId="41848"/>
    <cellStyle name="標準 31 2 2 3 2 2 2 5" xfId="52403"/>
    <cellStyle name="標準 31 2 2 3 2 2 3" xfId="15468"/>
    <cellStyle name="標準 31 2 2 3 2 2 4" xfId="26023"/>
    <cellStyle name="標準 31 2 2 3 2 2 5" xfId="36583"/>
    <cellStyle name="標準 31 2 2 3 2 2 6" xfId="47137"/>
    <cellStyle name="標準 31 2 2 3 2 3" xfId="4971"/>
    <cellStyle name="標準 31 2 2 3 2 3 2" xfId="10213"/>
    <cellStyle name="標準 31 2 2 3 2 3 2 2" xfId="20735"/>
    <cellStyle name="標準 31 2 2 3 2 3 2 3" xfId="31289"/>
    <cellStyle name="標準 31 2 2 3 2 3 2 4" xfId="41849"/>
    <cellStyle name="標準 31 2 2 3 2 3 2 5" xfId="52404"/>
    <cellStyle name="標準 31 2 2 3 2 3 3" xfId="15469"/>
    <cellStyle name="標準 31 2 2 3 2 3 4" xfId="26024"/>
    <cellStyle name="標準 31 2 2 3 2 3 5" xfId="36584"/>
    <cellStyle name="標準 31 2 2 3 2 3 6" xfId="47138"/>
    <cellStyle name="標準 31 2 2 3 2 4" xfId="6268"/>
    <cellStyle name="標準 31 2 2 3 2 4 2" xfId="17977"/>
    <cellStyle name="標準 31 2 2 3 2 4 3" xfId="28531"/>
    <cellStyle name="標準 31 2 2 3 2 4 4" xfId="39091"/>
    <cellStyle name="標準 31 2 2 3 2 4 5" xfId="49646"/>
    <cellStyle name="標準 31 2 2 3 2 5" xfId="12711"/>
    <cellStyle name="標準 31 2 2 3 2 6" xfId="23265"/>
    <cellStyle name="標準 31 2 2 3 2 7" xfId="33825"/>
    <cellStyle name="標準 31 2 2 3 2 8" xfId="44379"/>
    <cellStyle name="標準 31 2 2 3 3" xfId="1560"/>
    <cellStyle name="標準 31 2 2 3 3 2" xfId="3969"/>
    <cellStyle name="標準 31 2 2 3 3 2 2" xfId="9211"/>
    <cellStyle name="標準 31 2 2 3 3 2 2 2" xfId="20736"/>
    <cellStyle name="標準 31 2 2 3 3 2 2 3" xfId="31290"/>
    <cellStyle name="標準 31 2 2 3 3 2 2 4" xfId="41850"/>
    <cellStyle name="標準 31 2 2 3 3 2 2 5" xfId="52405"/>
    <cellStyle name="標準 31 2 2 3 3 2 3" xfId="15470"/>
    <cellStyle name="標準 31 2 2 3 3 2 4" xfId="26025"/>
    <cellStyle name="標準 31 2 2 3 3 2 5" xfId="36585"/>
    <cellStyle name="標準 31 2 2 3 3 2 6" xfId="47139"/>
    <cellStyle name="標準 31 2 2 3 3 3" xfId="6803"/>
    <cellStyle name="標準 31 2 2 3 3 3 2" xfId="16975"/>
    <cellStyle name="標準 31 2 2 3 3 3 3" xfId="27529"/>
    <cellStyle name="標準 31 2 2 3 3 3 4" xfId="38089"/>
    <cellStyle name="標準 31 2 2 3 3 3 5" xfId="48644"/>
    <cellStyle name="標準 31 2 2 3 3 4" xfId="11709"/>
    <cellStyle name="標準 31 2 2 3 3 5" xfId="22263"/>
    <cellStyle name="標準 31 2 2 3 3 6" xfId="32823"/>
    <cellStyle name="標準 31 2 2 3 3 7" xfId="43377"/>
    <cellStyle name="標準 31 2 2 3 4" xfId="3434"/>
    <cellStyle name="標準 31 2 2 3 4 2" xfId="8676"/>
    <cellStyle name="標準 31 2 2 3 4 2 2" xfId="20737"/>
    <cellStyle name="標準 31 2 2 3 4 2 3" xfId="31291"/>
    <cellStyle name="標準 31 2 2 3 4 2 4" xfId="41851"/>
    <cellStyle name="標準 31 2 2 3 4 2 5" xfId="52406"/>
    <cellStyle name="標準 31 2 2 3 4 3" xfId="15471"/>
    <cellStyle name="標準 31 2 2 3 4 4" xfId="26026"/>
    <cellStyle name="標準 31 2 2 3 4 5" xfId="36586"/>
    <cellStyle name="標準 31 2 2 3 4 6" xfId="47140"/>
    <cellStyle name="標準 31 2 2 3 5" xfId="5777"/>
    <cellStyle name="標準 31 2 2 3 5 2" xfId="16440"/>
    <cellStyle name="標準 31 2 2 3 5 3" xfId="26994"/>
    <cellStyle name="標準 31 2 2 3 5 4" xfId="37554"/>
    <cellStyle name="標準 31 2 2 3 5 5" xfId="48109"/>
    <cellStyle name="標準 31 2 2 3 6" xfId="11174"/>
    <cellStyle name="標準 31 2 2 3 7" xfId="21728"/>
    <cellStyle name="標準 31 2 2 3 8" xfId="32288"/>
    <cellStyle name="標準 31 2 2 3 9" xfId="42842"/>
    <cellStyle name="標準 31 2 2 4" xfId="854"/>
    <cellStyle name="標準 31 2 2 4 2" xfId="2391"/>
    <cellStyle name="標準 31 2 2 4 2 2" xfId="4800"/>
    <cellStyle name="標準 31 2 2 4 2 2 2" xfId="10042"/>
    <cellStyle name="標準 31 2 2 4 2 2 2 2" xfId="20738"/>
    <cellStyle name="標準 31 2 2 4 2 2 2 3" xfId="31292"/>
    <cellStyle name="標準 31 2 2 4 2 2 2 4" xfId="41852"/>
    <cellStyle name="標準 31 2 2 4 2 2 2 5" xfId="52407"/>
    <cellStyle name="標準 31 2 2 4 2 2 3" xfId="15472"/>
    <cellStyle name="標準 31 2 2 4 2 2 4" xfId="26027"/>
    <cellStyle name="標準 31 2 2 4 2 2 5" xfId="36587"/>
    <cellStyle name="標準 31 2 2 4 2 2 6" xfId="47141"/>
    <cellStyle name="標準 31 2 2 4 2 3" xfId="7634"/>
    <cellStyle name="標準 31 2 2 4 2 3 2" xfId="17806"/>
    <cellStyle name="標準 31 2 2 4 2 3 3" xfId="28360"/>
    <cellStyle name="標準 31 2 2 4 2 3 4" xfId="38920"/>
    <cellStyle name="標準 31 2 2 4 2 3 5" xfId="49475"/>
    <cellStyle name="標準 31 2 2 4 2 4" xfId="12540"/>
    <cellStyle name="標準 31 2 2 4 2 5" xfId="23094"/>
    <cellStyle name="標準 31 2 2 4 2 6" xfId="33654"/>
    <cellStyle name="標準 31 2 2 4 2 7" xfId="44208"/>
    <cellStyle name="標準 31 2 2 4 3" xfId="3263"/>
    <cellStyle name="標準 31 2 2 4 3 2" xfId="8505"/>
    <cellStyle name="標準 31 2 2 4 3 2 2" xfId="20739"/>
    <cellStyle name="標準 31 2 2 4 3 2 3" xfId="31293"/>
    <cellStyle name="標準 31 2 2 4 3 2 4" xfId="41853"/>
    <cellStyle name="標準 31 2 2 4 3 2 5" xfId="52408"/>
    <cellStyle name="標準 31 2 2 4 3 3" xfId="15473"/>
    <cellStyle name="標準 31 2 2 4 3 4" xfId="26028"/>
    <cellStyle name="標準 31 2 2 4 3 5" xfId="36588"/>
    <cellStyle name="標準 31 2 2 4 3 6" xfId="47142"/>
    <cellStyle name="標準 31 2 2 4 4" xfId="6097"/>
    <cellStyle name="標準 31 2 2 4 4 2" xfId="16269"/>
    <cellStyle name="標準 31 2 2 4 4 3" xfId="26823"/>
    <cellStyle name="標準 31 2 2 4 4 4" xfId="37383"/>
    <cellStyle name="標準 31 2 2 4 4 5" xfId="47938"/>
    <cellStyle name="標準 31 2 2 4 5" xfId="11003"/>
    <cellStyle name="標準 31 2 2 4 6" xfId="21557"/>
    <cellStyle name="標準 31 2 2 4 7" xfId="32117"/>
    <cellStyle name="標準 31 2 2 4 8" xfId="42671"/>
    <cellStyle name="標準 31 2 2 5" xfId="2071"/>
    <cellStyle name="標準 31 2 2 5 2" xfId="4480"/>
    <cellStyle name="標準 31 2 2 5 2 2" xfId="9722"/>
    <cellStyle name="標準 31 2 2 5 2 2 2" xfId="20740"/>
    <cellStyle name="標準 31 2 2 5 2 2 3" xfId="31294"/>
    <cellStyle name="標準 31 2 2 5 2 2 4" xfId="41854"/>
    <cellStyle name="標準 31 2 2 5 2 2 5" xfId="52409"/>
    <cellStyle name="標準 31 2 2 5 2 3" xfId="15474"/>
    <cellStyle name="標準 31 2 2 5 2 4" xfId="26029"/>
    <cellStyle name="標準 31 2 2 5 2 5" xfId="36589"/>
    <cellStyle name="標準 31 2 2 5 2 6" xfId="47143"/>
    <cellStyle name="標準 31 2 2 5 3" xfId="7314"/>
    <cellStyle name="標準 31 2 2 5 3 2" xfId="17486"/>
    <cellStyle name="標準 31 2 2 5 3 3" xfId="28040"/>
    <cellStyle name="標準 31 2 2 5 3 4" xfId="38600"/>
    <cellStyle name="標準 31 2 2 5 3 5" xfId="49155"/>
    <cellStyle name="標準 31 2 2 5 4" xfId="12220"/>
    <cellStyle name="標準 31 2 2 5 5" xfId="22774"/>
    <cellStyle name="標準 31 2 2 5 6" xfId="33334"/>
    <cellStyle name="標準 31 2 2 5 7" xfId="43888"/>
    <cellStyle name="標準 31 2 2 6" xfId="1389"/>
    <cellStyle name="標準 31 2 2 6 2" xfId="3798"/>
    <cellStyle name="標準 31 2 2 6 2 2" xfId="9040"/>
    <cellStyle name="標準 31 2 2 6 2 2 2" xfId="20741"/>
    <cellStyle name="標準 31 2 2 6 2 2 3" xfId="31295"/>
    <cellStyle name="標準 31 2 2 6 2 2 4" xfId="41855"/>
    <cellStyle name="標準 31 2 2 6 2 2 5" xfId="52410"/>
    <cellStyle name="標準 31 2 2 6 2 3" xfId="15475"/>
    <cellStyle name="標準 31 2 2 6 2 4" xfId="26030"/>
    <cellStyle name="標準 31 2 2 6 2 5" xfId="36590"/>
    <cellStyle name="標準 31 2 2 6 2 6" xfId="47144"/>
    <cellStyle name="標準 31 2 2 6 3" xfId="6632"/>
    <cellStyle name="標準 31 2 2 6 3 2" xfId="16804"/>
    <cellStyle name="標準 31 2 2 6 3 3" xfId="27358"/>
    <cellStyle name="標準 31 2 2 6 3 4" xfId="37918"/>
    <cellStyle name="標準 31 2 2 6 3 5" xfId="48473"/>
    <cellStyle name="標準 31 2 2 6 4" xfId="11538"/>
    <cellStyle name="標準 31 2 2 6 5" xfId="22092"/>
    <cellStyle name="標準 31 2 2 6 6" xfId="32652"/>
    <cellStyle name="標準 31 2 2 6 7" xfId="43206"/>
    <cellStyle name="標準 31 2 2 7" xfId="2921"/>
    <cellStyle name="標準 31 2 2 7 2" xfId="8163"/>
    <cellStyle name="標準 31 2 2 7 2 2" xfId="20742"/>
    <cellStyle name="標準 31 2 2 7 2 3" xfId="31296"/>
    <cellStyle name="標準 31 2 2 7 2 4" xfId="41856"/>
    <cellStyle name="標準 31 2 2 7 2 5" xfId="52411"/>
    <cellStyle name="標準 31 2 2 7 3" xfId="15476"/>
    <cellStyle name="標準 31 2 2 7 4" xfId="26031"/>
    <cellStyle name="標準 31 2 2 7 5" xfId="36591"/>
    <cellStyle name="標準 31 2 2 7 6" xfId="47145"/>
    <cellStyle name="標準 31 2 2 8" xfId="5398"/>
    <cellStyle name="標準 31 2 2 8 2" xfId="15927"/>
    <cellStyle name="標準 31 2 2 8 3" xfId="26481"/>
    <cellStyle name="標準 31 2 2 8 4" xfId="37041"/>
    <cellStyle name="標準 31 2 2 8 5" xfId="47596"/>
    <cellStyle name="標準 31 2 2 9" xfId="10661"/>
    <cellStyle name="標準 31 2 20" xfId="10577"/>
    <cellStyle name="標準 31 2 20 2" xfId="21131"/>
    <cellStyle name="標準 31 2 20 3" xfId="31685"/>
    <cellStyle name="標準 31 2 20 4" xfId="42245"/>
    <cellStyle name="標準 31 2 20 5" xfId="52800"/>
    <cellStyle name="標準 31 2 21" xfId="15905"/>
    <cellStyle name="標準 31 2 21 2" xfId="26459"/>
    <cellStyle name="標準 31 2 21 3" xfId="37019"/>
    <cellStyle name="標準 31 2 21 4" xfId="47574"/>
    <cellStyle name="標準 31 2 22" xfId="10639"/>
    <cellStyle name="標準 31 2 23" xfId="21193"/>
    <cellStyle name="標準 31 2 24" xfId="31753"/>
    <cellStyle name="標準 31 2 25" xfId="42307"/>
    <cellStyle name="標準 31 2 3" xfId="172"/>
    <cellStyle name="標準 31 2 3 10" xfId="21237"/>
    <cellStyle name="標準 31 2 3 11" xfId="31797"/>
    <cellStyle name="標準 31 2 3 12" xfId="42351"/>
    <cellStyle name="標準 31 2 3 2" xfId="282"/>
    <cellStyle name="標準 31 2 3 2 10" xfId="42478"/>
    <cellStyle name="標準 31 2 3 2 2" xfId="661"/>
    <cellStyle name="標準 31 2 3 2 2 2" xfId="2711"/>
    <cellStyle name="標準 31 2 3 2 2 2 2" xfId="5120"/>
    <cellStyle name="標準 31 2 3 2 2 2 2 2" xfId="10362"/>
    <cellStyle name="標準 31 2 3 2 2 2 2 2 2" xfId="20743"/>
    <cellStyle name="標準 31 2 3 2 2 2 2 2 3" xfId="31297"/>
    <cellStyle name="標準 31 2 3 2 2 2 2 2 4" xfId="41857"/>
    <cellStyle name="標準 31 2 3 2 2 2 2 2 5" xfId="52412"/>
    <cellStyle name="標準 31 2 3 2 2 2 2 3" xfId="15477"/>
    <cellStyle name="標準 31 2 3 2 2 2 2 4" xfId="26032"/>
    <cellStyle name="標準 31 2 3 2 2 2 2 5" xfId="36592"/>
    <cellStyle name="標準 31 2 3 2 2 2 2 6" xfId="47146"/>
    <cellStyle name="標準 31 2 3 2 2 2 3" xfId="7954"/>
    <cellStyle name="標準 31 2 3 2 2 2 3 2" xfId="18126"/>
    <cellStyle name="標準 31 2 3 2 2 2 3 3" xfId="28680"/>
    <cellStyle name="標準 31 2 3 2 2 2 3 4" xfId="39240"/>
    <cellStyle name="標準 31 2 3 2 2 2 3 5" xfId="49795"/>
    <cellStyle name="標準 31 2 3 2 2 2 4" xfId="12860"/>
    <cellStyle name="標準 31 2 3 2 2 2 5" xfId="23414"/>
    <cellStyle name="標準 31 2 3 2 2 2 6" xfId="33974"/>
    <cellStyle name="標準 31 2 3 2 2 2 7" xfId="44528"/>
    <cellStyle name="標準 31 2 3 2 2 3" xfId="3583"/>
    <cellStyle name="標準 31 2 3 2 2 3 2" xfId="8825"/>
    <cellStyle name="標準 31 2 3 2 2 3 2 2" xfId="20744"/>
    <cellStyle name="標準 31 2 3 2 2 3 2 3" xfId="31298"/>
    <cellStyle name="標準 31 2 3 2 2 3 2 4" xfId="41858"/>
    <cellStyle name="標準 31 2 3 2 2 3 2 5" xfId="52413"/>
    <cellStyle name="標準 31 2 3 2 2 3 3" xfId="15478"/>
    <cellStyle name="標準 31 2 3 2 2 3 4" xfId="26033"/>
    <cellStyle name="標準 31 2 3 2 2 3 5" xfId="36593"/>
    <cellStyle name="標準 31 2 3 2 2 3 6" xfId="47147"/>
    <cellStyle name="標準 31 2 3 2 2 4" xfId="5904"/>
    <cellStyle name="標準 31 2 3 2 2 4 2" xfId="16589"/>
    <cellStyle name="標準 31 2 3 2 2 4 3" xfId="27143"/>
    <cellStyle name="標準 31 2 3 2 2 4 4" xfId="37703"/>
    <cellStyle name="標準 31 2 3 2 2 4 5" xfId="48258"/>
    <cellStyle name="標準 31 2 3 2 2 5" xfId="11323"/>
    <cellStyle name="標準 31 2 3 2 2 6" xfId="21877"/>
    <cellStyle name="標準 31 2 3 2 2 7" xfId="32437"/>
    <cellStyle name="標準 31 2 3 2 2 8" xfId="42991"/>
    <cellStyle name="標準 31 2 3 2 3" xfId="1174"/>
    <cellStyle name="標準 31 2 3 2 3 2" xfId="2198"/>
    <cellStyle name="標準 31 2 3 2 3 2 2" xfId="7441"/>
    <cellStyle name="標準 31 2 3 2 3 2 2 2" xfId="20745"/>
    <cellStyle name="標準 31 2 3 2 3 2 2 3" xfId="31299"/>
    <cellStyle name="標準 31 2 3 2 3 2 2 4" xfId="41859"/>
    <cellStyle name="標準 31 2 3 2 3 2 2 5" xfId="52414"/>
    <cellStyle name="標準 31 2 3 2 3 2 3" xfId="15479"/>
    <cellStyle name="標準 31 2 3 2 3 2 4" xfId="26034"/>
    <cellStyle name="標準 31 2 3 2 3 2 5" xfId="36594"/>
    <cellStyle name="標準 31 2 3 2 3 2 6" xfId="47148"/>
    <cellStyle name="標準 31 2 3 2 3 3" xfId="4607"/>
    <cellStyle name="標準 31 2 3 2 3 3 2" xfId="9849"/>
    <cellStyle name="標準 31 2 3 2 3 3 2 2" xfId="20746"/>
    <cellStyle name="標準 31 2 3 2 3 3 2 3" xfId="31300"/>
    <cellStyle name="標準 31 2 3 2 3 3 2 4" xfId="41860"/>
    <cellStyle name="標準 31 2 3 2 3 3 2 5" xfId="52415"/>
    <cellStyle name="標準 31 2 3 2 3 3 3" xfId="15480"/>
    <cellStyle name="標準 31 2 3 2 3 3 4" xfId="26035"/>
    <cellStyle name="標準 31 2 3 2 3 3 5" xfId="36595"/>
    <cellStyle name="標準 31 2 3 2 3 3 6" xfId="47149"/>
    <cellStyle name="標準 31 2 3 2 3 4" xfId="6417"/>
    <cellStyle name="標準 31 2 3 2 3 4 2" xfId="17613"/>
    <cellStyle name="標準 31 2 3 2 3 4 3" xfId="28167"/>
    <cellStyle name="標準 31 2 3 2 3 4 4" xfId="38727"/>
    <cellStyle name="標準 31 2 3 2 3 4 5" xfId="49282"/>
    <cellStyle name="標準 31 2 3 2 3 5" xfId="12347"/>
    <cellStyle name="標準 31 2 3 2 3 6" xfId="22901"/>
    <cellStyle name="標準 31 2 3 2 3 7" xfId="33461"/>
    <cellStyle name="標準 31 2 3 2 3 8" xfId="44015"/>
    <cellStyle name="標準 31 2 3 2 4" xfId="1709"/>
    <cellStyle name="標準 31 2 3 2 4 2" xfId="4118"/>
    <cellStyle name="標準 31 2 3 2 4 2 2" xfId="9360"/>
    <cellStyle name="標準 31 2 3 2 4 2 2 2" xfId="20747"/>
    <cellStyle name="標準 31 2 3 2 4 2 2 3" xfId="31301"/>
    <cellStyle name="標準 31 2 3 2 4 2 2 4" xfId="41861"/>
    <cellStyle name="標準 31 2 3 2 4 2 2 5" xfId="52416"/>
    <cellStyle name="標準 31 2 3 2 4 2 3" xfId="15481"/>
    <cellStyle name="標準 31 2 3 2 4 2 4" xfId="26036"/>
    <cellStyle name="標準 31 2 3 2 4 2 5" xfId="36596"/>
    <cellStyle name="標準 31 2 3 2 4 2 6" xfId="47150"/>
    <cellStyle name="標準 31 2 3 2 4 3" xfId="6952"/>
    <cellStyle name="標準 31 2 3 2 4 3 2" xfId="17124"/>
    <cellStyle name="標準 31 2 3 2 4 3 3" xfId="27678"/>
    <cellStyle name="標準 31 2 3 2 4 3 4" xfId="38238"/>
    <cellStyle name="標準 31 2 3 2 4 3 5" xfId="48793"/>
    <cellStyle name="標準 31 2 3 2 4 4" xfId="11858"/>
    <cellStyle name="標準 31 2 3 2 4 5" xfId="22412"/>
    <cellStyle name="標準 31 2 3 2 4 6" xfId="32972"/>
    <cellStyle name="標準 31 2 3 2 4 7" xfId="43526"/>
    <cellStyle name="標準 31 2 3 2 5" xfId="3070"/>
    <cellStyle name="標準 31 2 3 2 5 2" xfId="8312"/>
    <cellStyle name="標準 31 2 3 2 5 2 2" xfId="20748"/>
    <cellStyle name="標準 31 2 3 2 5 2 3" xfId="31302"/>
    <cellStyle name="標準 31 2 3 2 5 2 4" xfId="41862"/>
    <cellStyle name="標準 31 2 3 2 5 2 5" xfId="52417"/>
    <cellStyle name="標準 31 2 3 2 5 3" xfId="15482"/>
    <cellStyle name="標準 31 2 3 2 5 4" xfId="26037"/>
    <cellStyle name="標準 31 2 3 2 5 5" xfId="36597"/>
    <cellStyle name="標準 31 2 3 2 5 6" xfId="47151"/>
    <cellStyle name="標準 31 2 3 2 6" xfId="5525"/>
    <cellStyle name="標準 31 2 3 2 6 2" xfId="16076"/>
    <cellStyle name="標準 31 2 3 2 6 3" xfId="26630"/>
    <cellStyle name="標準 31 2 3 2 6 4" xfId="37190"/>
    <cellStyle name="標準 31 2 3 2 6 5" xfId="47745"/>
    <cellStyle name="標準 31 2 3 2 7" xfId="10810"/>
    <cellStyle name="標準 31 2 3 2 8" xfId="21364"/>
    <cellStyle name="標準 31 2 3 2 9" xfId="31924"/>
    <cellStyle name="標準 31 2 3 3" xfId="556"/>
    <cellStyle name="標準 31 2 3 3 2" xfId="1047"/>
    <cellStyle name="標準 31 2 3 3 2 2" xfId="2584"/>
    <cellStyle name="標準 31 2 3 3 2 2 2" xfId="7827"/>
    <cellStyle name="標準 31 2 3 3 2 2 2 2" xfId="20749"/>
    <cellStyle name="標準 31 2 3 3 2 2 2 3" xfId="31303"/>
    <cellStyle name="標準 31 2 3 3 2 2 2 4" xfId="41863"/>
    <cellStyle name="標準 31 2 3 3 2 2 2 5" xfId="52418"/>
    <cellStyle name="標準 31 2 3 3 2 2 3" xfId="15483"/>
    <cellStyle name="標準 31 2 3 3 2 2 4" xfId="26038"/>
    <cellStyle name="標準 31 2 3 3 2 2 5" xfId="36598"/>
    <cellStyle name="標準 31 2 3 3 2 2 6" xfId="47152"/>
    <cellStyle name="標準 31 2 3 3 2 3" xfId="4993"/>
    <cellStyle name="標準 31 2 3 3 2 3 2" xfId="10235"/>
    <cellStyle name="標準 31 2 3 3 2 3 2 2" xfId="20750"/>
    <cellStyle name="標準 31 2 3 3 2 3 2 3" xfId="31304"/>
    <cellStyle name="標準 31 2 3 3 2 3 2 4" xfId="41864"/>
    <cellStyle name="標準 31 2 3 3 2 3 2 5" xfId="52419"/>
    <cellStyle name="標準 31 2 3 3 2 3 3" xfId="15484"/>
    <cellStyle name="標準 31 2 3 3 2 3 4" xfId="26039"/>
    <cellStyle name="標準 31 2 3 3 2 3 5" xfId="36599"/>
    <cellStyle name="標準 31 2 3 3 2 3 6" xfId="47153"/>
    <cellStyle name="標準 31 2 3 3 2 4" xfId="6290"/>
    <cellStyle name="標準 31 2 3 3 2 4 2" xfId="17999"/>
    <cellStyle name="標準 31 2 3 3 2 4 3" xfId="28553"/>
    <cellStyle name="標準 31 2 3 3 2 4 4" xfId="39113"/>
    <cellStyle name="標準 31 2 3 3 2 4 5" xfId="49668"/>
    <cellStyle name="標準 31 2 3 3 2 5" xfId="12733"/>
    <cellStyle name="標準 31 2 3 3 2 6" xfId="23287"/>
    <cellStyle name="標準 31 2 3 3 2 7" xfId="33847"/>
    <cellStyle name="標準 31 2 3 3 2 8" xfId="44401"/>
    <cellStyle name="標準 31 2 3 3 3" xfId="1582"/>
    <cellStyle name="標準 31 2 3 3 3 2" xfId="3991"/>
    <cellStyle name="標準 31 2 3 3 3 2 2" xfId="9233"/>
    <cellStyle name="標準 31 2 3 3 3 2 2 2" xfId="20751"/>
    <cellStyle name="標準 31 2 3 3 3 2 2 3" xfId="31305"/>
    <cellStyle name="標準 31 2 3 3 3 2 2 4" xfId="41865"/>
    <cellStyle name="標準 31 2 3 3 3 2 2 5" xfId="52420"/>
    <cellStyle name="標準 31 2 3 3 3 2 3" xfId="15485"/>
    <cellStyle name="標準 31 2 3 3 3 2 4" xfId="26040"/>
    <cellStyle name="標準 31 2 3 3 3 2 5" xfId="36600"/>
    <cellStyle name="標準 31 2 3 3 3 2 6" xfId="47154"/>
    <cellStyle name="標準 31 2 3 3 3 3" xfId="6825"/>
    <cellStyle name="標準 31 2 3 3 3 3 2" xfId="16997"/>
    <cellStyle name="標準 31 2 3 3 3 3 3" xfId="27551"/>
    <cellStyle name="標準 31 2 3 3 3 3 4" xfId="38111"/>
    <cellStyle name="標準 31 2 3 3 3 3 5" xfId="48666"/>
    <cellStyle name="標準 31 2 3 3 3 4" xfId="11731"/>
    <cellStyle name="標準 31 2 3 3 3 5" xfId="22285"/>
    <cellStyle name="標準 31 2 3 3 3 6" xfId="32845"/>
    <cellStyle name="標準 31 2 3 3 3 7" xfId="43399"/>
    <cellStyle name="標準 31 2 3 3 4" xfId="3456"/>
    <cellStyle name="標準 31 2 3 3 4 2" xfId="8698"/>
    <cellStyle name="標準 31 2 3 3 4 2 2" xfId="20752"/>
    <cellStyle name="標準 31 2 3 3 4 2 3" xfId="31306"/>
    <cellStyle name="標準 31 2 3 3 4 2 4" xfId="41866"/>
    <cellStyle name="標準 31 2 3 3 4 2 5" xfId="52421"/>
    <cellStyle name="標準 31 2 3 3 4 3" xfId="15486"/>
    <cellStyle name="標準 31 2 3 3 4 4" xfId="26041"/>
    <cellStyle name="標準 31 2 3 3 4 5" xfId="36601"/>
    <cellStyle name="標準 31 2 3 3 4 6" xfId="47155"/>
    <cellStyle name="標準 31 2 3 3 5" xfId="5799"/>
    <cellStyle name="標準 31 2 3 3 5 2" xfId="16462"/>
    <cellStyle name="標準 31 2 3 3 5 3" xfId="27016"/>
    <cellStyle name="標準 31 2 3 3 5 4" xfId="37576"/>
    <cellStyle name="標準 31 2 3 3 5 5" xfId="48131"/>
    <cellStyle name="標準 31 2 3 3 6" xfId="11196"/>
    <cellStyle name="標準 31 2 3 3 7" xfId="21750"/>
    <cellStyle name="標準 31 2 3 3 8" xfId="32310"/>
    <cellStyle name="標準 31 2 3 3 9" xfId="42864"/>
    <cellStyle name="標準 31 2 3 4" xfId="876"/>
    <cellStyle name="標準 31 2 3 4 2" xfId="2413"/>
    <cellStyle name="標準 31 2 3 4 2 2" xfId="4822"/>
    <cellStyle name="標準 31 2 3 4 2 2 2" xfId="10064"/>
    <cellStyle name="標準 31 2 3 4 2 2 2 2" xfId="20753"/>
    <cellStyle name="標準 31 2 3 4 2 2 2 3" xfId="31307"/>
    <cellStyle name="標準 31 2 3 4 2 2 2 4" xfId="41867"/>
    <cellStyle name="標準 31 2 3 4 2 2 2 5" xfId="52422"/>
    <cellStyle name="標準 31 2 3 4 2 2 3" xfId="15487"/>
    <cellStyle name="標準 31 2 3 4 2 2 4" xfId="26042"/>
    <cellStyle name="標準 31 2 3 4 2 2 5" xfId="36602"/>
    <cellStyle name="標準 31 2 3 4 2 2 6" xfId="47156"/>
    <cellStyle name="標準 31 2 3 4 2 3" xfId="7656"/>
    <cellStyle name="標準 31 2 3 4 2 3 2" xfId="17828"/>
    <cellStyle name="標準 31 2 3 4 2 3 3" xfId="28382"/>
    <cellStyle name="標準 31 2 3 4 2 3 4" xfId="38942"/>
    <cellStyle name="標準 31 2 3 4 2 3 5" xfId="49497"/>
    <cellStyle name="標準 31 2 3 4 2 4" xfId="12562"/>
    <cellStyle name="標準 31 2 3 4 2 5" xfId="23116"/>
    <cellStyle name="標準 31 2 3 4 2 6" xfId="33676"/>
    <cellStyle name="標準 31 2 3 4 2 7" xfId="44230"/>
    <cellStyle name="標準 31 2 3 4 3" xfId="3285"/>
    <cellStyle name="標準 31 2 3 4 3 2" xfId="8527"/>
    <cellStyle name="標準 31 2 3 4 3 2 2" xfId="20754"/>
    <cellStyle name="標準 31 2 3 4 3 2 3" xfId="31308"/>
    <cellStyle name="標準 31 2 3 4 3 2 4" xfId="41868"/>
    <cellStyle name="標準 31 2 3 4 3 2 5" xfId="52423"/>
    <cellStyle name="標準 31 2 3 4 3 3" xfId="15488"/>
    <cellStyle name="標準 31 2 3 4 3 4" xfId="26043"/>
    <cellStyle name="標準 31 2 3 4 3 5" xfId="36603"/>
    <cellStyle name="標準 31 2 3 4 3 6" xfId="47157"/>
    <cellStyle name="標準 31 2 3 4 4" xfId="6119"/>
    <cellStyle name="標準 31 2 3 4 4 2" xfId="16291"/>
    <cellStyle name="標準 31 2 3 4 4 3" xfId="26845"/>
    <cellStyle name="標準 31 2 3 4 4 4" xfId="37405"/>
    <cellStyle name="標準 31 2 3 4 4 5" xfId="47960"/>
    <cellStyle name="標準 31 2 3 4 5" xfId="11025"/>
    <cellStyle name="標準 31 2 3 4 6" xfId="21579"/>
    <cellStyle name="標準 31 2 3 4 7" xfId="32139"/>
    <cellStyle name="標準 31 2 3 4 8" xfId="42693"/>
    <cellStyle name="標準 31 2 3 5" xfId="2093"/>
    <cellStyle name="標準 31 2 3 5 2" xfId="4502"/>
    <cellStyle name="標準 31 2 3 5 2 2" xfId="9744"/>
    <cellStyle name="標準 31 2 3 5 2 2 2" xfId="20755"/>
    <cellStyle name="標準 31 2 3 5 2 2 3" xfId="31309"/>
    <cellStyle name="標準 31 2 3 5 2 2 4" xfId="41869"/>
    <cellStyle name="標準 31 2 3 5 2 2 5" xfId="52424"/>
    <cellStyle name="標準 31 2 3 5 2 3" xfId="15489"/>
    <cellStyle name="標準 31 2 3 5 2 4" xfId="26044"/>
    <cellStyle name="標準 31 2 3 5 2 5" xfId="36604"/>
    <cellStyle name="標準 31 2 3 5 2 6" xfId="47158"/>
    <cellStyle name="標準 31 2 3 5 3" xfId="7336"/>
    <cellStyle name="標準 31 2 3 5 3 2" xfId="17508"/>
    <cellStyle name="標準 31 2 3 5 3 3" xfId="28062"/>
    <cellStyle name="標準 31 2 3 5 3 4" xfId="38622"/>
    <cellStyle name="標準 31 2 3 5 3 5" xfId="49177"/>
    <cellStyle name="標準 31 2 3 5 4" xfId="12242"/>
    <cellStyle name="標準 31 2 3 5 5" xfId="22796"/>
    <cellStyle name="標準 31 2 3 5 6" xfId="33356"/>
    <cellStyle name="標準 31 2 3 5 7" xfId="43910"/>
    <cellStyle name="標準 31 2 3 6" xfId="1411"/>
    <cellStyle name="標準 31 2 3 6 2" xfId="3820"/>
    <cellStyle name="標準 31 2 3 6 2 2" xfId="9062"/>
    <cellStyle name="標準 31 2 3 6 2 2 2" xfId="20756"/>
    <cellStyle name="標準 31 2 3 6 2 2 3" xfId="31310"/>
    <cellStyle name="標準 31 2 3 6 2 2 4" xfId="41870"/>
    <cellStyle name="標準 31 2 3 6 2 2 5" xfId="52425"/>
    <cellStyle name="標準 31 2 3 6 2 3" xfId="15490"/>
    <cellStyle name="標準 31 2 3 6 2 4" xfId="26045"/>
    <cellStyle name="標準 31 2 3 6 2 5" xfId="36605"/>
    <cellStyle name="標準 31 2 3 6 2 6" xfId="47159"/>
    <cellStyle name="標準 31 2 3 6 3" xfId="6654"/>
    <cellStyle name="標準 31 2 3 6 3 2" xfId="16826"/>
    <cellStyle name="標準 31 2 3 6 3 3" xfId="27380"/>
    <cellStyle name="標準 31 2 3 6 3 4" xfId="37940"/>
    <cellStyle name="標準 31 2 3 6 3 5" xfId="48495"/>
    <cellStyle name="標準 31 2 3 6 4" xfId="11560"/>
    <cellStyle name="標準 31 2 3 6 5" xfId="22114"/>
    <cellStyle name="標準 31 2 3 6 6" xfId="32674"/>
    <cellStyle name="標準 31 2 3 6 7" xfId="43228"/>
    <cellStyle name="標準 31 2 3 7" xfId="2943"/>
    <cellStyle name="標準 31 2 3 7 2" xfId="8185"/>
    <cellStyle name="標準 31 2 3 7 2 2" xfId="20757"/>
    <cellStyle name="標準 31 2 3 7 2 3" xfId="31311"/>
    <cellStyle name="標準 31 2 3 7 2 4" xfId="41871"/>
    <cellStyle name="標準 31 2 3 7 2 5" xfId="52426"/>
    <cellStyle name="標準 31 2 3 7 3" xfId="15491"/>
    <cellStyle name="標準 31 2 3 7 4" xfId="26046"/>
    <cellStyle name="標準 31 2 3 7 5" xfId="36606"/>
    <cellStyle name="標準 31 2 3 7 6" xfId="47160"/>
    <cellStyle name="標準 31 2 3 8" xfId="5420"/>
    <cellStyle name="標準 31 2 3 8 2" xfId="15949"/>
    <cellStyle name="標準 31 2 3 8 3" xfId="26503"/>
    <cellStyle name="標準 31 2 3 8 4" xfId="37063"/>
    <cellStyle name="標準 31 2 3 8 5" xfId="47618"/>
    <cellStyle name="標準 31 2 3 9" xfId="10683"/>
    <cellStyle name="標準 31 2 4" xfId="304"/>
    <cellStyle name="標準 31 2 4 10" xfId="21259"/>
    <cellStyle name="標準 31 2 4 11" xfId="31819"/>
    <cellStyle name="標準 31 2 4 12" xfId="42373"/>
    <cellStyle name="標準 31 2 4 2" xfId="683"/>
    <cellStyle name="標準 31 2 4 2 2" xfId="1196"/>
    <cellStyle name="標準 31 2 4 2 2 2" xfId="2733"/>
    <cellStyle name="標準 31 2 4 2 2 2 2" xfId="5142"/>
    <cellStyle name="標準 31 2 4 2 2 2 2 2" xfId="10384"/>
    <cellStyle name="標準 31 2 4 2 2 2 2 2 2" xfId="20758"/>
    <cellStyle name="標準 31 2 4 2 2 2 2 2 3" xfId="31312"/>
    <cellStyle name="標準 31 2 4 2 2 2 2 2 4" xfId="41872"/>
    <cellStyle name="標準 31 2 4 2 2 2 2 2 5" xfId="52427"/>
    <cellStyle name="標準 31 2 4 2 2 2 2 3" xfId="15492"/>
    <cellStyle name="標準 31 2 4 2 2 2 2 4" xfId="26047"/>
    <cellStyle name="標準 31 2 4 2 2 2 2 5" xfId="36607"/>
    <cellStyle name="標準 31 2 4 2 2 2 2 6" xfId="47161"/>
    <cellStyle name="標準 31 2 4 2 2 2 3" xfId="7976"/>
    <cellStyle name="標準 31 2 4 2 2 2 3 2" xfId="18148"/>
    <cellStyle name="標準 31 2 4 2 2 2 3 3" xfId="28702"/>
    <cellStyle name="標準 31 2 4 2 2 2 3 4" xfId="39262"/>
    <cellStyle name="標準 31 2 4 2 2 2 3 5" xfId="49817"/>
    <cellStyle name="標準 31 2 4 2 2 2 4" xfId="12882"/>
    <cellStyle name="標準 31 2 4 2 2 2 5" xfId="23436"/>
    <cellStyle name="標準 31 2 4 2 2 2 6" xfId="33996"/>
    <cellStyle name="標準 31 2 4 2 2 2 7" xfId="44550"/>
    <cellStyle name="標準 31 2 4 2 2 3" xfId="3605"/>
    <cellStyle name="標準 31 2 4 2 2 3 2" xfId="8847"/>
    <cellStyle name="標準 31 2 4 2 2 3 2 2" xfId="20759"/>
    <cellStyle name="標準 31 2 4 2 2 3 2 3" xfId="31313"/>
    <cellStyle name="標準 31 2 4 2 2 3 2 4" xfId="41873"/>
    <cellStyle name="標準 31 2 4 2 2 3 2 5" xfId="52428"/>
    <cellStyle name="標準 31 2 4 2 2 3 3" xfId="15493"/>
    <cellStyle name="標準 31 2 4 2 2 3 4" xfId="26048"/>
    <cellStyle name="標準 31 2 4 2 2 3 5" xfId="36608"/>
    <cellStyle name="標準 31 2 4 2 2 3 6" xfId="47162"/>
    <cellStyle name="標準 31 2 4 2 2 4" xfId="6439"/>
    <cellStyle name="標準 31 2 4 2 2 4 2" xfId="16611"/>
    <cellStyle name="標準 31 2 4 2 2 4 3" xfId="27165"/>
    <cellStyle name="標準 31 2 4 2 2 4 4" xfId="37725"/>
    <cellStyle name="標準 31 2 4 2 2 4 5" xfId="48280"/>
    <cellStyle name="標準 31 2 4 2 2 5" xfId="11345"/>
    <cellStyle name="標準 31 2 4 2 2 6" xfId="21899"/>
    <cellStyle name="標準 31 2 4 2 2 7" xfId="32459"/>
    <cellStyle name="標準 31 2 4 2 2 8" xfId="43013"/>
    <cellStyle name="標準 31 2 4 2 3" xfId="1731"/>
    <cellStyle name="標準 31 2 4 2 3 2" xfId="4140"/>
    <cellStyle name="標準 31 2 4 2 3 2 2" xfId="9382"/>
    <cellStyle name="標準 31 2 4 2 3 2 2 2" xfId="20760"/>
    <cellStyle name="標準 31 2 4 2 3 2 2 3" xfId="31314"/>
    <cellStyle name="標準 31 2 4 2 3 2 2 4" xfId="41874"/>
    <cellStyle name="標準 31 2 4 2 3 2 2 5" xfId="52429"/>
    <cellStyle name="標準 31 2 4 2 3 2 3" xfId="15494"/>
    <cellStyle name="標準 31 2 4 2 3 2 4" xfId="26049"/>
    <cellStyle name="標準 31 2 4 2 3 2 5" xfId="36609"/>
    <cellStyle name="標準 31 2 4 2 3 2 6" xfId="47163"/>
    <cellStyle name="標準 31 2 4 2 3 3" xfId="6974"/>
    <cellStyle name="標準 31 2 4 2 3 3 2" xfId="17146"/>
    <cellStyle name="標準 31 2 4 2 3 3 3" xfId="27700"/>
    <cellStyle name="標準 31 2 4 2 3 3 4" xfId="38260"/>
    <cellStyle name="標準 31 2 4 2 3 3 5" xfId="48815"/>
    <cellStyle name="標準 31 2 4 2 3 4" xfId="11880"/>
    <cellStyle name="標準 31 2 4 2 3 5" xfId="22434"/>
    <cellStyle name="標準 31 2 4 2 3 6" xfId="32994"/>
    <cellStyle name="標準 31 2 4 2 3 7" xfId="43548"/>
    <cellStyle name="標準 31 2 4 2 4" xfId="3092"/>
    <cellStyle name="標準 31 2 4 2 4 2" xfId="8334"/>
    <cellStyle name="標準 31 2 4 2 4 2 2" xfId="20761"/>
    <cellStyle name="標準 31 2 4 2 4 2 3" xfId="31315"/>
    <cellStyle name="標準 31 2 4 2 4 2 4" xfId="41875"/>
    <cellStyle name="標準 31 2 4 2 4 2 5" xfId="52430"/>
    <cellStyle name="標準 31 2 4 2 4 3" xfId="15495"/>
    <cellStyle name="標準 31 2 4 2 4 4" xfId="26050"/>
    <cellStyle name="標準 31 2 4 2 4 5" xfId="36610"/>
    <cellStyle name="標準 31 2 4 2 4 6" xfId="47164"/>
    <cellStyle name="標準 31 2 4 2 5" xfId="5926"/>
    <cellStyle name="標準 31 2 4 2 5 2" xfId="16098"/>
    <cellStyle name="標準 31 2 4 2 5 3" xfId="26652"/>
    <cellStyle name="標準 31 2 4 2 5 4" xfId="37212"/>
    <cellStyle name="標準 31 2 4 2 5 5" xfId="47767"/>
    <cellStyle name="標準 31 2 4 2 6" xfId="10832"/>
    <cellStyle name="標準 31 2 4 2 7" xfId="21386"/>
    <cellStyle name="標準 31 2 4 2 8" xfId="31946"/>
    <cellStyle name="標準 31 2 4 2 9" xfId="42500"/>
    <cellStyle name="標準 31 2 4 3" xfId="1069"/>
    <cellStyle name="標準 31 2 4 3 2" xfId="2606"/>
    <cellStyle name="標準 31 2 4 3 2 2" xfId="5015"/>
    <cellStyle name="標準 31 2 4 3 2 2 2" xfId="10257"/>
    <cellStyle name="標準 31 2 4 3 2 2 2 2" xfId="20762"/>
    <cellStyle name="標準 31 2 4 3 2 2 2 3" xfId="31316"/>
    <cellStyle name="標準 31 2 4 3 2 2 2 4" xfId="41876"/>
    <cellStyle name="標準 31 2 4 3 2 2 2 5" xfId="52431"/>
    <cellStyle name="標準 31 2 4 3 2 2 3" xfId="15496"/>
    <cellStyle name="標準 31 2 4 3 2 2 4" xfId="26051"/>
    <cellStyle name="標準 31 2 4 3 2 2 5" xfId="36611"/>
    <cellStyle name="標準 31 2 4 3 2 2 6" xfId="47165"/>
    <cellStyle name="標準 31 2 4 3 2 3" xfId="7849"/>
    <cellStyle name="標準 31 2 4 3 2 3 2" xfId="18021"/>
    <cellStyle name="標準 31 2 4 3 2 3 3" xfId="28575"/>
    <cellStyle name="標準 31 2 4 3 2 3 4" xfId="39135"/>
    <cellStyle name="標準 31 2 4 3 2 3 5" xfId="49690"/>
    <cellStyle name="標準 31 2 4 3 2 4" xfId="12755"/>
    <cellStyle name="標準 31 2 4 3 2 5" xfId="23309"/>
    <cellStyle name="標準 31 2 4 3 2 6" xfId="33869"/>
    <cellStyle name="標準 31 2 4 3 2 7" xfId="44423"/>
    <cellStyle name="標準 31 2 4 3 3" xfId="1604"/>
    <cellStyle name="標準 31 2 4 3 3 2" xfId="4013"/>
    <cellStyle name="標準 31 2 4 3 3 2 2" xfId="9255"/>
    <cellStyle name="標準 31 2 4 3 3 2 2 2" xfId="20763"/>
    <cellStyle name="標準 31 2 4 3 3 2 2 3" xfId="31317"/>
    <cellStyle name="標準 31 2 4 3 3 2 2 4" xfId="41877"/>
    <cellStyle name="標準 31 2 4 3 3 2 2 5" xfId="52432"/>
    <cellStyle name="標準 31 2 4 3 3 2 3" xfId="15497"/>
    <cellStyle name="標準 31 2 4 3 3 2 4" xfId="26052"/>
    <cellStyle name="標準 31 2 4 3 3 2 5" xfId="36612"/>
    <cellStyle name="標準 31 2 4 3 3 2 6" xfId="47166"/>
    <cellStyle name="標準 31 2 4 3 3 3" xfId="6847"/>
    <cellStyle name="標準 31 2 4 3 3 3 2" xfId="17019"/>
    <cellStyle name="標準 31 2 4 3 3 3 3" xfId="27573"/>
    <cellStyle name="標準 31 2 4 3 3 3 4" xfId="38133"/>
    <cellStyle name="標準 31 2 4 3 3 3 5" xfId="48688"/>
    <cellStyle name="標準 31 2 4 3 3 4" xfId="11753"/>
    <cellStyle name="標準 31 2 4 3 3 5" xfId="22307"/>
    <cellStyle name="標準 31 2 4 3 3 6" xfId="32867"/>
    <cellStyle name="標準 31 2 4 3 3 7" xfId="43421"/>
    <cellStyle name="標準 31 2 4 3 4" xfId="3478"/>
    <cellStyle name="標準 31 2 4 3 4 2" xfId="8720"/>
    <cellStyle name="標準 31 2 4 3 4 2 2" xfId="20764"/>
    <cellStyle name="標準 31 2 4 3 4 2 3" xfId="31318"/>
    <cellStyle name="標準 31 2 4 3 4 2 4" xfId="41878"/>
    <cellStyle name="標準 31 2 4 3 4 2 5" xfId="52433"/>
    <cellStyle name="標準 31 2 4 3 4 3" xfId="15498"/>
    <cellStyle name="標準 31 2 4 3 4 4" xfId="26053"/>
    <cellStyle name="標準 31 2 4 3 4 5" xfId="36613"/>
    <cellStyle name="標準 31 2 4 3 4 6" xfId="47167"/>
    <cellStyle name="標準 31 2 4 3 5" xfId="6312"/>
    <cellStyle name="標準 31 2 4 3 5 2" xfId="16484"/>
    <cellStyle name="標準 31 2 4 3 5 3" xfId="27038"/>
    <cellStyle name="標準 31 2 4 3 5 4" xfId="37598"/>
    <cellStyle name="標準 31 2 4 3 5 5" xfId="48153"/>
    <cellStyle name="標準 31 2 4 3 6" xfId="11218"/>
    <cellStyle name="標準 31 2 4 3 7" xfId="21772"/>
    <cellStyle name="標準 31 2 4 3 8" xfId="32332"/>
    <cellStyle name="標準 31 2 4 3 9" xfId="42886"/>
    <cellStyle name="標準 31 2 4 4" xfId="898"/>
    <cellStyle name="標準 31 2 4 4 2" xfId="2435"/>
    <cellStyle name="標準 31 2 4 4 2 2" xfId="4844"/>
    <cellStyle name="標準 31 2 4 4 2 2 2" xfId="10086"/>
    <cellStyle name="標準 31 2 4 4 2 2 2 2" xfId="20765"/>
    <cellStyle name="標準 31 2 4 4 2 2 2 3" xfId="31319"/>
    <cellStyle name="標準 31 2 4 4 2 2 2 4" xfId="41879"/>
    <cellStyle name="標準 31 2 4 4 2 2 2 5" xfId="52434"/>
    <cellStyle name="標準 31 2 4 4 2 2 3" xfId="15499"/>
    <cellStyle name="標準 31 2 4 4 2 2 4" xfId="26054"/>
    <cellStyle name="標準 31 2 4 4 2 2 5" xfId="36614"/>
    <cellStyle name="標準 31 2 4 4 2 2 6" xfId="47168"/>
    <cellStyle name="標準 31 2 4 4 2 3" xfId="7678"/>
    <cellStyle name="標準 31 2 4 4 2 3 2" xfId="17850"/>
    <cellStyle name="標準 31 2 4 4 2 3 3" xfId="28404"/>
    <cellStyle name="標準 31 2 4 4 2 3 4" xfId="38964"/>
    <cellStyle name="標準 31 2 4 4 2 3 5" xfId="49519"/>
    <cellStyle name="標準 31 2 4 4 2 4" xfId="12584"/>
    <cellStyle name="標準 31 2 4 4 2 5" xfId="23138"/>
    <cellStyle name="標準 31 2 4 4 2 6" xfId="33698"/>
    <cellStyle name="標準 31 2 4 4 2 7" xfId="44252"/>
    <cellStyle name="標準 31 2 4 4 3" xfId="3307"/>
    <cellStyle name="標準 31 2 4 4 3 2" xfId="8549"/>
    <cellStyle name="標準 31 2 4 4 3 2 2" xfId="20766"/>
    <cellStyle name="標準 31 2 4 4 3 2 3" xfId="31320"/>
    <cellStyle name="標準 31 2 4 4 3 2 4" xfId="41880"/>
    <cellStyle name="標準 31 2 4 4 3 2 5" xfId="52435"/>
    <cellStyle name="標準 31 2 4 4 3 3" xfId="15500"/>
    <cellStyle name="標準 31 2 4 4 3 4" xfId="26055"/>
    <cellStyle name="標準 31 2 4 4 3 5" xfId="36615"/>
    <cellStyle name="標準 31 2 4 4 3 6" xfId="47169"/>
    <cellStyle name="標準 31 2 4 4 4" xfId="6141"/>
    <cellStyle name="標準 31 2 4 4 4 2" xfId="16313"/>
    <cellStyle name="標準 31 2 4 4 4 3" xfId="26867"/>
    <cellStyle name="標準 31 2 4 4 4 4" xfId="37427"/>
    <cellStyle name="標準 31 2 4 4 4 5" xfId="47982"/>
    <cellStyle name="標準 31 2 4 4 5" xfId="11047"/>
    <cellStyle name="標準 31 2 4 4 6" xfId="21601"/>
    <cellStyle name="標準 31 2 4 4 7" xfId="32161"/>
    <cellStyle name="標準 31 2 4 4 8" xfId="42715"/>
    <cellStyle name="標準 31 2 4 5" xfId="2220"/>
    <cellStyle name="標準 31 2 4 5 2" xfId="4629"/>
    <cellStyle name="標準 31 2 4 5 2 2" xfId="9871"/>
    <cellStyle name="標準 31 2 4 5 2 2 2" xfId="20767"/>
    <cellStyle name="標準 31 2 4 5 2 2 3" xfId="31321"/>
    <cellStyle name="標準 31 2 4 5 2 2 4" xfId="41881"/>
    <cellStyle name="標準 31 2 4 5 2 2 5" xfId="52436"/>
    <cellStyle name="標準 31 2 4 5 2 3" xfId="15501"/>
    <cellStyle name="標準 31 2 4 5 2 4" xfId="26056"/>
    <cellStyle name="標準 31 2 4 5 2 5" xfId="36616"/>
    <cellStyle name="標準 31 2 4 5 2 6" xfId="47170"/>
    <cellStyle name="標準 31 2 4 5 3" xfId="7463"/>
    <cellStyle name="標準 31 2 4 5 3 2" xfId="17635"/>
    <cellStyle name="標準 31 2 4 5 3 3" xfId="28189"/>
    <cellStyle name="標準 31 2 4 5 3 4" xfId="38749"/>
    <cellStyle name="標準 31 2 4 5 3 5" xfId="49304"/>
    <cellStyle name="標準 31 2 4 5 4" xfId="12369"/>
    <cellStyle name="標準 31 2 4 5 5" xfId="22923"/>
    <cellStyle name="標準 31 2 4 5 6" xfId="33483"/>
    <cellStyle name="標準 31 2 4 5 7" xfId="44037"/>
    <cellStyle name="標準 31 2 4 6" xfId="1433"/>
    <cellStyle name="標準 31 2 4 6 2" xfId="3842"/>
    <cellStyle name="標準 31 2 4 6 2 2" xfId="9084"/>
    <cellStyle name="標準 31 2 4 6 2 2 2" xfId="20768"/>
    <cellStyle name="標準 31 2 4 6 2 2 3" xfId="31322"/>
    <cellStyle name="標準 31 2 4 6 2 2 4" xfId="41882"/>
    <cellStyle name="標準 31 2 4 6 2 2 5" xfId="52437"/>
    <cellStyle name="標準 31 2 4 6 2 3" xfId="15502"/>
    <cellStyle name="標準 31 2 4 6 2 4" xfId="26057"/>
    <cellStyle name="標準 31 2 4 6 2 5" xfId="36617"/>
    <cellStyle name="標準 31 2 4 6 2 6" xfId="47171"/>
    <cellStyle name="標準 31 2 4 6 3" xfId="6676"/>
    <cellStyle name="標準 31 2 4 6 3 2" xfId="16848"/>
    <cellStyle name="標準 31 2 4 6 3 3" xfId="27402"/>
    <cellStyle name="標準 31 2 4 6 3 4" xfId="37962"/>
    <cellStyle name="標準 31 2 4 6 3 5" xfId="48517"/>
    <cellStyle name="標準 31 2 4 6 4" xfId="11582"/>
    <cellStyle name="標準 31 2 4 6 5" xfId="22136"/>
    <cellStyle name="標準 31 2 4 6 6" xfId="32696"/>
    <cellStyle name="標準 31 2 4 6 7" xfId="43250"/>
    <cellStyle name="標準 31 2 4 7" xfId="2965"/>
    <cellStyle name="標準 31 2 4 7 2" xfId="8207"/>
    <cellStyle name="標準 31 2 4 7 2 2" xfId="20769"/>
    <cellStyle name="標準 31 2 4 7 2 3" xfId="31323"/>
    <cellStyle name="標準 31 2 4 7 2 4" xfId="41883"/>
    <cellStyle name="標準 31 2 4 7 2 5" xfId="52438"/>
    <cellStyle name="標準 31 2 4 7 3" xfId="15503"/>
    <cellStyle name="標準 31 2 4 7 4" xfId="26058"/>
    <cellStyle name="標準 31 2 4 7 5" xfId="36618"/>
    <cellStyle name="標準 31 2 4 7 6" xfId="47172"/>
    <cellStyle name="標準 31 2 4 8" xfId="5547"/>
    <cellStyle name="標準 31 2 4 8 2" xfId="15971"/>
    <cellStyle name="標準 31 2 4 8 3" xfId="26525"/>
    <cellStyle name="標準 31 2 4 8 4" xfId="37085"/>
    <cellStyle name="標準 31 2 4 8 5" xfId="47640"/>
    <cellStyle name="標準 31 2 4 9" xfId="10705"/>
    <cellStyle name="標準 31 2 5" xfId="237"/>
    <cellStyle name="標準 31 2 5 10" xfId="31968"/>
    <cellStyle name="標準 31 2 5 11" xfId="42522"/>
    <cellStyle name="標準 31 2 5 2" xfId="617"/>
    <cellStyle name="標準 31 2 5 2 2" xfId="1218"/>
    <cellStyle name="標準 31 2 5 2 2 2" xfId="2755"/>
    <cellStyle name="標準 31 2 5 2 2 2 2" xfId="7998"/>
    <cellStyle name="標準 31 2 5 2 2 2 2 2" xfId="20770"/>
    <cellStyle name="標準 31 2 5 2 2 2 2 3" xfId="31324"/>
    <cellStyle name="標準 31 2 5 2 2 2 2 4" xfId="41884"/>
    <cellStyle name="標準 31 2 5 2 2 2 2 5" xfId="52439"/>
    <cellStyle name="標準 31 2 5 2 2 2 3" xfId="15504"/>
    <cellStyle name="標準 31 2 5 2 2 2 4" xfId="26059"/>
    <cellStyle name="標準 31 2 5 2 2 2 5" xfId="36619"/>
    <cellStyle name="標準 31 2 5 2 2 2 6" xfId="47173"/>
    <cellStyle name="標準 31 2 5 2 2 3" xfId="5164"/>
    <cellStyle name="標準 31 2 5 2 2 3 2" xfId="10406"/>
    <cellStyle name="標準 31 2 5 2 2 3 2 2" xfId="20771"/>
    <cellStyle name="標準 31 2 5 2 2 3 2 3" xfId="31325"/>
    <cellStyle name="標準 31 2 5 2 2 3 2 4" xfId="41885"/>
    <cellStyle name="標準 31 2 5 2 2 3 2 5" xfId="52440"/>
    <cellStyle name="標準 31 2 5 2 2 3 3" xfId="15505"/>
    <cellStyle name="標準 31 2 5 2 2 3 4" xfId="26060"/>
    <cellStyle name="標準 31 2 5 2 2 3 5" xfId="36620"/>
    <cellStyle name="標準 31 2 5 2 2 3 6" xfId="47174"/>
    <cellStyle name="標準 31 2 5 2 2 4" xfId="6461"/>
    <cellStyle name="標準 31 2 5 2 2 4 2" xfId="18170"/>
    <cellStyle name="標準 31 2 5 2 2 4 3" xfId="28724"/>
    <cellStyle name="標準 31 2 5 2 2 4 4" xfId="39284"/>
    <cellStyle name="標準 31 2 5 2 2 4 5" xfId="49839"/>
    <cellStyle name="標準 31 2 5 2 2 5" xfId="12904"/>
    <cellStyle name="標準 31 2 5 2 2 6" xfId="23458"/>
    <cellStyle name="標準 31 2 5 2 2 7" xfId="34018"/>
    <cellStyle name="標準 31 2 5 2 2 8" xfId="44572"/>
    <cellStyle name="標準 31 2 5 2 3" xfId="1753"/>
    <cellStyle name="標準 31 2 5 2 3 2" xfId="4162"/>
    <cellStyle name="標準 31 2 5 2 3 2 2" xfId="9404"/>
    <cellStyle name="標準 31 2 5 2 3 2 2 2" xfId="20772"/>
    <cellStyle name="標準 31 2 5 2 3 2 2 3" xfId="31326"/>
    <cellStyle name="標準 31 2 5 2 3 2 2 4" xfId="41886"/>
    <cellStyle name="標準 31 2 5 2 3 2 2 5" xfId="52441"/>
    <cellStyle name="標準 31 2 5 2 3 2 3" xfId="15506"/>
    <cellStyle name="標準 31 2 5 2 3 2 4" xfId="26061"/>
    <cellStyle name="標準 31 2 5 2 3 2 5" xfId="36621"/>
    <cellStyle name="標準 31 2 5 2 3 2 6" xfId="47175"/>
    <cellStyle name="標準 31 2 5 2 3 3" xfId="6996"/>
    <cellStyle name="標準 31 2 5 2 3 3 2" xfId="17168"/>
    <cellStyle name="標準 31 2 5 2 3 3 3" xfId="27722"/>
    <cellStyle name="標準 31 2 5 2 3 3 4" xfId="38282"/>
    <cellStyle name="標準 31 2 5 2 3 3 5" xfId="48837"/>
    <cellStyle name="標準 31 2 5 2 3 4" xfId="11902"/>
    <cellStyle name="標準 31 2 5 2 3 5" xfId="22456"/>
    <cellStyle name="標準 31 2 5 2 3 6" xfId="33016"/>
    <cellStyle name="標準 31 2 5 2 3 7" xfId="43570"/>
    <cellStyle name="標準 31 2 5 2 4" xfId="3627"/>
    <cellStyle name="標準 31 2 5 2 4 2" xfId="8869"/>
    <cellStyle name="標準 31 2 5 2 4 2 2" xfId="20773"/>
    <cellStyle name="標準 31 2 5 2 4 2 3" xfId="31327"/>
    <cellStyle name="標準 31 2 5 2 4 2 4" xfId="41887"/>
    <cellStyle name="標準 31 2 5 2 4 2 5" xfId="52442"/>
    <cellStyle name="標準 31 2 5 2 4 3" xfId="15507"/>
    <cellStyle name="標準 31 2 5 2 4 4" xfId="26062"/>
    <cellStyle name="標準 31 2 5 2 4 5" xfId="36622"/>
    <cellStyle name="標準 31 2 5 2 4 6" xfId="47176"/>
    <cellStyle name="標準 31 2 5 2 5" xfId="5860"/>
    <cellStyle name="標準 31 2 5 2 5 2" xfId="16633"/>
    <cellStyle name="標準 31 2 5 2 5 3" xfId="27187"/>
    <cellStyle name="標準 31 2 5 2 5 4" xfId="37747"/>
    <cellStyle name="標準 31 2 5 2 5 5" xfId="48302"/>
    <cellStyle name="標準 31 2 5 2 6" xfId="11367"/>
    <cellStyle name="標準 31 2 5 2 7" xfId="21921"/>
    <cellStyle name="標準 31 2 5 2 8" xfId="32481"/>
    <cellStyle name="標準 31 2 5 2 9" xfId="43035"/>
    <cellStyle name="標準 31 2 5 3" xfId="920"/>
    <cellStyle name="標準 31 2 5 3 2" xfId="2457"/>
    <cellStyle name="標準 31 2 5 3 2 2" xfId="4866"/>
    <cellStyle name="標準 31 2 5 3 2 2 2" xfId="10108"/>
    <cellStyle name="標準 31 2 5 3 2 2 2 2" xfId="20774"/>
    <cellStyle name="標準 31 2 5 3 2 2 2 3" xfId="31328"/>
    <cellStyle name="標準 31 2 5 3 2 2 2 4" xfId="41888"/>
    <cellStyle name="標準 31 2 5 3 2 2 2 5" xfId="52443"/>
    <cellStyle name="標準 31 2 5 3 2 2 3" xfId="15508"/>
    <cellStyle name="標準 31 2 5 3 2 2 4" xfId="26063"/>
    <cellStyle name="標準 31 2 5 3 2 2 5" xfId="36623"/>
    <cellStyle name="標準 31 2 5 3 2 2 6" xfId="47177"/>
    <cellStyle name="標準 31 2 5 3 2 3" xfId="7700"/>
    <cellStyle name="標準 31 2 5 3 2 3 2" xfId="17872"/>
    <cellStyle name="標準 31 2 5 3 2 3 3" xfId="28426"/>
    <cellStyle name="標準 31 2 5 3 2 3 4" xfId="38986"/>
    <cellStyle name="標準 31 2 5 3 2 3 5" xfId="49541"/>
    <cellStyle name="標準 31 2 5 3 2 4" xfId="12606"/>
    <cellStyle name="標準 31 2 5 3 2 5" xfId="23160"/>
    <cellStyle name="標準 31 2 5 3 2 6" xfId="33720"/>
    <cellStyle name="標準 31 2 5 3 2 7" xfId="44274"/>
    <cellStyle name="標準 31 2 5 3 3" xfId="3329"/>
    <cellStyle name="標準 31 2 5 3 3 2" xfId="8571"/>
    <cellStyle name="標準 31 2 5 3 3 2 2" xfId="20775"/>
    <cellStyle name="標準 31 2 5 3 3 2 3" xfId="31329"/>
    <cellStyle name="標準 31 2 5 3 3 2 4" xfId="41889"/>
    <cellStyle name="標準 31 2 5 3 3 2 5" xfId="52444"/>
    <cellStyle name="標準 31 2 5 3 3 3" xfId="15509"/>
    <cellStyle name="標準 31 2 5 3 3 4" xfId="26064"/>
    <cellStyle name="標準 31 2 5 3 3 5" xfId="36624"/>
    <cellStyle name="標準 31 2 5 3 3 6" xfId="47178"/>
    <cellStyle name="標準 31 2 5 3 4" xfId="6163"/>
    <cellStyle name="標準 31 2 5 3 4 2" xfId="16335"/>
    <cellStyle name="標準 31 2 5 3 4 3" xfId="26889"/>
    <cellStyle name="標準 31 2 5 3 4 4" xfId="37449"/>
    <cellStyle name="標準 31 2 5 3 4 5" xfId="48004"/>
    <cellStyle name="標準 31 2 5 3 5" xfId="11069"/>
    <cellStyle name="標準 31 2 5 3 6" xfId="21623"/>
    <cellStyle name="標準 31 2 5 3 7" xfId="32183"/>
    <cellStyle name="標準 31 2 5 3 8" xfId="42737"/>
    <cellStyle name="標準 31 2 5 4" xfId="2154"/>
    <cellStyle name="標準 31 2 5 4 2" xfId="4563"/>
    <cellStyle name="標準 31 2 5 4 2 2" xfId="9805"/>
    <cellStyle name="標準 31 2 5 4 2 2 2" xfId="20776"/>
    <cellStyle name="標準 31 2 5 4 2 2 3" xfId="31330"/>
    <cellStyle name="標準 31 2 5 4 2 2 4" xfId="41890"/>
    <cellStyle name="標準 31 2 5 4 2 2 5" xfId="52445"/>
    <cellStyle name="標準 31 2 5 4 2 3" xfId="15510"/>
    <cellStyle name="標準 31 2 5 4 2 4" xfId="26065"/>
    <cellStyle name="標準 31 2 5 4 2 5" xfId="36625"/>
    <cellStyle name="標準 31 2 5 4 2 6" xfId="47179"/>
    <cellStyle name="標準 31 2 5 4 3" xfId="7397"/>
    <cellStyle name="標準 31 2 5 4 3 2" xfId="17569"/>
    <cellStyle name="標準 31 2 5 4 3 3" xfId="28123"/>
    <cellStyle name="標準 31 2 5 4 3 4" xfId="38683"/>
    <cellStyle name="標準 31 2 5 4 3 5" xfId="49238"/>
    <cellStyle name="標準 31 2 5 4 4" xfId="12303"/>
    <cellStyle name="標準 31 2 5 4 5" xfId="22857"/>
    <cellStyle name="標準 31 2 5 4 6" xfId="33417"/>
    <cellStyle name="標準 31 2 5 4 7" xfId="43971"/>
    <cellStyle name="標準 31 2 5 5" xfId="1455"/>
    <cellStyle name="標準 31 2 5 5 2" xfId="3864"/>
    <cellStyle name="標準 31 2 5 5 2 2" xfId="9106"/>
    <cellStyle name="標準 31 2 5 5 2 2 2" xfId="20777"/>
    <cellStyle name="標準 31 2 5 5 2 2 3" xfId="31331"/>
    <cellStyle name="標準 31 2 5 5 2 2 4" xfId="41891"/>
    <cellStyle name="標準 31 2 5 5 2 2 5" xfId="52446"/>
    <cellStyle name="標準 31 2 5 5 2 3" xfId="15511"/>
    <cellStyle name="標準 31 2 5 5 2 4" xfId="26066"/>
    <cellStyle name="標準 31 2 5 5 2 5" xfId="36626"/>
    <cellStyle name="標準 31 2 5 5 2 6" xfId="47180"/>
    <cellStyle name="標準 31 2 5 5 3" xfId="6698"/>
    <cellStyle name="標準 31 2 5 5 3 2" xfId="16870"/>
    <cellStyle name="標準 31 2 5 5 3 3" xfId="27424"/>
    <cellStyle name="標準 31 2 5 5 3 4" xfId="37984"/>
    <cellStyle name="標準 31 2 5 5 3 5" xfId="48539"/>
    <cellStyle name="標準 31 2 5 5 4" xfId="11604"/>
    <cellStyle name="標準 31 2 5 5 5" xfId="22158"/>
    <cellStyle name="標準 31 2 5 5 6" xfId="32718"/>
    <cellStyle name="標準 31 2 5 5 7" xfId="43272"/>
    <cellStyle name="標準 31 2 5 6" xfId="3114"/>
    <cellStyle name="標準 31 2 5 6 2" xfId="8356"/>
    <cellStyle name="標準 31 2 5 6 2 2" xfId="20778"/>
    <cellStyle name="標準 31 2 5 6 2 3" xfId="31332"/>
    <cellStyle name="標準 31 2 5 6 2 4" xfId="41892"/>
    <cellStyle name="標準 31 2 5 6 2 5" xfId="52447"/>
    <cellStyle name="標準 31 2 5 6 3" xfId="15512"/>
    <cellStyle name="標準 31 2 5 6 4" xfId="26067"/>
    <cellStyle name="標準 31 2 5 6 5" xfId="36627"/>
    <cellStyle name="標準 31 2 5 6 6" xfId="47181"/>
    <cellStyle name="標準 31 2 5 7" xfId="5481"/>
    <cellStyle name="標準 31 2 5 7 2" xfId="16120"/>
    <cellStyle name="標準 31 2 5 7 3" xfId="26674"/>
    <cellStyle name="標準 31 2 5 7 4" xfId="37234"/>
    <cellStyle name="標準 31 2 5 7 5" xfId="47789"/>
    <cellStyle name="標準 31 2 5 8" xfId="10854"/>
    <cellStyle name="標準 31 2 5 9" xfId="21408"/>
    <cellStyle name="標準 31 2 6" xfId="705"/>
    <cellStyle name="標準 31 2 6 10" xfId="31880"/>
    <cellStyle name="標準 31 2 6 11" xfId="42434"/>
    <cellStyle name="標準 31 2 6 2" xfId="1130"/>
    <cellStyle name="標準 31 2 6 2 2" xfId="2667"/>
    <cellStyle name="標準 31 2 6 2 2 2" xfId="5076"/>
    <cellStyle name="標準 31 2 6 2 2 2 2" xfId="10318"/>
    <cellStyle name="標準 31 2 6 2 2 2 2 2" xfId="20779"/>
    <cellStyle name="標準 31 2 6 2 2 2 2 3" xfId="31333"/>
    <cellStyle name="標準 31 2 6 2 2 2 2 4" xfId="41893"/>
    <cellStyle name="標準 31 2 6 2 2 2 2 5" xfId="52448"/>
    <cellStyle name="標準 31 2 6 2 2 2 3" xfId="15513"/>
    <cellStyle name="標準 31 2 6 2 2 2 4" xfId="26068"/>
    <cellStyle name="標準 31 2 6 2 2 2 5" xfId="36628"/>
    <cellStyle name="標準 31 2 6 2 2 2 6" xfId="47182"/>
    <cellStyle name="標準 31 2 6 2 2 3" xfId="7910"/>
    <cellStyle name="標準 31 2 6 2 2 3 2" xfId="18082"/>
    <cellStyle name="標準 31 2 6 2 2 3 3" xfId="28636"/>
    <cellStyle name="標準 31 2 6 2 2 3 4" xfId="39196"/>
    <cellStyle name="標準 31 2 6 2 2 3 5" xfId="49751"/>
    <cellStyle name="標準 31 2 6 2 2 4" xfId="12816"/>
    <cellStyle name="標準 31 2 6 2 2 5" xfId="23370"/>
    <cellStyle name="標準 31 2 6 2 2 6" xfId="33930"/>
    <cellStyle name="標準 31 2 6 2 2 7" xfId="44484"/>
    <cellStyle name="標準 31 2 6 2 3" xfId="1665"/>
    <cellStyle name="標準 31 2 6 2 3 2" xfId="4074"/>
    <cellStyle name="標準 31 2 6 2 3 2 2" xfId="9316"/>
    <cellStyle name="標準 31 2 6 2 3 2 2 2" xfId="20780"/>
    <cellStyle name="標準 31 2 6 2 3 2 2 3" xfId="31334"/>
    <cellStyle name="標準 31 2 6 2 3 2 2 4" xfId="41894"/>
    <cellStyle name="標準 31 2 6 2 3 2 2 5" xfId="52449"/>
    <cellStyle name="標準 31 2 6 2 3 2 3" xfId="15514"/>
    <cellStyle name="標準 31 2 6 2 3 2 4" xfId="26069"/>
    <cellStyle name="標準 31 2 6 2 3 2 5" xfId="36629"/>
    <cellStyle name="標準 31 2 6 2 3 2 6" xfId="47183"/>
    <cellStyle name="標準 31 2 6 2 3 3" xfId="6908"/>
    <cellStyle name="標準 31 2 6 2 3 3 2" xfId="17080"/>
    <cellStyle name="標準 31 2 6 2 3 3 3" xfId="27634"/>
    <cellStyle name="標準 31 2 6 2 3 3 4" xfId="38194"/>
    <cellStyle name="標準 31 2 6 2 3 3 5" xfId="48749"/>
    <cellStyle name="標準 31 2 6 2 3 4" xfId="11814"/>
    <cellStyle name="標準 31 2 6 2 3 5" xfId="22368"/>
    <cellStyle name="標準 31 2 6 2 3 6" xfId="32928"/>
    <cellStyle name="標準 31 2 6 2 3 7" xfId="43482"/>
    <cellStyle name="標準 31 2 6 2 4" xfId="3539"/>
    <cellStyle name="標準 31 2 6 2 4 2" xfId="8781"/>
    <cellStyle name="標準 31 2 6 2 4 2 2" xfId="20781"/>
    <cellStyle name="標準 31 2 6 2 4 2 3" xfId="31335"/>
    <cellStyle name="標準 31 2 6 2 4 2 4" xfId="41895"/>
    <cellStyle name="標準 31 2 6 2 4 2 5" xfId="52450"/>
    <cellStyle name="標準 31 2 6 2 4 3" xfId="15515"/>
    <cellStyle name="標準 31 2 6 2 4 4" xfId="26070"/>
    <cellStyle name="標準 31 2 6 2 4 5" xfId="36630"/>
    <cellStyle name="標準 31 2 6 2 4 6" xfId="47184"/>
    <cellStyle name="標準 31 2 6 2 5" xfId="6373"/>
    <cellStyle name="標準 31 2 6 2 5 2" xfId="16545"/>
    <cellStyle name="標準 31 2 6 2 5 3" xfId="27099"/>
    <cellStyle name="標準 31 2 6 2 5 4" xfId="37659"/>
    <cellStyle name="標準 31 2 6 2 5 5" xfId="48214"/>
    <cellStyle name="標準 31 2 6 2 6" xfId="11279"/>
    <cellStyle name="標準 31 2 6 2 7" xfId="21833"/>
    <cellStyle name="標準 31 2 6 2 8" xfId="32393"/>
    <cellStyle name="標準 31 2 6 2 9" xfId="42947"/>
    <cellStyle name="標準 31 2 6 3" xfId="942"/>
    <cellStyle name="標準 31 2 6 3 2" xfId="2479"/>
    <cellStyle name="標準 31 2 6 3 2 2" xfId="4888"/>
    <cellStyle name="標準 31 2 6 3 2 2 2" xfId="10130"/>
    <cellStyle name="標準 31 2 6 3 2 2 2 2" xfId="20782"/>
    <cellStyle name="標準 31 2 6 3 2 2 2 3" xfId="31336"/>
    <cellStyle name="標準 31 2 6 3 2 2 2 4" xfId="41896"/>
    <cellStyle name="標準 31 2 6 3 2 2 2 5" xfId="52451"/>
    <cellStyle name="標準 31 2 6 3 2 2 3" xfId="15516"/>
    <cellStyle name="標準 31 2 6 3 2 2 4" xfId="26071"/>
    <cellStyle name="標準 31 2 6 3 2 2 5" xfId="36631"/>
    <cellStyle name="標準 31 2 6 3 2 2 6" xfId="47185"/>
    <cellStyle name="標準 31 2 6 3 2 3" xfId="7722"/>
    <cellStyle name="標準 31 2 6 3 2 3 2" xfId="17894"/>
    <cellStyle name="標準 31 2 6 3 2 3 3" xfId="28448"/>
    <cellStyle name="標準 31 2 6 3 2 3 4" xfId="39008"/>
    <cellStyle name="標準 31 2 6 3 2 3 5" xfId="49563"/>
    <cellStyle name="標準 31 2 6 3 2 4" xfId="12628"/>
    <cellStyle name="標準 31 2 6 3 2 5" xfId="23182"/>
    <cellStyle name="標準 31 2 6 3 2 6" xfId="33742"/>
    <cellStyle name="標準 31 2 6 3 2 7" xfId="44296"/>
    <cellStyle name="標準 31 2 6 3 3" xfId="3351"/>
    <cellStyle name="標準 31 2 6 3 3 2" xfId="8593"/>
    <cellStyle name="標準 31 2 6 3 3 2 2" xfId="20783"/>
    <cellStyle name="標準 31 2 6 3 3 2 3" xfId="31337"/>
    <cellStyle name="標準 31 2 6 3 3 2 4" xfId="41897"/>
    <cellStyle name="標準 31 2 6 3 3 2 5" xfId="52452"/>
    <cellStyle name="標準 31 2 6 3 3 3" xfId="15517"/>
    <cellStyle name="標準 31 2 6 3 3 4" xfId="26072"/>
    <cellStyle name="標準 31 2 6 3 3 5" xfId="36632"/>
    <cellStyle name="標準 31 2 6 3 3 6" xfId="47186"/>
    <cellStyle name="標準 31 2 6 3 4" xfId="6185"/>
    <cellStyle name="標準 31 2 6 3 4 2" xfId="16357"/>
    <cellStyle name="標準 31 2 6 3 4 3" xfId="26911"/>
    <cellStyle name="標準 31 2 6 3 4 4" xfId="37471"/>
    <cellStyle name="標準 31 2 6 3 4 5" xfId="48026"/>
    <cellStyle name="標準 31 2 6 3 5" xfId="11091"/>
    <cellStyle name="標準 31 2 6 3 6" xfId="21645"/>
    <cellStyle name="標準 31 2 6 3 7" xfId="32205"/>
    <cellStyle name="標準 31 2 6 3 8" xfId="42759"/>
    <cellStyle name="標準 31 2 6 4" xfId="2242"/>
    <cellStyle name="標準 31 2 6 4 2" xfId="4651"/>
    <cellStyle name="標準 31 2 6 4 2 2" xfId="9893"/>
    <cellStyle name="標準 31 2 6 4 2 2 2" xfId="20784"/>
    <cellStyle name="標準 31 2 6 4 2 2 3" xfId="31338"/>
    <cellStyle name="標準 31 2 6 4 2 2 4" xfId="41898"/>
    <cellStyle name="標準 31 2 6 4 2 2 5" xfId="52453"/>
    <cellStyle name="標準 31 2 6 4 2 3" xfId="15518"/>
    <cellStyle name="標準 31 2 6 4 2 4" xfId="26073"/>
    <cellStyle name="標準 31 2 6 4 2 5" xfId="36633"/>
    <cellStyle name="標準 31 2 6 4 2 6" xfId="47187"/>
    <cellStyle name="標準 31 2 6 4 3" xfId="7485"/>
    <cellStyle name="標準 31 2 6 4 3 2" xfId="17657"/>
    <cellStyle name="標準 31 2 6 4 3 3" xfId="28211"/>
    <cellStyle name="標準 31 2 6 4 3 4" xfId="38771"/>
    <cellStyle name="標準 31 2 6 4 3 5" xfId="49326"/>
    <cellStyle name="標準 31 2 6 4 4" xfId="12391"/>
    <cellStyle name="標準 31 2 6 4 5" xfId="22945"/>
    <cellStyle name="標準 31 2 6 4 6" xfId="33505"/>
    <cellStyle name="標準 31 2 6 4 7" xfId="44059"/>
    <cellStyle name="標準 31 2 6 5" xfId="1477"/>
    <cellStyle name="標準 31 2 6 5 2" xfId="3886"/>
    <cellStyle name="標準 31 2 6 5 2 2" xfId="9128"/>
    <cellStyle name="標準 31 2 6 5 2 2 2" xfId="20785"/>
    <cellStyle name="標準 31 2 6 5 2 2 3" xfId="31339"/>
    <cellStyle name="標準 31 2 6 5 2 2 4" xfId="41899"/>
    <cellStyle name="標準 31 2 6 5 2 2 5" xfId="52454"/>
    <cellStyle name="標準 31 2 6 5 2 3" xfId="15519"/>
    <cellStyle name="標準 31 2 6 5 2 4" xfId="26074"/>
    <cellStyle name="標準 31 2 6 5 2 5" xfId="36634"/>
    <cellStyle name="標準 31 2 6 5 2 6" xfId="47188"/>
    <cellStyle name="標準 31 2 6 5 3" xfId="6720"/>
    <cellStyle name="標準 31 2 6 5 3 2" xfId="16892"/>
    <cellStyle name="標準 31 2 6 5 3 3" xfId="27446"/>
    <cellStyle name="標準 31 2 6 5 3 4" xfId="38006"/>
    <cellStyle name="標準 31 2 6 5 3 5" xfId="48561"/>
    <cellStyle name="標準 31 2 6 5 4" xfId="11626"/>
    <cellStyle name="標準 31 2 6 5 5" xfId="22180"/>
    <cellStyle name="標準 31 2 6 5 6" xfId="32740"/>
    <cellStyle name="標準 31 2 6 5 7" xfId="43294"/>
    <cellStyle name="標準 31 2 6 6" xfId="3026"/>
    <cellStyle name="標準 31 2 6 6 2" xfId="8268"/>
    <cellStyle name="標準 31 2 6 6 2 2" xfId="20786"/>
    <cellStyle name="標準 31 2 6 6 2 3" xfId="31340"/>
    <cellStyle name="標準 31 2 6 6 2 4" xfId="41900"/>
    <cellStyle name="標準 31 2 6 6 2 5" xfId="52455"/>
    <cellStyle name="標準 31 2 6 6 3" xfId="15520"/>
    <cellStyle name="標準 31 2 6 6 4" xfId="26075"/>
    <cellStyle name="標準 31 2 6 6 5" xfId="36635"/>
    <cellStyle name="標準 31 2 6 6 6" xfId="47189"/>
    <cellStyle name="標準 31 2 6 7" xfId="5948"/>
    <cellStyle name="標準 31 2 6 7 2" xfId="16032"/>
    <cellStyle name="標準 31 2 6 7 3" xfId="26586"/>
    <cellStyle name="標準 31 2 6 7 4" xfId="37146"/>
    <cellStyle name="標準 31 2 6 7 5" xfId="47701"/>
    <cellStyle name="標準 31 2 6 8" xfId="10766"/>
    <cellStyle name="標準 31 2 6 9" xfId="21320"/>
    <cellStyle name="標準 31 2 7" xfId="512"/>
    <cellStyle name="標準 31 2 7 10" xfId="42544"/>
    <cellStyle name="標準 31 2 7 2" xfId="1240"/>
    <cellStyle name="標準 31 2 7 2 2" xfId="2777"/>
    <cellStyle name="標準 31 2 7 2 2 2" xfId="5186"/>
    <cellStyle name="標準 31 2 7 2 2 2 2" xfId="10428"/>
    <cellStyle name="標準 31 2 7 2 2 2 2 2" xfId="20787"/>
    <cellStyle name="標準 31 2 7 2 2 2 2 3" xfId="31341"/>
    <cellStyle name="標準 31 2 7 2 2 2 2 4" xfId="41901"/>
    <cellStyle name="標準 31 2 7 2 2 2 2 5" xfId="52456"/>
    <cellStyle name="標準 31 2 7 2 2 2 3" xfId="15521"/>
    <cellStyle name="標準 31 2 7 2 2 2 4" xfId="26076"/>
    <cellStyle name="標準 31 2 7 2 2 2 5" xfId="36636"/>
    <cellStyle name="標準 31 2 7 2 2 2 6" xfId="47190"/>
    <cellStyle name="標準 31 2 7 2 2 3" xfId="8020"/>
    <cellStyle name="標準 31 2 7 2 2 3 2" xfId="18192"/>
    <cellStyle name="標準 31 2 7 2 2 3 3" xfId="28746"/>
    <cellStyle name="標準 31 2 7 2 2 3 4" xfId="39306"/>
    <cellStyle name="標準 31 2 7 2 2 3 5" xfId="49861"/>
    <cellStyle name="標準 31 2 7 2 2 4" xfId="12926"/>
    <cellStyle name="標準 31 2 7 2 2 5" xfId="23480"/>
    <cellStyle name="標準 31 2 7 2 2 6" xfId="34040"/>
    <cellStyle name="標準 31 2 7 2 2 7" xfId="44594"/>
    <cellStyle name="標準 31 2 7 2 3" xfId="3649"/>
    <cellStyle name="標準 31 2 7 2 3 2" xfId="8891"/>
    <cellStyle name="標準 31 2 7 2 3 2 2" xfId="20788"/>
    <cellStyle name="標準 31 2 7 2 3 2 3" xfId="31342"/>
    <cellStyle name="標準 31 2 7 2 3 2 4" xfId="41902"/>
    <cellStyle name="標準 31 2 7 2 3 2 5" xfId="52457"/>
    <cellStyle name="標準 31 2 7 2 3 3" xfId="15522"/>
    <cellStyle name="標準 31 2 7 2 3 4" xfId="26077"/>
    <cellStyle name="標準 31 2 7 2 3 5" xfId="36637"/>
    <cellStyle name="標準 31 2 7 2 3 6" xfId="47191"/>
    <cellStyle name="標準 31 2 7 2 4" xfId="6483"/>
    <cellStyle name="標準 31 2 7 2 4 2" xfId="16655"/>
    <cellStyle name="標準 31 2 7 2 4 3" xfId="27209"/>
    <cellStyle name="標準 31 2 7 2 4 4" xfId="37769"/>
    <cellStyle name="標準 31 2 7 2 4 5" xfId="48324"/>
    <cellStyle name="標準 31 2 7 2 5" xfId="11389"/>
    <cellStyle name="標準 31 2 7 2 6" xfId="21943"/>
    <cellStyle name="標準 31 2 7 2 7" xfId="32503"/>
    <cellStyle name="標準 31 2 7 2 8" xfId="43057"/>
    <cellStyle name="標準 31 2 7 3" xfId="2264"/>
    <cellStyle name="標準 31 2 7 3 2" xfId="4673"/>
    <cellStyle name="標準 31 2 7 3 2 2" xfId="9915"/>
    <cellStyle name="標準 31 2 7 3 2 2 2" xfId="20789"/>
    <cellStyle name="標準 31 2 7 3 2 2 3" xfId="31343"/>
    <cellStyle name="標準 31 2 7 3 2 2 4" xfId="41903"/>
    <cellStyle name="標準 31 2 7 3 2 2 5" xfId="52458"/>
    <cellStyle name="標準 31 2 7 3 2 3" xfId="15523"/>
    <cellStyle name="標準 31 2 7 3 2 4" xfId="26078"/>
    <cellStyle name="標準 31 2 7 3 2 5" xfId="36638"/>
    <cellStyle name="標準 31 2 7 3 2 6" xfId="47192"/>
    <cellStyle name="標準 31 2 7 3 3" xfId="7507"/>
    <cellStyle name="標準 31 2 7 3 3 2" xfId="17679"/>
    <cellStyle name="標準 31 2 7 3 3 3" xfId="28233"/>
    <cellStyle name="標準 31 2 7 3 3 4" xfId="38793"/>
    <cellStyle name="標準 31 2 7 3 3 5" xfId="49348"/>
    <cellStyle name="標準 31 2 7 3 4" xfId="12413"/>
    <cellStyle name="標準 31 2 7 3 5" xfId="22967"/>
    <cellStyle name="標準 31 2 7 3 6" xfId="33527"/>
    <cellStyle name="標準 31 2 7 3 7" xfId="44081"/>
    <cellStyle name="標準 31 2 7 4" xfId="1775"/>
    <cellStyle name="標準 31 2 7 4 2" xfId="4184"/>
    <cellStyle name="標準 31 2 7 4 2 2" xfId="9426"/>
    <cellStyle name="標準 31 2 7 4 2 2 2" xfId="20790"/>
    <cellStyle name="標準 31 2 7 4 2 2 3" xfId="31344"/>
    <cellStyle name="標準 31 2 7 4 2 2 4" xfId="41904"/>
    <cellStyle name="標準 31 2 7 4 2 2 5" xfId="52459"/>
    <cellStyle name="標準 31 2 7 4 2 3" xfId="15524"/>
    <cellStyle name="標準 31 2 7 4 2 4" xfId="26079"/>
    <cellStyle name="標準 31 2 7 4 2 5" xfId="36639"/>
    <cellStyle name="標準 31 2 7 4 2 6" xfId="47193"/>
    <cellStyle name="標準 31 2 7 4 3" xfId="7018"/>
    <cellStyle name="標準 31 2 7 4 3 2" xfId="17190"/>
    <cellStyle name="標準 31 2 7 4 3 3" xfId="27744"/>
    <cellStyle name="標準 31 2 7 4 3 4" xfId="38304"/>
    <cellStyle name="標準 31 2 7 4 3 5" xfId="48859"/>
    <cellStyle name="標準 31 2 7 4 4" xfId="11924"/>
    <cellStyle name="標準 31 2 7 4 5" xfId="22478"/>
    <cellStyle name="標準 31 2 7 4 6" xfId="33038"/>
    <cellStyle name="標準 31 2 7 4 7" xfId="43592"/>
    <cellStyle name="標準 31 2 7 5" xfId="3136"/>
    <cellStyle name="標準 31 2 7 5 2" xfId="8378"/>
    <cellStyle name="標準 31 2 7 5 2 2" xfId="20791"/>
    <cellStyle name="標準 31 2 7 5 2 3" xfId="31345"/>
    <cellStyle name="標準 31 2 7 5 2 4" xfId="41905"/>
    <cellStyle name="標準 31 2 7 5 2 5" xfId="52460"/>
    <cellStyle name="標準 31 2 7 5 3" xfId="15525"/>
    <cellStyle name="標準 31 2 7 5 4" xfId="26080"/>
    <cellStyle name="標準 31 2 7 5 5" xfId="36640"/>
    <cellStyle name="標準 31 2 7 5 6" xfId="47194"/>
    <cellStyle name="標準 31 2 7 6" xfId="5755"/>
    <cellStyle name="標準 31 2 7 6 2" xfId="16142"/>
    <cellStyle name="標準 31 2 7 6 3" xfId="26696"/>
    <cellStyle name="標準 31 2 7 6 4" xfId="37256"/>
    <cellStyle name="標準 31 2 7 6 5" xfId="47811"/>
    <cellStyle name="標準 31 2 7 7" xfId="10876"/>
    <cellStyle name="標準 31 2 7 8" xfId="21430"/>
    <cellStyle name="標準 31 2 7 9" xfId="31990"/>
    <cellStyle name="標準 31 2 8" xfId="727"/>
    <cellStyle name="標準 31 2 8 10" xfId="42566"/>
    <cellStyle name="標準 31 2 8 2" xfId="1003"/>
    <cellStyle name="標準 31 2 8 2 2" xfId="2540"/>
    <cellStyle name="標準 31 2 8 2 2 2" xfId="4949"/>
    <cellStyle name="標準 31 2 8 2 2 2 2" xfId="10191"/>
    <cellStyle name="標準 31 2 8 2 2 2 2 2" xfId="20792"/>
    <cellStyle name="標準 31 2 8 2 2 2 2 3" xfId="31346"/>
    <cellStyle name="標準 31 2 8 2 2 2 2 4" xfId="41906"/>
    <cellStyle name="標準 31 2 8 2 2 2 2 5" xfId="52461"/>
    <cellStyle name="標準 31 2 8 2 2 2 3" xfId="15526"/>
    <cellStyle name="標準 31 2 8 2 2 2 4" xfId="26081"/>
    <cellStyle name="標準 31 2 8 2 2 2 5" xfId="36641"/>
    <cellStyle name="標準 31 2 8 2 2 2 6" xfId="47195"/>
    <cellStyle name="標準 31 2 8 2 2 3" xfId="7783"/>
    <cellStyle name="標準 31 2 8 2 2 3 2" xfId="17955"/>
    <cellStyle name="標準 31 2 8 2 2 3 3" xfId="28509"/>
    <cellStyle name="標準 31 2 8 2 2 3 4" xfId="39069"/>
    <cellStyle name="標準 31 2 8 2 2 3 5" xfId="49624"/>
    <cellStyle name="標準 31 2 8 2 2 4" xfId="12689"/>
    <cellStyle name="標準 31 2 8 2 2 5" xfId="23243"/>
    <cellStyle name="標準 31 2 8 2 2 6" xfId="33803"/>
    <cellStyle name="標準 31 2 8 2 2 7" xfId="44357"/>
    <cellStyle name="標準 31 2 8 2 3" xfId="3412"/>
    <cellStyle name="標準 31 2 8 2 3 2" xfId="8654"/>
    <cellStyle name="標準 31 2 8 2 3 2 2" xfId="20793"/>
    <cellStyle name="標準 31 2 8 2 3 2 3" xfId="31347"/>
    <cellStyle name="標準 31 2 8 2 3 2 4" xfId="41907"/>
    <cellStyle name="標準 31 2 8 2 3 2 5" xfId="52462"/>
    <cellStyle name="標準 31 2 8 2 3 3" xfId="15527"/>
    <cellStyle name="標準 31 2 8 2 3 4" xfId="26082"/>
    <cellStyle name="標準 31 2 8 2 3 5" xfId="36642"/>
    <cellStyle name="標準 31 2 8 2 3 6" xfId="47196"/>
    <cellStyle name="標準 31 2 8 2 4" xfId="6246"/>
    <cellStyle name="標準 31 2 8 2 4 2" xfId="16418"/>
    <cellStyle name="標準 31 2 8 2 4 3" xfId="26972"/>
    <cellStyle name="標準 31 2 8 2 4 4" xfId="37532"/>
    <cellStyle name="標準 31 2 8 2 4 5" xfId="48087"/>
    <cellStyle name="標準 31 2 8 2 5" xfId="11152"/>
    <cellStyle name="標準 31 2 8 2 6" xfId="21706"/>
    <cellStyle name="標準 31 2 8 2 7" xfId="32266"/>
    <cellStyle name="標準 31 2 8 2 8" xfId="42820"/>
    <cellStyle name="標準 31 2 8 3" xfId="2286"/>
    <cellStyle name="標準 31 2 8 3 2" xfId="4695"/>
    <cellStyle name="標準 31 2 8 3 2 2" xfId="9937"/>
    <cellStyle name="標準 31 2 8 3 2 2 2" xfId="20794"/>
    <cellStyle name="標準 31 2 8 3 2 2 3" xfId="31348"/>
    <cellStyle name="標準 31 2 8 3 2 2 4" xfId="41908"/>
    <cellStyle name="標準 31 2 8 3 2 2 5" xfId="52463"/>
    <cellStyle name="標準 31 2 8 3 2 3" xfId="15528"/>
    <cellStyle name="標準 31 2 8 3 2 4" xfId="26083"/>
    <cellStyle name="標準 31 2 8 3 2 5" xfId="36643"/>
    <cellStyle name="標準 31 2 8 3 2 6" xfId="47197"/>
    <cellStyle name="標準 31 2 8 3 3" xfId="7529"/>
    <cellStyle name="標準 31 2 8 3 3 2" xfId="17701"/>
    <cellStyle name="標準 31 2 8 3 3 3" xfId="28255"/>
    <cellStyle name="標準 31 2 8 3 3 4" xfId="38815"/>
    <cellStyle name="標準 31 2 8 3 3 5" xfId="49370"/>
    <cellStyle name="標準 31 2 8 3 4" xfId="12435"/>
    <cellStyle name="標準 31 2 8 3 5" xfId="22989"/>
    <cellStyle name="標準 31 2 8 3 6" xfId="33549"/>
    <cellStyle name="標準 31 2 8 3 7" xfId="44103"/>
    <cellStyle name="標準 31 2 8 4" xfId="1538"/>
    <cellStyle name="標準 31 2 8 4 2" xfId="3947"/>
    <cellStyle name="標準 31 2 8 4 2 2" xfId="9189"/>
    <cellStyle name="標準 31 2 8 4 2 2 2" xfId="20795"/>
    <cellStyle name="標準 31 2 8 4 2 2 3" xfId="31349"/>
    <cellStyle name="標準 31 2 8 4 2 2 4" xfId="41909"/>
    <cellStyle name="標準 31 2 8 4 2 2 5" xfId="52464"/>
    <cellStyle name="標準 31 2 8 4 2 3" xfId="15529"/>
    <cellStyle name="標準 31 2 8 4 2 4" xfId="26084"/>
    <cellStyle name="標準 31 2 8 4 2 5" xfId="36644"/>
    <cellStyle name="標準 31 2 8 4 2 6" xfId="47198"/>
    <cellStyle name="標準 31 2 8 4 3" xfId="6781"/>
    <cellStyle name="標準 31 2 8 4 3 2" xfId="16953"/>
    <cellStyle name="標準 31 2 8 4 3 3" xfId="27507"/>
    <cellStyle name="標準 31 2 8 4 3 4" xfId="38067"/>
    <cellStyle name="標準 31 2 8 4 3 5" xfId="48622"/>
    <cellStyle name="標準 31 2 8 4 4" xfId="11687"/>
    <cellStyle name="標準 31 2 8 4 5" xfId="22241"/>
    <cellStyle name="標準 31 2 8 4 6" xfId="32801"/>
    <cellStyle name="標準 31 2 8 4 7" xfId="43355"/>
    <cellStyle name="標準 31 2 8 5" xfId="3158"/>
    <cellStyle name="標準 31 2 8 5 2" xfId="8400"/>
    <cellStyle name="標準 31 2 8 5 2 2" xfId="20796"/>
    <cellStyle name="標準 31 2 8 5 2 3" xfId="31350"/>
    <cellStyle name="標準 31 2 8 5 2 4" xfId="41910"/>
    <cellStyle name="標準 31 2 8 5 2 5" xfId="52465"/>
    <cellStyle name="標準 31 2 8 5 3" xfId="15530"/>
    <cellStyle name="標準 31 2 8 5 4" xfId="26085"/>
    <cellStyle name="標準 31 2 8 5 5" xfId="36645"/>
    <cellStyle name="標準 31 2 8 5 6" xfId="47199"/>
    <cellStyle name="標準 31 2 8 6" xfId="5970"/>
    <cellStyle name="標準 31 2 8 6 2" xfId="16164"/>
    <cellStyle name="標準 31 2 8 6 3" xfId="26718"/>
    <cellStyle name="標準 31 2 8 6 4" xfId="37278"/>
    <cellStyle name="標準 31 2 8 6 5" xfId="47833"/>
    <cellStyle name="標準 31 2 8 7" xfId="10898"/>
    <cellStyle name="標準 31 2 8 8" xfId="21452"/>
    <cellStyle name="標準 31 2 8 9" xfId="32012"/>
    <cellStyle name="標準 31 2 9" xfId="749"/>
    <cellStyle name="標準 31 2 9 10" xfId="42588"/>
    <cellStyle name="標準 31 2 9 2" xfId="1262"/>
    <cellStyle name="標準 31 2 9 2 2" xfId="2799"/>
    <cellStyle name="標準 31 2 9 2 2 2" xfId="5208"/>
    <cellStyle name="標準 31 2 9 2 2 2 2" xfId="10450"/>
    <cellStyle name="標準 31 2 9 2 2 2 2 2" xfId="20797"/>
    <cellStyle name="標準 31 2 9 2 2 2 2 3" xfId="31351"/>
    <cellStyle name="標準 31 2 9 2 2 2 2 4" xfId="41911"/>
    <cellStyle name="標準 31 2 9 2 2 2 2 5" xfId="52466"/>
    <cellStyle name="標準 31 2 9 2 2 2 3" xfId="15531"/>
    <cellStyle name="標準 31 2 9 2 2 2 4" xfId="26086"/>
    <cellStyle name="標準 31 2 9 2 2 2 5" xfId="36646"/>
    <cellStyle name="標準 31 2 9 2 2 2 6" xfId="47200"/>
    <cellStyle name="標準 31 2 9 2 2 3" xfId="8042"/>
    <cellStyle name="標準 31 2 9 2 2 3 2" xfId="18214"/>
    <cellStyle name="標準 31 2 9 2 2 3 3" xfId="28768"/>
    <cellStyle name="標準 31 2 9 2 2 3 4" xfId="39328"/>
    <cellStyle name="標準 31 2 9 2 2 3 5" xfId="49883"/>
    <cellStyle name="標準 31 2 9 2 2 4" xfId="12948"/>
    <cellStyle name="標準 31 2 9 2 2 5" xfId="23502"/>
    <cellStyle name="標準 31 2 9 2 2 6" xfId="34062"/>
    <cellStyle name="標準 31 2 9 2 2 7" xfId="44616"/>
    <cellStyle name="標準 31 2 9 2 3" xfId="3671"/>
    <cellStyle name="標準 31 2 9 2 3 2" xfId="8913"/>
    <cellStyle name="標準 31 2 9 2 3 2 2" xfId="20798"/>
    <cellStyle name="標準 31 2 9 2 3 2 3" xfId="31352"/>
    <cellStyle name="標準 31 2 9 2 3 2 4" xfId="41912"/>
    <cellStyle name="標準 31 2 9 2 3 2 5" xfId="52467"/>
    <cellStyle name="標準 31 2 9 2 3 3" xfId="15532"/>
    <cellStyle name="標準 31 2 9 2 3 4" xfId="26087"/>
    <cellStyle name="標準 31 2 9 2 3 5" xfId="36647"/>
    <cellStyle name="標準 31 2 9 2 3 6" xfId="47201"/>
    <cellStyle name="標準 31 2 9 2 4" xfId="6505"/>
    <cellStyle name="標準 31 2 9 2 4 2" xfId="16677"/>
    <cellStyle name="標準 31 2 9 2 4 3" xfId="27231"/>
    <cellStyle name="標準 31 2 9 2 4 4" xfId="37791"/>
    <cellStyle name="標準 31 2 9 2 4 5" xfId="48346"/>
    <cellStyle name="標準 31 2 9 2 5" xfId="11411"/>
    <cellStyle name="標準 31 2 9 2 6" xfId="21965"/>
    <cellStyle name="標準 31 2 9 2 7" xfId="32525"/>
    <cellStyle name="標準 31 2 9 2 8" xfId="43079"/>
    <cellStyle name="標準 31 2 9 3" xfId="2308"/>
    <cellStyle name="標準 31 2 9 3 2" xfId="4717"/>
    <cellStyle name="標準 31 2 9 3 2 2" xfId="9959"/>
    <cellStyle name="標準 31 2 9 3 2 2 2" xfId="20799"/>
    <cellStyle name="標準 31 2 9 3 2 2 3" xfId="31353"/>
    <cellStyle name="標準 31 2 9 3 2 2 4" xfId="41913"/>
    <cellStyle name="標準 31 2 9 3 2 2 5" xfId="52468"/>
    <cellStyle name="標準 31 2 9 3 2 3" xfId="15533"/>
    <cellStyle name="標準 31 2 9 3 2 4" xfId="26088"/>
    <cellStyle name="標準 31 2 9 3 2 5" xfId="36648"/>
    <cellStyle name="標準 31 2 9 3 2 6" xfId="47202"/>
    <cellStyle name="標準 31 2 9 3 3" xfId="7551"/>
    <cellStyle name="標準 31 2 9 3 3 2" xfId="17723"/>
    <cellStyle name="標準 31 2 9 3 3 3" xfId="28277"/>
    <cellStyle name="標準 31 2 9 3 3 4" xfId="38837"/>
    <cellStyle name="標準 31 2 9 3 3 5" xfId="49392"/>
    <cellStyle name="標準 31 2 9 3 4" xfId="12457"/>
    <cellStyle name="標準 31 2 9 3 5" xfId="23011"/>
    <cellStyle name="標準 31 2 9 3 6" xfId="33571"/>
    <cellStyle name="標準 31 2 9 3 7" xfId="44125"/>
    <cellStyle name="標準 31 2 9 4" xfId="1797"/>
    <cellStyle name="標準 31 2 9 4 2" xfId="4206"/>
    <cellStyle name="標準 31 2 9 4 2 2" xfId="9448"/>
    <cellStyle name="標準 31 2 9 4 2 2 2" xfId="20800"/>
    <cellStyle name="標準 31 2 9 4 2 2 3" xfId="31354"/>
    <cellStyle name="標準 31 2 9 4 2 2 4" xfId="41914"/>
    <cellStyle name="標準 31 2 9 4 2 2 5" xfId="52469"/>
    <cellStyle name="標準 31 2 9 4 2 3" xfId="15534"/>
    <cellStyle name="標準 31 2 9 4 2 4" xfId="26089"/>
    <cellStyle name="標準 31 2 9 4 2 5" xfId="36649"/>
    <cellStyle name="標準 31 2 9 4 2 6" xfId="47203"/>
    <cellStyle name="標準 31 2 9 4 3" xfId="7040"/>
    <cellStyle name="標準 31 2 9 4 3 2" xfId="17212"/>
    <cellStyle name="標準 31 2 9 4 3 3" xfId="27766"/>
    <cellStyle name="標準 31 2 9 4 3 4" xfId="38326"/>
    <cellStyle name="標準 31 2 9 4 3 5" xfId="48881"/>
    <cellStyle name="標準 31 2 9 4 4" xfId="11946"/>
    <cellStyle name="標準 31 2 9 4 5" xfId="22500"/>
    <cellStyle name="標準 31 2 9 4 6" xfId="33060"/>
    <cellStyle name="標準 31 2 9 4 7" xfId="43614"/>
    <cellStyle name="標準 31 2 9 5" xfId="3180"/>
    <cellStyle name="標準 31 2 9 5 2" xfId="8422"/>
    <cellStyle name="標準 31 2 9 5 2 2" xfId="20801"/>
    <cellStyle name="標準 31 2 9 5 2 3" xfId="31355"/>
    <cellStyle name="標準 31 2 9 5 2 4" xfId="41915"/>
    <cellStyle name="標準 31 2 9 5 2 5" xfId="52470"/>
    <cellStyle name="標準 31 2 9 5 3" xfId="15535"/>
    <cellStyle name="標準 31 2 9 5 4" xfId="26090"/>
    <cellStyle name="標準 31 2 9 5 5" xfId="36650"/>
    <cellStyle name="標準 31 2 9 5 6" xfId="47204"/>
    <cellStyle name="標準 31 2 9 6" xfId="5992"/>
    <cellStyle name="標準 31 2 9 6 2" xfId="16186"/>
    <cellStyle name="標準 31 2 9 6 3" xfId="26740"/>
    <cellStyle name="標準 31 2 9 6 4" xfId="37300"/>
    <cellStyle name="標準 31 2 9 6 5" xfId="47855"/>
    <cellStyle name="標準 31 2 9 7" xfId="10920"/>
    <cellStyle name="標準 31 2 9 8" xfId="21474"/>
    <cellStyle name="標準 31 2 9 9" xfId="32034"/>
    <cellStyle name="標準 31 20" xfId="5316"/>
    <cellStyle name="標準 31 20 2" xfId="21068"/>
    <cellStyle name="標準 31 20 2 2" xfId="31622"/>
    <cellStyle name="標準 31 20 2 3" xfId="42182"/>
    <cellStyle name="標準 31 20 2 4" xfId="52737"/>
    <cellStyle name="標準 31 20 3" xfId="15802"/>
    <cellStyle name="標準 31 20 4" xfId="26357"/>
    <cellStyle name="標準 31 20 5" xfId="36917"/>
    <cellStyle name="標準 31 20 6" xfId="47471"/>
    <cellStyle name="標準 31 21" xfId="5355"/>
    <cellStyle name="標準 31 21 2" xfId="21090"/>
    <cellStyle name="標準 31 21 2 2" xfId="31644"/>
    <cellStyle name="標準 31 21 2 3" xfId="42204"/>
    <cellStyle name="標準 31 21 2 4" xfId="52759"/>
    <cellStyle name="標準 31 21 3" xfId="15824"/>
    <cellStyle name="標準 31 21 4" xfId="26379"/>
    <cellStyle name="標準 31 21 5" xfId="36939"/>
    <cellStyle name="標準 31 21 6" xfId="47493"/>
    <cellStyle name="標準 31 22" xfId="10558"/>
    <cellStyle name="標準 31 22 2" xfId="21113"/>
    <cellStyle name="標準 31 22 3" xfId="31667"/>
    <cellStyle name="標準 31 22 4" xfId="42227"/>
    <cellStyle name="標準 31 22 5" xfId="52782"/>
    <cellStyle name="標準 31 23" xfId="15867"/>
    <cellStyle name="標準 31 23 2" xfId="26422"/>
    <cellStyle name="標準 31 23 3" xfId="36982"/>
    <cellStyle name="標準 31 23 4" xfId="47536"/>
    <cellStyle name="標準 31 24" xfId="10601"/>
    <cellStyle name="標準 31 25" xfId="21155"/>
    <cellStyle name="標準 31 26" xfId="31715"/>
    <cellStyle name="標準 31 27" xfId="42269"/>
    <cellStyle name="標準 31 3" xfId="106"/>
    <cellStyle name="標準 31 3 10" xfId="21196"/>
    <cellStyle name="標準 31 3 11" xfId="31756"/>
    <cellStyle name="標準 31 3 12" xfId="42310"/>
    <cellStyle name="標準 31 3 2" xfId="240"/>
    <cellStyle name="標準 31 3 2 10" xfId="42415"/>
    <cellStyle name="標準 31 3 2 2" xfId="598"/>
    <cellStyle name="標準 31 3 2 2 2" xfId="2648"/>
    <cellStyle name="標準 31 3 2 2 2 2" xfId="5057"/>
    <cellStyle name="標準 31 3 2 2 2 2 2" xfId="10299"/>
    <cellStyle name="標準 31 3 2 2 2 2 2 2" xfId="20802"/>
    <cellStyle name="標準 31 3 2 2 2 2 2 3" xfId="31356"/>
    <cellStyle name="標準 31 3 2 2 2 2 2 4" xfId="41916"/>
    <cellStyle name="標準 31 3 2 2 2 2 2 5" xfId="52471"/>
    <cellStyle name="標準 31 3 2 2 2 2 3" xfId="15536"/>
    <cellStyle name="標準 31 3 2 2 2 2 4" xfId="26091"/>
    <cellStyle name="標準 31 3 2 2 2 2 5" xfId="36651"/>
    <cellStyle name="標準 31 3 2 2 2 2 6" xfId="47205"/>
    <cellStyle name="標準 31 3 2 2 2 3" xfId="7891"/>
    <cellStyle name="標準 31 3 2 2 2 3 2" xfId="18063"/>
    <cellStyle name="標準 31 3 2 2 2 3 3" xfId="28617"/>
    <cellStyle name="標準 31 3 2 2 2 3 4" xfId="39177"/>
    <cellStyle name="標準 31 3 2 2 2 3 5" xfId="49732"/>
    <cellStyle name="標準 31 3 2 2 2 4" xfId="12797"/>
    <cellStyle name="標準 31 3 2 2 2 5" xfId="23351"/>
    <cellStyle name="標準 31 3 2 2 2 6" xfId="33911"/>
    <cellStyle name="標準 31 3 2 2 2 7" xfId="44465"/>
    <cellStyle name="標準 31 3 2 2 3" xfId="3520"/>
    <cellStyle name="標準 31 3 2 2 3 2" xfId="8762"/>
    <cellStyle name="標準 31 3 2 2 3 2 2" xfId="20803"/>
    <cellStyle name="標準 31 3 2 2 3 2 3" xfId="31357"/>
    <cellStyle name="標準 31 3 2 2 3 2 4" xfId="41917"/>
    <cellStyle name="標準 31 3 2 2 3 2 5" xfId="52472"/>
    <cellStyle name="標準 31 3 2 2 3 3" xfId="15537"/>
    <cellStyle name="標準 31 3 2 2 3 4" xfId="26092"/>
    <cellStyle name="標準 31 3 2 2 3 5" xfId="36652"/>
    <cellStyle name="標準 31 3 2 2 3 6" xfId="47206"/>
    <cellStyle name="標準 31 3 2 2 4" xfId="5841"/>
    <cellStyle name="標準 31 3 2 2 4 2" xfId="16526"/>
    <cellStyle name="標準 31 3 2 2 4 3" xfId="27080"/>
    <cellStyle name="標準 31 3 2 2 4 4" xfId="37640"/>
    <cellStyle name="標準 31 3 2 2 4 5" xfId="48195"/>
    <cellStyle name="標準 31 3 2 2 5" xfId="11260"/>
    <cellStyle name="標準 31 3 2 2 6" xfId="21814"/>
    <cellStyle name="標準 31 3 2 2 7" xfId="32374"/>
    <cellStyle name="標準 31 3 2 2 8" xfId="42928"/>
    <cellStyle name="標準 31 3 2 3" xfId="1111"/>
    <cellStyle name="標準 31 3 2 3 2" xfId="2135"/>
    <cellStyle name="標準 31 3 2 3 2 2" xfId="7378"/>
    <cellStyle name="標準 31 3 2 3 2 2 2" xfId="20804"/>
    <cellStyle name="標準 31 3 2 3 2 2 3" xfId="31358"/>
    <cellStyle name="標準 31 3 2 3 2 2 4" xfId="41918"/>
    <cellStyle name="標準 31 3 2 3 2 2 5" xfId="52473"/>
    <cellStyle name="標準 31 3 2 3 2 3" xfId="15538"/>
    <cellStyle name="標準 31 3 2 3 2 4" xfId="26093"/>
    <cellStyle name="標準 31 3 2 3 2 5" xfId="36653"/>
    <cellStyle name="標準 31 3 2 3 2 6" xfId="47207"/>
    <cellStyle name="標準 31 3 2 3 3" xfId="4544"/>
    <cellStyle name="標準 31 3 2 3 3 2" xfId="9786"/>
    <cellStyle name="標準 31 3 2 3 3 2 2" xfId="20805"/>
    <cellStyle name="標準 31 3 2 3 3 2 3" xfId="31359"/>
    <cellStyle name="標準 31 3 2 3 3 2 4" xfId="41919"/>
    <cellStyle name="標準 31 3 2 3 3 2 5" xfId="52474"/>
    <cellStyle name="標準 31 3 2 3 3 3" xfId="15539"/>
    <cellStyle name="標準 31 3 2 3 3 4" xfId="26094"/>
    <cellStyle name="標準 31 3 2 3 3 5" xfId="36654"/>
    <cellStyle name="標準 31 3 2 3 3 6" xfId="47208"/>
    <cellStyle name="標準 31 3 2 3 4" xfId="6354"/>
    <cellStyle name="標準 31 3 2 3 4 2" xfId="17550"/>
    <cellStyle name="標準 31 3 2 3 4 3" xfId="28104"/>
    <cellStyle name="標準 31 3 2 3 4 4" xfId="38664"/>
    <cellStyle name="標準 31 3 2 3 4 5" xfId="49219"/>
    <cellStyle name="標準 31 3 2 3 5" xfId="12284"/>
    <cellStyle name="標準 31 3 2 3 6" xfId="22838"/>
    <cellStyle name="標準 31 3 2 3 7" xfId="33398"/>
    <cellStyle name="標準 31 3 2 3 8" xfId="43952"/>
    <cellStyle name="標準 31 3 2 4" xfId="1646"/>
    <cellStyle name="標準 31 3 2 4 2" xfId="4055"/>
    <cellStyle name="標準 31 3 2 4 2 2" xfId="9297"/>
    <cellStyle name="標準 31 3 2 4 2 2 2" xfId="20806"/>
    <cellStyle name="標準 31 3 2 4 2 2 3" xfId="31360"/>
    <cellStyle name="標準 31 3 2 4 2 2 4" xfId="41920"/>
    <cellStyle name="標準 31 3 2 4 2 2 5" xfId="52475"/>
    <cellStyle name="標準 31 3 2 4 2 3" xfId="15540"/>
    <cellStyle name="標準 31 3 2 4 2 4" xfId="26095"/>
    <cellStyle name="標準 31 3 2 4 2 5" xfId="36655"/>
    <cellStyle name="標準 31 3 2 4 2 6" xfId="47209"/>
    <cellStyle name="標準 31 3 2 4 3" xfId="6889"/>
    <cellStyle name="標準 31 3 2 4 3 2" xfId="17061"/>
    <cellStyle name="標準 31 3 2 4 3 3" xfId="27615"/>
    <cellStyle name="標準 31 3 2 4 3 4" xfId="38175"/>
    <cellStyle name="標準 31 3 2 4 3 5" xfId="48730"/>
    <cellStyle name="標準 31 3 2 4 4" xfId="11795"/>
    <cellStyle name="標準 31 3 2 4 5" xfId="22349"/>
    <cellStyle name="標準 31 3 2 4 6" xfId="32909"/>
    <cellStyle name="標準 31 3 2 4 7" xfId="43463"/>
    <cellStyle name="標準 31 3 2 5" xfId="3007"/>
    <cellStyle name="標準 31 3 2 5 2" xfId="8249"/>
    <cellStyle name="標準 31 3 2 5 2 2" xfId="20807"/>
    <cellStyle name="標準 31 3 2 5 2 3" xfId="31361"/>
    <cellStyle name="標準 31 3 2 5 2 4" xfId="41921"/>
    <cellStyle name="標準 31 3 2 5 2 5" xfId="52476"/>
    <cellStyle name="標準 31 3 2 5 3" xfId="15541"/>
    <cellStyle name="標準 31 3 2 5 4" xfId="26096"/>
    <cellStyle name="標準 31 3 2 5 5" xfId="36656"/>
    <cellStyle name="標準 31 3 2 5 6" xfId="47210"/>
    <cellStyle name="標準 31 3 2 6" xfId="5484"/>
    <cellStyle name="標準 31 3 2 6 2" xfId="16013"/>
    <cellStyle name="標準 31 3 2 6 3" xfId="26567"/>
    <cellStyle name="標準 31 3 2 6 4" xfId="37127"/>
    <cellStyle name="標準 31 3 2 6 5" xfId="47682"/>
    <cellStyle name="標準 31 3 2 7" xfId="10747"/>
    <cellStyle name="標準 31 3 2 8" xfId="21301"/>
    <cellStyle name="標準 31 3 2 9" xfId="31861"/>
    <cellStyle name="標準 31 3 3" xfId="493"/>
    <cellStyle name="標準 31 3 3 2" xfId="1006"/>
    <cellStyle name="標準 31 3 3 2 2" xfId="2543"/>
    <cellStyle name="標準 31 3 3 2 2 2" xfId="7786"/>
    <cellStyle name="標準 31 3 3 2 2 2 2" xfId="20808"/>
    <cellStyle name="標準 31 3 3 2 2 2 3" xfId="31362"/>
    <cellStyle name="標準 31 3 3 2 2 2 4" xfId="41922"/>
    <cellStyle name="標準 31 3 3 2 2 2 5" xfId="52477"/>
    <cellStyle name="標準 31 3 3 2 2 3" xfId="15542"/>
    <cellStyle name="標準 31 3 3 2 2 4" xfId="26097"/>
    <cellStyle name="標準 31 3 3 2 2 5" xfId="36657"/>
    <cellStyle name="標準 31 3 3 2 2 6" xfId="47211"/>
    <cellStyle name="標準 31 3 3 2 3" xfId="4952"/>
    <cellStyle name="標準 31 3 3 2 3 2" xfId="10194"/>
    <cellStyle name="標準 31 3 3 2 3 2 2" xfId="20809"/>
    <cellStyle name="標準 31 3 3 2 3 2 3" xfId="31363"/>
    <cellStyle name="標準 31 3 3 2 3 2 4" xfId="41923"/>
    <cellStyle name="標準 31 3 3 2 3 2 5" xfId="52478"/>
    <cellStyle name="標準 31 3 3 2 3 3" xfId="15543"/>
    <cellStyle name="標準 31 3 3 2 3 4" xfId="26098"/>
    <cellStyle name="標準 31 3 3 2 3 5" xfId="36658"/>
    <cellStyle name="標準 31 3 3 2 3 6" xfId="47212"/>
    <cellStyle name="標準 31 3 3 2 4" xfId="6249"/>
    <cellStyle name="標準 31 3 3 2 4 2" xfId="17958"/>
    <cellStyle name="標準 31 3 3 2 4 3" xfId="28512"/>
    <cellStyle name="標準 31 3 3 2 4 4" xfId="39072"/>
    <cellStyle name="標準 31 3 3 2 4 5" xfId="49627"/>
    <cellStyle name="標準 31 3 3 2 5" xfId="12692"/>
    <cellStyle name="標準 31 3 3 2 6" xfId="23246"/>
    <cellStyle name="標準 31 3 3 2 7" xfId="33806"/>
    <cellStyle name="標準 31 3 3 2 8" xfId="44360"/>
    <cellStyle name="標準 31 3 3 3" xfId="1541"/>
    <cellStyle name="標準 31 3 3 3 2" xfId="3950"/>
    <cellStyle name="標準 31 3 3 3 2 2" xfId="9192"/>
    <cellStyle name="標準 31 3 3 3 2 2 2" xfId="20810"/>
    <cellStyle name="標準 31 3 3 3 2 2 3" xfId="31364"/>
    <cellStyle name="標準 31 3 3 3 2 2 4" xfId="41924"/>
    <cellStyle name="標準 31 3 3 3 2 2 5" xfId="52479"/>
    <cellStyle name="標準 31 3 3 3 2 3" xfId="15544"/>
    <cellStyle name="標準 31 3 3 3 2 4" xfId="26099"/>
    <cellStyle name="標準 31 3 3 3 2 5" xfId="36659"/>
    <cellStyle name="標準 31 3 3 3 2 6" xfId="47213"/>
    <cellStyle name="標準 31 3 3 3 3" xfId="6784"/>
    <cellStyle name="標準 31 3 3 3 3 2" xfId="16956"/>
    <cellStyle name="標準 31 3 3 3 3 3" xfId="27510"/>
    <cellStyle name="標準 31 3 3 3 3 4" xfId="38070"/>
    <cellStyle name="標準 31 3 3 3 3 5" xfId="48625"/>
    <cellStyle name="標準 31 3 3 3 4" xfId="11690"/>
    <cellStyle name="標準 31 3 3 3 5" xfId="22244"/>
    <cellStyle name="標準 31 3 3 3 6" xfId="32804"/>
    <cellStyle name="標準 31 3 3 3 7" xfId="43358"/>
    <cellStyle name="標準 31 3 3 4" xfId="3415"/>
    <cellStyle name="標準 31 3 3 4 2" xfId="8657"/>
    <cellStyle name="標準 31 3 3 4 2 2" xfId="20811"/>
    <cellStyle name="標準 31 3 3 4 2 3" xfId="31365"/>
    <cellStyle name="標準 31 3 3 4 2 4" xfId="41925"/>
    <cellStyle name="標準 31 3 3 4 2 5" xfId="52480"/>
    <cellStyle name="標準 31 3 3 4 3" xfId="15545"/>
    <cellStyle name="標準 31 3 3 4 4" xfId="26100"/>
    <cellStyle name="標準 31 3 3 4 5" xfId="36660"/>
    <cellStyle name="標準 31 3 3 4 6" xfId="47214"/>
    <cellStyle name="標準 31 3 3 5" xfId="5736"/>
    <cellStyle name="標準 31 3 3 5 2" xfId="16421"/>
    <cellStyle name="標準 31 3 3 5 3" xfId="26975"/>
    <cellStyle name="標準 31 3 3 5 4" xfId="37535"/>
    <cellStyle name="標準 31 3 3 5 5" xfId="48090"/>
    <cellStyle name="標準 31 3 3 6" xfId="11155"/>
    <cellStyle name="標準 31 3 3 7" xfId="21709"/>
    <cellStyle name="標準 31 3 3 8" xfId="32269"/>
    <cellStyle name="標準 31 3 3 9" xfId="42823"/>
    <cellStyle name="標準 31 3 4" xfId="813"/>
    <cellStyle name="標準 31 3 4 2" xfId="2352"/>
    <cellStyle name="標準 31 3 4 2 2" xfId="4761"/>
    <cellStyle name="標準 31 3 4 2 2 2" xfId="10003"/>
    <cellStyle name="標準 31 3 4 2 2 2 2" xfId="20812"/>
    <cellStyle name="標準 31 3 4 2 2 2 3" xfId="31366"/>
    <cellStyle name="標準 31 3 4 2 2 2 4" xfId="41926"/>
    <cellStyle name="標準 31 3 4 2 2 2 5" xfId="52481"/>
    <cellStyle name="標準 31 3 4 2 2 3" xfId="15546"/>
    <cellStyle name="標準 31 3 4 2 2 4" xfId="26101"/>
    <cellStyle name="標準 31 3 4 2 2 5" xfId="36661"/>
    <cellStyle name="標準 31 3 4 2 2 6" xfId="47215"/>
    <cellStyle name="標準 31 3 4 2 3" xfId="7595"/>
    <cellStyle name="標準 31 3 4 2 3 2" xfId="17767"/>
    <cellStyle name="標準 31 3 4 2 3 3" xfId="28321"/>
    <cellStyle name="標準 31 3 4 2 3 4" xfId="38881"/>
    <cellStyle name="標準 31 3 4 2 3 5" xfId="49436"/>
    <cellStyle name="標準 31 3 4 2 4" xfId="12501"/>
    <cellStyle name="標準 31 3 4 2 5" xfId="23055"/>
    <cellStyle name="標準 31 3 4 2 6" xfId="33615"/>
    <cellStyle name="標準 31 3 4 2 7" xfId="44169"/>
    <cellStyle name="標準 31 3 4 3" xfId="3222"/>
    <cellStyle name="標準 31 3 4 3 2" xfId="8464"/>
    <cellStyle name="標準 31 3 4 3 2 2" xfId="20813"/>
    <cellStyle name="標準 31 3 4 3 2 3" xfId="31367"/>
    <cellStyle name="標準 31 3 4 3 2 4" xfId="41927"/>
    <cellStyle name="標準 31 3 4 3 2 5" xfId="52482"/>
    <cellStyle name="標準 31 3 4 3 3" xfId="15547"/>
    <cellStyle name="標準 31 3 4 3 4" xfId="26102"/>
    <cellStyle name="標準 31 3 4 3 5" xfId="36662"/>
    <cellStyle name="標準 31 3 4 3 6" xfId="47216"/>
    <cellStyle name="標準 31 3 4 4" xfId="6056"/>
    <cellStyle name="標準 31 3 4 4 2" xfId="16228"/>
    <cellStyle name="標準 31 3 4 4 3" xfId="26782"/>
    <cellStyle name="標準 31 3 4 4 4" xfId="37342"/>
    <cellStyle name="標準 31 3 4 4 5" xfId="47897"/>
    <cellStyle name="標準 31 3 4 5" xfId="10962"/>
    <cellStyle name="標準 31 3 4 6" xfId="21516"/>
    <cellStyle name="標準 31 3 4 7" xfId="32076"/>
    <cellStyle name="標準 31 3 4 8" xfId="42630"/>
    <cellStyle name="標準 31 3 5" xfId="2030"/>
    <cellStyle name="標準 31 3 5 2" xfId="4439"/>
    <cellStyle name="標準 31 3 5 2 2" xfId="9681"/>
    <cellStyle name="標準 31 3 5 2 2 2" xfId="20814"/>
    <cellStyle name="標準 31 3 5 2 2 3" xfId="31368"/>
    <cellStyle name="標準 31 3 5 2 2 4" xfId="41928"/>
    <cellStyle name="標準 31 3 5 2 2 5" xfId="52483"/>
    <cellStyle name="標準 31 3 5 2 3" xfId="15548"/>
    <cellStyle name="標準 31 3 5 2 4" xfId="26103"/>
    <cellStyle name="標準 31 3 5 2 5" xfId="36663"/>
    <cellStyle name="標準 31 3 5 2 6" xfId="47217"/>
    <cellStyle name="標準 31 3 5 3" xfId="7273"/>
    <cellStyle name="標準 31 3 5 3 2" xfId="17445"/>
    <cellStyle name="標準 31 3 5 3 3" xfId="27999"/>
    <cellStyle name="標準 31 3 5 3 4" xfId="38559"/>
    <cellStyle name="標準 31 3 5 3 5" xfId="49114"/>
    <cellStyle name="標準 31 3 5 4" xfId="12179"/>
    <cellStyle name="標準 31 3 5 5" xfId="22733"/>
    <cellStyle name="標準 31 3 5 6" xfId="33293"/>
    <cellStyle name="標準 31 3 5 7" xfId="43847"/>
    <cellStyle name="標準 31 3 6" xfId="1348"/>
    <cellStyle name="標準 31 3 6 2" xfId="3757"/>
    <cellStyle name="標準 31 3 6 2 2" xfId="8999"/>
    <cellStyle name="標準 31 3 6 2 2 2" xfId="20815"/>
    <cellStyle name="標準 31 3 6 2 2 3" xfId="31369"/>
    <cellStyle name="標準 31 3 6 2 2 4" xfId="41929"/>
    <cellStyle name="標準 31 3 6 2 2 5" xfId="52484"/>
    <cellStyle name="標準 31 3 6 2 3" xfId="15549"/>
    <cellStyle name="標準 31 3 6 2 4" xfId="26104"/>
    <cellStyle name="標準 31 3 6 2 5" xfId="36664"/>
    <cellStyle name="標準 31 3 6 2 6" xfId="47218"/>
    <cellStyle name="標準 31 3 6 3" xfId="6591"/>
    <cellStyle name="標準 31 3 6 3 2" xfId="16763"/>
    <cellStyle name="標準 31 3 6 3 3" xfId="27317"/>
    <cellStyle name="標準 31 3 6 3 4" xfId="37877"/>
    <cellStyle name="標準 31 3 6 3 5" xfId="48432"/>
    <cellStyle name="標準 31 3 6 4" xfId="11497"/>
    <cellStyle name="標準 31 3 6 5" xfId="22051"/>
    <cellStyle name="標準 31 3 6 6" xfId="32611"/>
    <cellStyle name="標準 31 3 6 7" xfId="43165"/>
    <cellStyle name="標準 31 3 7" xfId="2902"/>
    <cellStyle name="標準 31 3 7 2" xfId="8144"/>
    <cellStyle name="標準 31 3 7 2 2" xfId="20816"/>
    <cellStyle name="標準 31 3 7 2 3" xfId="31370"/>
    <cellStyle name="標準 31 3 7 2 4" xfId="41930"/>
    <cellStyle name="標準 31 3 7 2 5" xfId="52485"/>
    <cellStyle name="標準 31 3 7 3" xfId="15550"/>
    <cellStyle name="標準 31 3 7 4" xfId="26105"/>
    <cellStyle name="標準 31 3 7 5" xfId="36665"/>
    <cellStyle name="標準 31 3 7 6" xfId="47219"/>
    <cellStyle name="標準 31 3 8" xfId="5357"/>
    <cellStyle name="標準 31 3 8 2" xfId="15908"/>
    <cellStyle name="標準 31 3 8 3" xfId="26462"/>
    <cellStyle name="標準 31 3 8 4" xfId="37022"/>
    <cellStyle name="標準 31 3 8 5" xfId="47577"/>
    <cellStyle name="標準 31 3 9" xfId="10642"/>
    <cellStyle name="標準 31 4" xfId="131"/>
    <cellStyle name="標準 31 4 10" xfId="21218"/>
    <cellStyle name="標準 31 4 11" xfId="31778"/>
    <cellStyle name="標準 31 4 12" xfId="42332"/>
    <cellStyle name="標準 31 4 2" xfId="263"/>
    <cellStyle name="標準 31 4 2 10" xfId="42437"/>
    <cellStyle name="標準 31 4 2 2" xfId="620"/>
    <cellStyle name="標準 31 4 2 2 2" xfId="2670"/>
    <cellStyle name="標準 31 4 2 2 2 2" xfId="5079"/>
    <cellStyle name="標準 31 4 2 2 2 2 2" xfId="10321"/>
    <cellStyle name="標準 31 4 2 2 2 2 2 2" xfId="20817"/>
    <cellStyle name="標準 31 4 2 2 2 2 2 3" xfId="31371"/>
    <cellStyle name="標準 31 4 2 2 2 2 2 4" xfId="41931"/>
    <cellStyle name="標準 31 4 2 2 2 2 2 5" xfId="52486"/>
    <cellStyle name="標準 31 4 2 2 2 2 3" xfId="15551"/>
    <cellStyle name="標準 31 4 2 2 2 2 4" xfId="26106"/>
    <cellStyle name="標準 31 4 2 2 2 2 5" xfId="36666"/>
    <cellStyle name="標準 31 4 2 2 2 2 6" xfId="47220"/>
    <cellStyle name="標準 31 4 2 2 2 3" xfId="7913"/>
    <cellStyle name="標準 31 4 2 2 2 3 2" xfId="18085"/>
    <cellStyle name="標準 31 4 2 2 2 3 3" xfId="28639"/>
    <cellStyle name="標準 31 4 2 2 2 3 4" xfId="39199"/>
    <cellStyle name="標準 31 4 2 2 2 3 5" xfId="49754"/>
    <cellStyle name="標準 31 4 2 2 2 4" xfId="12819"/>
    <cellStyle name="標準 31 4 2 2 2 5" xfId="23373"/>
    <cellStyle name="標準 31 4 2 2 2 6" xfId="33933"/>
    <cellStyle name="標準 31 4 2 2 2 7" xfId="44487"/>
    <cellStyle name="標準 31 4 2 2 3" xfId="3542"/>
    <cellStyle name="標準 31 4 2 2 3 2" xfId="8784"/>
    <cellStyle name="標準 31 4 2 2 3 2 2" xfId="20818"/>
    <cellStyle name="標準 31 4 2 2 3 2 3" xfId="31372"/>
    <cellStyle name="標準 31 4 2 2 3 2 4" xfId="41932"/>
    <cellStyle name="標準 31 4 2 2 3 2 5" xfId="52487"/>
    <cellStyle name="標準 31 4 2 2 3 3" xfId="15552"/>
    <cellStyle name="標準 31 4 2 2 3 4" xfId="26107"/>
    <cellStyle name="標準 31 4 2 2 3 5" xfId="36667"/>
    <cellStyle name="標準 31 4 2 2 3 6" xfId="47221"/>
    <cellStyle name="標準 31 4 2 2 4" xfId="5863"/>
    <cellStyle name="標準 31 4 2 2 4 2" xfId="16548"/>
    <cellStyle name="標準 31 4 2 2 4 3" xfId="27102"/>
    <cellStyle name="標準 31 4 2 2 4 4" xfId="37662"/>
    <cellStyle name="標準 31 4 2 2 4 5" xfId="48217"/>
    <cellStyle name="標準 31 4 2 2 5" xfId="11282"/>
    <cellStyle name="標準 31 4 2 2 6" xfId="21836"/>
    <cellStyle name="標準 31 4 2 2 7" xfId="32396"/>
    <cellStyle name="標準 31 4 2 2 8" xfId="42950"/>
    <cellStyle name="標準 31 4 2 3" xfId="1133"/>
    <cellStyle name="標準 31 4 2 3 2" xfId="2157"/>
    <cellStyle name="標準 31 4 2 3 2 2" xfId="7400"/>
    <cellStyle name="標準 31 4 2 3 2 2 2" xfId="20819"/>
    <cellStyle name="標準 31 4 2 3 2 2 3" xfId="31373"/>
    <cellStyle name="標準 31 4 2 3 2 2 4" xfId="41933"/>
    <cellStyle name="標準 31 4 2 3 2 2 5" xfId="52488"/>
    <cellStyle name="標準 31 4 2 3 2 3" xfId="15553"/>
    <cellStyle name="標準 31 4 2 3 2 4" xfId="26108"/>
    <cellStyle name="標準 31 4 2 3 2 5" xfId="36668"/>
    <cellStyle name="標準 31 4 2 3 2 6" xfId="47222"/>
    <cellStyle name="標準 31 4 2 3 3" xfId="4566"/>
    <cellStyle name="標準 31 4 2 3 3 2" xfId="9808"/>
    <cellStyle name="標準 31 4 2 3 3 2 2" xfId="20820"/>
    <cellStyle name="標準 31 4 2 3 3 2 3" xfId="31374"/>
    <cellStyle name="標準 31 4 2 3 3 2 4" xfId="41934"/>
    <cellStyle name="標準 31 4 2 3 3 2 5" xfId="52489"/>
    <cellStyle name="標準 31 4 2 3 3 3" xfId="15554"/>
    <cellStyle name="標準 31 4 2 3 3 4" xfId="26109"/>
    <cellStyle name="標準 31 4 2 3 3 5" xfId="36669"/>
    <cellStyle name="標準 31 4 2 3 3 6" xfId="47223"/>
    <cellStyle name="標準 31 4 2 3 4" xfId="6376"/>
    <cellStyle name="標準 31 4 2 3 4 2" xfId="17572"/>
    <cellStyle name="標準 31 4 2 3 4 3" xfId="28126"/>
    <cellStyle name="標準 31 4 2 3 4 4" xfId="38686"/>
    <cellStyle name="標準 31 4 2 3 4 5" xfId="49241"/>
    <cellStyle name="標準 31 4 2 3 5" xfId="12306"/>
    <cellStyle name="標準 31 4 2 3 6" xfId="22860"/>
    <cellStyle name="標準 31 4 2 3 7" xfId="33420"/>
    <cellStyle name="標準 31 4 2 3 8" xfId="43974"/>
    <cellStyle name="標準 31 4 2 4" xfId="1668"/>
    <cellStyle name="標準 31 4 2 4 2" xfId="4077"/>
    <cellStyle name="標準 31 4 2 4 2 2" xfId="9319"/>
    <cellStyle name="標準 31 4 2 4 2 2 2" xfId="20821"/>
    <cellStyle name="標準 31 4 2 4 2 2 3" xfId="31375"/>
    <cellStyle name="標準 31 4 2 4 2 2 4" xfId="41935"/>
    <cellStyle name="標準 31 4 2 4 2 2 5" xfId="52490"/>
    <cellStyle name="標準 31 4 2 4 2 3" xfId="15555"/>
    <cellStyle name="標準 31 4 2 4 2 4" xfId="26110"/>
    <cellStyle name="標準 31 4 2 4 2 5" xfId="36670"/>
    <cellStyle name="標準 31 4 2 4 2 6" xfId="47224"/>
    <cellStyle name="標準 31 4 2 4 3" xfId="6911"/>
    <cellStyle name="標準 31 4 2 4 3 2" xfId="17083"/>
    <cellStyle name="標準 31 4 2 4 3 3" xfId="27637"/>
    <cellStyle name="標準 31 4 2 4 3 4" xfId="38197"/>
    <cellStyle name="標準 31 4 2 4 3 5" xfId="48752"/>
    <cellStyle name="標準 31 4 2 4 4" xfId="11817"/>
    <cellStyle name="標準 31 4 2 4 5" xfId="22371"/>
    <cellStyle name="標準 31 4 2 4 6" xfId="32931"/>
    <cellStyle name="標準 31 4 2 4 7" xfId="43485"/>
    <cellStyle name="標準 31 4 2 5" xfId="3029"/>
    <cellStyle name="標準 31 4 2 5 2" xfId="8271"/>
    <cellStyle name="標準 31 4 2 5 2 2" xfId="20822"/>
    <cellStyle name="標準 31 4 2 5 2 3" xfId="31376"/>
    <cellStyle name="標準 31 4 2 5 2 4" xfId="41936"/>
    <cellStyle name="標準 31 4 2 5 2 5" xfId="52491"/>
    <cellStyle name="標準 31 4 2 5 3" xfId="15556"/>
    <cellStyle name="標準 31 4 2 5 4" xfId="26111"/>
    <cellStyle name="標準 31 4 2 5 5" xfId="36671"/>
    <cellStyle name="標準 31 4 2 5 6" xfId="47225"/>
    <cellStyle name="標準 31 4 2 6" xfId="5506"/>
    <cellStyle name="標準 31 4 2 6 2" xfId="16035"/>
    <cellStyle name="標準 31 4 2 6 3" xfId="26589"/>
    <cellStyle name="標準 31 4 2 6 4" xfId="37149"/>
    <cellStyle name="標準 31 4 2 6 5" xfId="47704"/>
    <cellStyle name="標準 31 4 2 7" xfId="10769"/>
    <cellStyle name="標準 31 4 2 8" xfId="21323"/>
    <cellStyle name="標準 31 4 2 9" xfId="31883"/>
    <cellStyle name="標準 31 4 3" xfId="515"/>
    <cellStyle name="標準 31 4 3 2" xfId="1028"/>
    <cellStyle name="標準 31 4 3 2 2" xfId="2565"/>
    <cellStyle name="標準 31 4 3 2 2 2" xfId="7808"/>
    <cellStyle name="標準 31 4 3 2 2 2 2" xfId="20823"/>
    <cellStyle name="標準 31 4 3 2 2 2 3" xfId="31377"/>
    <cellStyle name="標準 31 4 3 2 2 2 4" xfId="41937"/>
    <cellStyle name="標準 31 4 3 2 2 2 5" xfId="52492"/>
    <cellStyle name="標準 31 4 3 2 2 3" xfId="15557"/>
    <cellStyle name="標準 31 4 3 2 2 4" xfId="26112"/>
    <cellStyle name="標準 31 4 3 2 2 5" xfId="36672"/>
    <cellStyle name="標準 31 4 3 2 2 6" xfId="47226"/>
    <cellStyle name="標準 31 4 3 2 3" xfId="4974"/>
    <cellStyle name="標準 31 4 3 2 3 2" xfId="10216"/>
    <cellStyle name="標準 31 4 3 2 3 2 2" xfId="20824"/>
    <cellStyle name="標準 31 4 3 2 3 2 3" xfId="31378"/>
    <cellStyle name="標準 31 4 3 2 3 2 4" xfId="41938"/>
    <cellStyle name="標準 31 4 3 2 3 2 5" xfId="52493"/>
    <cellStyle name="標準 31 4 3 2 3 3" xfId="15558"/>
    <cellStyle name="標準 31 4 3 2 3 4" xfId="26113"/>
    <cellStyle name="標準 31 4 3 2 3 5" xfId="36673"/>
    <cellStyle name="標準 31 4 3 2 3 6" xfId="47227"/>
    <cellStyle name="標準 31 4 3 2 4" xfId="6271"/>
    <cellStyle name="標準 31 4 3 2 4 2" xfId="17980"/>
    <cellStyle name="標準 31 4 3 2 4 3" xfId="28534"/>
    <cellStyle name="標準 31 4 3 2 4 4" xfId="39094"/>
    <cellStyle name="標準 31 4 3 2 4 5" xfId="49649"/>
    <cellStyle name="標準 31 4 3 2 5" xfId="12714"/>
    <cellStyle name="標準 31 4 3 2 6" xfId="23268"/>
    <cellStyle name="標準 31 4 3 2 7" xfId="33828"/>
    <cellStyle name="標準 31 4 3 2 8" xfId="44382"/>
    <cellStyle name="標準 31 4 3 3" xfId="1563"/>
    <cellStyle name="標準 31 4 3 3 2" xfId="3972"/>
    <cellStyle name="標準 31 4 3 3 2 2" xfId="9214"/>
    <cellStyle name="標準 31 4 3 3 2 2 2" xfId="20825"/>
    <cellStyle name="標準 31 4 3 3 2 2 3" xfId="31379"/>
    <cellStyle name="標準 31 4 3 3 2 2 4" xfId="41939"/>
    <cellStyle name="標準 31 4 3 3 2 2 5" xfId="52494"/>
    <cellStyle name="標準 31 4 3 3 2 3" xfId="15559"/>
    <cellStyle name="標準 31 4 3 3 2 4" xfId="26114"/>
    <cellStyle name="標準 31 4 3 3 2 5" xfId="36674"/>
    <cellStyle name="標準 31 4 3 3 2 6" xfId="47228"/>
    <cellStyle name="標準 31 4 3 3 3" xfId="6806"/>
    <cellStyle name="標準 31 4 3 3 3 2" xfId="16978"/>
    <cellStyle name="標準 31 4 3 3 3 3" xfId="27532"/>
    <cellStyle name="標準 31 4 3 3 3 4" xfId="38092"/>
    <cellStyle name="標準 31 4 3 3 3 5" xfId="48647"/>
    <cellStyle name="標準 31 4 3 3 4" xfId="11712"/>
    <cellStyle name="標準 31 4 3 3 5" xfId="22266"/>
    <cellStyle name="標準 31 4 3 3 6" xfId="32826"/>
    <cellStyle name="標準 31 4 3 3 7" xfId="43380"/>
    <cellStyle name="標準 31 4 3 4" xfId="3437"/>
    <cellStyle name="標準 31 4 3 4 2" xfId="8679"/>
    <cellStyle name="標準 31 4 3 4 2 2" xfId="20826"/>
    <cellStyle name="標準 31 4 3 4 2 3" xfId="31380"/>
    <cellStyle name="標準 31 4 3 4 2 4" xfId="41940"/>
    <cellStyle name="標準 31 4 3 4 2 5" xfId="52495"/>
    <cellStyle name="標準 31 4 3 4 3" xfId="15560"/>
    <cellStyle name="標準 31 4 3 4 4" xfId="26115"/>
    <cellStyle name="標準 31 4 3 4 5" xfId="36675"/>
    <cellStyle name="標準 31 4 3 4 6" xfId="47229"/>
    <cellStyle name="標準 31 4 3 5" xfId="5758"/>
    <cellStyle name="標準 31 4 3 5 2" xfId="16443"/>
    <cellStyle name="標準 31 4 3 5 3" xfId="26997"/>
    <cellStyle name="標準 31 4 3 5 4" xfId="37557"/>
    <cellStyle name="標準 31 4 3 5 5" xfId="48112"/>
    <cellStyle name="標準 31 4 3 6" xfId="11177"/>
    <cellStyle name="標準 31 4 3 7" xfId="21731"/>
    <cellStyle name="標準 31 4 3 8" xfId="32291"/>
    <cellStyle name="標準 31 4 3 9" xfId="42845"/>
    <cellStyle name="標準 31 4 4" xfId="835"/>
    <cellStyle name="標準 31 4 4 2" xfId="2372"/>
    <cellStyle name="標準 31 4 4 2 2" xfId="4781"/>
    <cellStyle name="標準 31 4 4 2 2 2" xfId="10023"/>
    <cellStyle name="標準 31 4 4 2 2 2 2" xfId="20827"/>
    <cellStyle name="標準 31 4 4 2 2 2 3" xfId="31381"/>
    <cellStyle name="標準 31 4 4 2 2 2 4" xfId="41941"/>
    <cellStyle name="標準 31 4 4 2 2 2 5" xfId="52496"/>
    <cellStyle name="標準 31 4 4 2 2 3" xfId="15561"/>
    <cellStyle name="標準 31 4 4 2 2 4" xfId="26116"/>
    <cellStyle name="標準 31 4 4 2 2 5" xfId="36676"/>
    <cellStyle name="標準 31 4 4 2 2 6" xfId="47230"/>
    <cellStyle name="標準 31 4 4 2 3" xfId="7615"/>
    <cellStyle name="標準 31 4 4 2 3 2" xfId="17787"/>
    <cellStyle name="標準 31 4 4 2 3 3" xfId="28341"/>
    <cellStyle name="標準 31 4 4 2 3 4" xfId="38901"/>
    <cellStyle name="標準 31 4 4 2 3 5" xfId="49456"/>
    <cellStyle name="標準 31 4 4 2 4" xfId="12521"/>
    <cellStyle name="標準 31 4 4 2 5" xfId="23075"/>
    <cellStyle name="標準 31 4 4 2 6" xfId="33635"/>
    <cellStyle name="標準 31 4 4 2 7" xfId="44189"/>
    <cellStyle name="標準 31 4 4 3" xfId="3244"/>
    <cellStyle name="標準 31 4 4 3 2" xfId="8486"/>
    <cellStyle name="標準 31 4 4 3 2 2" xfId="20828"/>
    <cellStyle name="標準 31 4 4 3 2 3" xfId="31382"/>
    <cellStyle name="標準 31 4 4 3 2 4" xfId="41942"/>
    <cellStyle name="標準 31 4 4 3 2 5" xfId="52497"/>
    <cellStyle name="標準 31 4 4 3 3" xfId="15562"/>
    <cellStyle name="標準 31 4 4 3 4" xfId="26117"/>
    <cellStyle name="標準 31 4 4 3 5" xfId="36677"/>
    <cellStyle name="標準 31 4 4 3 6" xfId="47231"/>
    <cellStyle name="標準 31 4 4 4" xfId="6078"/>
    <cellStyle name="標準 31 4 4 4 2" xfId="16250"/>
    <cellStyle name="標準 31 4 4 4 3" xfId="26804"/>
    <cellStyle name="標準 31 4 4 4 4" xfId="37364"/>
    <cellStyle name="標準 31 4 4 4 5" xfId="47919"/>
    <cellStyle name="標準 31 4 4 5" xfId="10984"/>
    <cellStyle name="標準 31 4 4 6" xfId="21538"/>
    <cellStyle name="標準 31 4 4 7" xfId="32098"/>
    <cellStyle name="標準 31 4 4 8" xfId="42652"/>
    <cellStyle name="標準 31 4 5" xfId="2052"/>
    <cellStyle name="標準 31 4 5 2" xfId="4461"/>
    <cellStyle name="標準 31 4 5 2 2" xfId="9703"/>
    <cellStyle name="標準 31 4 5 2 2 2" xfId="20829"/>
    <cellStyle name="標準 31 4 5 2 2 3" xfId="31383"/>
    <cellStyle name="標準 31 4 5 2 2 4" xfId="41943"/>
    <cellStyle name="標準 31 4 5 2 2 5" xfId="52498"/>
    <cellStyle name="標準 31 4 5 2 3" xfId="15563"/>
    <cellStyle name="標準 31 4 5 2 4" xfId="26118"/>
    <cellStyle name="標準 31 4 5 2 5" xfId="36678"/>
    <cellStyle name="標準 31 4 5 2 6" xfId="47232"/>
    <cellStyle name="標準 31 4 5 3" xfId="7295"/>
    <cellStyle name="標準 31 4 5 3 2" xfId="17467"/>
    <cellStyle name="標準 31 4 5 3 3" xfId="28021"/>
    <cellStyle name="標準 31 4 5 3 4" xfId="38581"/>
    <cellStyle name="標準 31 4 5 3 5" xfId="49136"/>
    <cellStyle name="標準 31 4 5 4" xfId="12201"/>
    <cellStyle name="標準 31 4 5 5" xfId="22755"/>
    <cellStyle name="標準 31 4 5 6" xfId="33315"/>
    <cellStyle name="標準 31 4 5 7" xfId="43869"/>
    <cellStyle name="標準 31 4 6" xfId="1370"/>
    <cellStyle name="標準 31 4 6 2" xfId="3779"/>
    <cellStyle name="標準 31 4 6 2 2" xfId="9021"/>
    <cellStyle name="標準 31 4 6 2 2 2" xfId="20830"/>
    <cellStyle name="標準 31 4 6 2 2 3" xfId="31384"/>
    <cellStyle name="標準 31 4 6 2 2 4" xfId="41944"/>
    <cellStyle name="標準 31 4 6 2 2 5" xfId="52499"/>
    <cellStyle name="標準 31 4 6 2 3" xfId="15564"/>
    <cellStyle name="標準 31 4 6 2 4" xfId="26119"/>
    <cellStyle name="標準 31 4 6 2 5" xfId="36679"/>
    <cellStyle name="標準 31 4 6 2 6" xfId="47233"/>
    <cellStyle name="標準 31 4 6 3" xfId="6613"/>
    <cellStyle name="標準 31 4 6 3 2" xfId="16785"/>
    <cellStyle name="標準 31 4 6 3 3" xfId="27339"/>
    <cellStyle name="標準 31 4 6 3 4" xfId="37899"/>
    <cellStyle name="標準 31 4 6 3 5" xfId="48454"/>
    <cellStyle name="標準 31 4 6 4" xfId="11519"/>
    <cellStyle name="標準 31 4 6 5" xfId="22073"/>
    <cellStyle name="標準 31 4 6 6" xfId="32633"/>
    <cellStyle name="標準 31 4 6 7" xfId="43187"/>
    <cellStyle name="標準 31 4 7" xfId="2924"/>
    <cellStyle name="標準 31 4 7 2" xfId="8166"/>
    <cellStyle name="標準 31 4 7 2 2" xfId="20831"/>
    <cellStyle name="標準 31 4 7 2 3" xfId="31385"/>
    <cellStyle name="標準 31 4 7 2 4" xfId="41945"/>
    <cellStyle name="標準 31 4 7 2 5" xfId="52500"/>
    <cellStyle name="標準 31 4 7 3" xfId="15565"/>
    <cellStyle name="標準 31 4 7 4" xfId="26120"/>
    <cellStyle name="標準 31 4 7 5" xfId="36680"/>
    <cellStyle name="標準 31 4 7 6" xfId="47234"/>
    <cellStyle name="標準 31 4 8" xfId="5379"/>
    <cellStyle name="標準 31 4 8 2" xfId="15930"/>
    <cellStyle name="標準 31 4 8 3" xfId="26484"/>
    <cellStyle name="標準 31 4 8 4" xfId="37044"/>
    <cellStyle name="標準 31 4 8 5" xfId="47599"/>
    <cellStyle name="標準 31 4 9" xfId="10664"/>
    <cellStyle name="標準 31 5" xfId="153"/>
    <cellStyle name="標準 31 5 10" xfId="21240"/>
    <cellStyle name="標準 31 5 11" xfId="31800"/>
    <cellStyle name="標準 31 5 12" xfId="42354"/>
    <cellStyle name="標準 31 5 2" xfId="285"/>
    <cellStyle name="標準 31 5 2 10" xfId="42459"/>
    <cellStyle name="標準 31 5 2 2" xfId="642"/>
    <cellStyle name="標準 31 5 2 2 2" xfId="2692"/>
    <cellStyle name="標準 31 5 2 2 2 2" xfId="5101"/>
    <cellStyle name="標準 31 5 2 2 2 2 2" xfId="10343"/>
    <cellStyle name="標準 31 5 2 2 2 2 2 2" xfId="20832"/>
    <cellStyle name="標準 31 5 2 2 2 2 2 3" xfId="31386"/>
    <cellStyle name="標準 31 5 2 2 2 2 2 4" xfId="41946"/>
    <cellStyle name="標準 31 5 2 2 2 2 2 5" xfId="52501"/>
    <cellStyle name="標準 31 5 2 2 2 2 3" xfId="15566"/>
    <cellStyle name="標準 31 5 2 2 2 2 4" xfId="26121"/>
    <cellStyle name="標準 31 5 2 2 2 2 5" xfId="36681"/>
    <cellStyle name="標準 31 5 2 2 2 2 6" xfId="47235"/>
    <cellStyle name="標準 31 5 2 2 2 3" xfId="7935"/>
    <cellStyle name="標準 31 5 2 2 2 3 2" xfId="18107"/>
    <cellStyle name="標準 31 5 2 2 2 3 3" xfId="28661"/>
    <cellStyle name="標準 31 5 2 2 2 3 4" xfId="39221"/>
    <cellStyle name="標準 31 5 2 2 2 3 5" xfId="49776"/>
    <cellStyle name="標準 31 5 2 2 2 4" xfId="12841"/>
    <cellStyle name="標準 31 5 2 2 2 5" xfId="23395"/>
    <cellStyle name="標準 31 5 2 2 2 6" xfId="33955"/>
    <cellStyle name="標準 31 5 2 2 2 7" xfId="44509"/>
    <cellStyle name="標準 31 5 2 2 3" xfId="3564"/>
    <cellStyle name="標準 31 5 2 2 3 2" xfId="8806"/>
    <cellStyle name="標準 31 5 2 2 3 2 2" xfId="20833"/>
    <cellStyle name="標準 31 5 2 2 3 2 3" xfId="31387"/>
    <cellStyle name="標準 31 5 2 2 3 2 4" xfId="41947"/>
    <cellStyle name="標準 31 5 2 2 3 2 5" xfId="52502"/>
    <cellStyle name="標準 31 5 2 2 3 3" xfId="15567"/>
    <cellStyle name="標準 31 5 2 2 3 4" xfId="26122"/>
    <cellStyle name="標準 31 5 2 2 3 5" xfId="36682"/>
    <cellStyle name="標準 31 5 2 2 3 6" xfId="47236"/>
    <cellStyle name="標準 31 5 2 2 4" xfId="5885"/>
    <cellStyle name="標準 31 5 2 2 4 2" xfId="16570"/>
    <cellStyle name="標準 31 5 2 2 4 3" xfId="27124"/>
    <cellStyle name="標準 31 5 2 2 4 4" xfId="37684"/>
    <cellStyle name="標準 31 5 2 2 4 5" xfId="48239"/>
    <cellStyle name="標準 31 5 2 2 5" xfId="11304"/>
    <cellStyle name="標準 31 5 2 2 6" xfId="21858"/>
    <cellStyle name="標準 31 5 2 2 7" xfId="32418"/>
    <cellStyle name="標準 31 5 2 2 8" xfId="42972"/>
    <cellStyle name="標準 31 5 2 3" xfId="1155"/>
    <cellStyle name="標準 31 5 2 3 2" xfId="2179"/>
    <cellStyle name="標準 31 5 2 3 2 2" xfId="7422"/>
    <cellStyle name="標準 31 5 2 3 2 2 2" xfId="20834"/>
    <cellStyle name="標準 31 5 2 3 2 2 3" xfId="31388"/>
    <cellStyle name="標準 31 5 2 3 2 2 4" xfId="41948"/>
    <cellStyle name="標準 31 5 2 3 2 2 5" xfId="52503"/>
    <cellStyle name="標準 31 5 2 3 2 3" xfId="15568"/>
    <cellStyle name="標準 31 5 2 3 2 4" xfId="26123"/>
    <cellStyle name="標準 31 5 2 3 2 5" xfId="36683"/>
    <cellStyle name="標準 31 5 2 3 2 6" xfId="47237"/>
    <cellStyle name="標準 31 5 2 3 3" xfId="4588"/>
    <cellStyle name="標準 31 5 2 3 3 2" xfId="9830"/>
    <cellStyle name="標準 31 5 2 3 3 2 2" xfId="20835"/>
    <cellStyle name="標準 31 5 2 3 3 2 3" xfId="31389"/>
    <cellStyle name="標準 31 5 2 3 3 2 4" xfId="41949"/>
    <cellStyle name="標準 31 5 2 3 3 2 5" xfId="52504"/>
    <cellStyle name="標準 31 5 2 3 3 3" xfId="15569"/>
    <cellStyle name="標準 31 5 2 3 3 4" xfId="26124"/>
    <cellStyle name="標準 31 5 2 3 3 5" xfId="36684"/>
    <cellStyle name="標準 31 5 2 3 3 6" xfId="47238"/>
    <cellStyle name="標準 31 5 2 3 4" xfId="6398"/>
    <cellStyle name="標準 31 5 2 3 4 2" xfId="17594"/>
    <cellStyle name="標準 31 5 2 3 4 3" xfId="28148"/>
    <cellStyle name="標準 31 5 2 3 4 4" xfId="38708"/>
    <cellStyle name="標準 31 5 2 3 4 5" xfId="49263"/>
    <cellStyle name="標準 31 5 2 3 5" xfId="12328"/>
    <cellStyle name="標準 31 5 2 3 6" xfId="22882"/>
    <cellStyle name="標準 31 5 2 3 7" xfId="33442"/>
    <cellStyle name="標準 31 5 2 3 8" xfId="43996"/>
    <cellStyle name="標準 31 5 2 4" xfId="1690"/>
    <cellStyle name="標準 31 5 2 4 2" xfId="4099"/>
    <cellStyle name="標準 31 5 2 4 2 2" xfId="9341"/>
    <cellStyle name="標準 31 5 2 4 2 2 2" xfId="20836"/>
    <cellStyle name="標準 31 5 2 4 2 2 3" xfId="31390"/>
    <cellStyle name="標準 31 5 2 4 2 2 4" xfId="41950"/>
    <cellStyle name="標準 31 5 2 4 2 2 5" xfId="52505"/>
    <cellStyle name="標準 31 5 2 4 2 3" xfId="15570"/>
    <cellStyle name="標準 31 5 2 4 2 4" xfId="26125"/>
    <cellStyle name="標準 31 5 2 4 2 5" xfId="36685"/>
    <cellStyle name="標準 31 5 2 4 2 6" xfId="47239"/>
    <cellStyle name="標準 31 5 2 4 3" xfId="6933"/>
    <cellStyle name="標準 31 5 2 4 3 2" xfId="17105"/>
    <cellStyle name="標準 31 5 2 4 3 3" xfId="27659"/>
    <cellStyle name="標準 31 5 2 4 3 4" xfId="38219"/>
    <cellStyle name="標準 31 5 2 4 3 5" xfId="48774"/>
    <cellStyle name="標準 31 5 2 4 4" xfId="11839"/>
    <cellStyle name="標準 31 5 2 4 5" xfId="22393"/>
    <cellStyle name="標準 31 5 2 4 6" xfId="32953"/>
    <cellStyle name="標準 31 5 2 4 7" xfId="43507"/>
    <cellStyle name="標準 31 5 2 5" xfId="3051"/>
    <cellStyle name="標準 31 5 2 5 2" xfId="8293"/>
    <cellStyle name="標準 31 5 2 5 2 2" xfId="20837"/>
    <cellStyle name="標準 31 5 2 5 2 3" xfId="31391"/>
    <cellStyle name="標準 31 5 2 5 2 4" xfId="41951"/>
    <cellStyle name="標準 31 5 2 5 2 5" xfId="52506"/>
    <cellStyle name="標準 31 5 2 5 3" xfId="15571"/>
    <cellStyle name="標準 31 5 2 5 4" xfId="26126"/>
    <cellStyle name="標準 31 5 2 5 5" xfId="36686"/>
    <cellStyle name="標準 31 5 2 5 6" xfId="47240"/>
    <cellStyle name="標準 31 5 2 6" xfId="5528"/>
    <cellStyle name="標準 31 5 2 6 2" xfId="16057"/>
    <cellStyle name="標準 31 5 2 6 3" xfId="26611"/>
    <cellStyle name="標準 31 5 2 6 4" xfId="37171"/>
    <cellStyle name="標準 31 5 2 6 5" xfId="47726"/>
    <cellStyle name="標準 31 5 2 7" xfId="10791"/>
    <cellStyle name="標準 31 5 2 8" xfId="21345"/>
    <cellStyle name="標準 31 5 2 9" xfId="31905"/>
    <cellStyle name="標準 31 5 3" xfId="537"/>
    <cellStyle name="標準 31 5 3 2" xfId="1050"/>
    <cellStyle name="標準 31 5 3 2 2" xfId="2587"/>
    <cellStyle name="標準 31 5 3 2 2 2" xfId="7830"/>
    <cellStyle name="標準 31 5 3 2 2 2 2" xfId="20838"/>
    <cellStyle name="標準 31 5 3 2 2 2 3" xfId="31392"/>
    <cellStyle name="標準 31 5 3 2 2 2 4" xfId="41952"/>
    <cellStyle name="標準 31 5 3 2 2 2 5" xfId="52507"/>
    <cellStyle name="標準 31 5 3 2 2 3" xfId="15572"/>
    <cellStyle name="標準 31 5 3 2 2 4" xfId="26127"/>
    <cellStyle name="標準 31 5 3 2 2 5" xfId="36687"/>
    <cellStyle name="標準 31 5 3 2 2 6" xfId="47241"/>
    <cellStyle name="標準 31 5 3 2 3" xfId="4996"/>
    <cellStyle name="標準 31 5 3 2 3 2" xfId="10238"/>
    <cellStyle name="標準 31 5 3 2 3 2 2" xfId="20839"/>
    <cellStyle name="標準 31 5 3 2 3 2 3" xfId="31393"/>
    <cellStyle name="標準 31 5 3 2 3 2 4" xfId="41953"/>
    <cellStyle name="標準 31 5 3 2 3 2 5" xfId="52508"/>
    <cellStyle name="標準 31 5 3 2 3 3" xfId="15573"/>
    <cellStyle name="標準 31 5 3 2 3 4" xfId="26128"/>
    <cellStyle name="標準 31 5 3 2 3 5" xfId="36688"/>
    <cellStyle name="標準 31 5 3 2 3 6" xfId="47242"/>
    <cellStyle name="標準 31 5 3 2 4" xfId="6293"/>
    <cellStyle name="標準 31 5 3 2 4 2" xfId="18002"/>
    <cellStyle name="標準 31 5 3 2 4 3" xfId="28556"/>
    <cellStyle name="標準 31 5 3 2 4 4" xfId="39116"/>
    <cellStyle name="標準 31 5 3 2 4 5" xfId="49671"/>
    <cellStyle name="標準 31 5 3 2 5" xfId="12736"/>
    <cellStyle name="標準 31 5 3 2 6" xfId="23290"/>
    <cellStyle name="標準 31 5 3 2 7" xfId="33850"/>
    <cellStyle name="標準 31 5 3 2 8" xfId="44404"/>
    <cellStyle name="標準 31 5 3 3" xfId="1585"/>
    <cellStyle name="標準 31 5 3 3 2" xfId="3994"/>
    <cellStyle name="標準 31 5 3 3 2 2" xfId="9236"/>
    <cellStyle name="標準 31 5 3 3 2 2 2" xfId="20840"/>
    <cellStyle name="標準 31 5 3 3 2 2 3" xfId="31394"/>
    <cellStyle name="標準 31 5 3 3 2 2 4" xfId="41954"/>
    <cellStyle name="標準 31 5 3 3 2 2 5" xfId="52509"/>
    <cellStyle name="標準 31 5 3 3 2 3" xfId="15574"/>
    <cellStyle name="標準 31 5 3 3 2 4" xfId="26129"/>
    <cellStyle name="標準 31 5 3 3 2 5" xfId="36689"/>
    <cellStyle name="標準 31 5 3 3 2 6" xfId="47243"/>
    <cellStyle name="標準 31 5 3 3 3" xfId="6828"/>
    <cellStyle name="標準 31 5 3 3 3 2" xfId="17000"/>
    <cellStyle name="標準 31 5 3 3 3 3" xfId="27554"/>
    <cellStyle name="標準 31 5 3 3 3 4" xfId="38114"/>
    <cellStyle name="標準 31 5 3 3 3 5" xfId="48669"/>
    <cellStyle name="標準 31 5 3 3 4" xfId="11734"/>
    <cellStyle name="標準 31 5 3 3 5" xfId="22288"/>
    <cellStyle name="標準 31 5 3 3 6" xfId="32848"/>
    <cellStyle name="標準 31 5 3 3 7" xfId="43402"/>
    <cellStyle name="標準 31 5 3 4" xfId="3459"/>
    <cellStyle name="標準 31 5 3 4 2" xfId="8701"/>
    <cellStyle name="標準 31 5 3 4 2 2" xfId="20841"/>
    <cellStyle name="標準 31 5 3 4 2 3" xfId="31395"/>
    <cellStyle name="標準 31 5 3 4 2 4" xfId="41955"/>
    <cellStyle name="標準 31 5 3 4 2 5" xfId="52510"/>
    <cellStyle name="標準 31 5 3 4 3" xfId="15575"/>
    <cellStyle name="標準 31 5 3 4 4" xfId="26130"/>
    <cellStyle name="標準 31 5 3 4 5" xfId="36690"/>
    <cellStyle name="標準 31 5 3 4 6" xfId="47244"/>
    <cellStyle name="標準 31 5 3 5" xfId="5780"/>
    <cellStyle name="標準 31 5 3 5 2" xfId="16465"/>
    <cellStyle name="標準 31 5 3 5 3" xfId="27019"/>
    <cellStyle name="標準 31 5 3 5 4" xfId="37579"/>
    <cellStyle name="標準 31 5 3 5 5" xfId="48134"/>
    <cellStyle name="標準 31 5 3 6" xfId="11199"/>
    <cellStyle name="標準 31 5 3 7" xfId="21753"/>
    <cellStyle name="標準 31 5 3 8" xfId="32313"/>
    <cellStyle name="標準 31 5 3 9" xfId="42867"/>
    <cellStyle name="標準 31 5 4" xfId="857"/>
    <cellStyle name="標準 31 5 4 2" xfId="2394"/>
    <cellStyle name="標準 31 5 4 2 2" xfId="4803"/>
    <cellStyle name="標準 31 5 4 2 2 2" xfId="10045"/>
    <cellStyle name="標準 31 5 4 2 2 2 2" xfId="20842"/>
    <cellStyle name="標準 31 5 4 2 2 2 3" xfId="31396"/>
    <cellStyle name="標準 31 5 4 2 2 2 4" xfId="41956"/>
    <cellStyle name="標準 31 5 4 2 2 2 5" xfId="52511"/>
    <cellStyle name="標準 31 5 4 2 2 3" xfId="15576"/>
    <cellStyle name="標準 31 5 4 2 2 4" xfId="26131"/>
    <cellStyle name="標準 31 5 4 2 2 5" xfId="36691"/>
    <cellStyle name="標準 31 5 4 2 2 6" xfId="47245"/>
    <cellStyle name="標準 31 5 4 2 3" xfId="7637"/>
    <cellStyle name="標準 31 5 4 2 3 2" xfId="17809"/>
    <cellStyle name="標準 31 5 4 2 3 3" xfId="28363"/>
    <cellStyle name="標準 31 5 4 2 3 4" xfId="38923"/>
    <cellStyle name="標準 31 5 4 2 3 5" xfId="49478"/>
    <cellStyle name="標準 31 5 4 2 4" xfId="12543"/>
    <cellStyle name="標準 31 5 4 2 5" xfId="23097"/>
    <cellStyle name="標準 31 5 4 2 6" xfId="33657"/>
    <cellStyle name="標準 31 5 4 2 7" xfId="44211"/>
    <cellStyle name="標準 31 5 4 3" xfId="3266"/>
    <cellStyle name="標準 31 5 4 3 2" xfId="8508"/>
    <cellStyle name="標準 31 5 4 3 2 2" xfId="20843"/>
    <cellStyle name="標準 31 5 4 3 2 3" xfId="31397"/>
    <cellStyle name="標準 31 5 4 3 2 4" xfId="41957"/>
    <cellStyle name="標準 31 5 4 3 2 5" xfId="52512"/>
    <cellStyle name="標準 31 5 4 3 3" xfId="15577"/>
    <cellStyle name="標準 31 5 4 3 4" xfId="26132"/>
    <cellStyle name="標準 31 5 4 3 5" xfId="36692"/>
    <cellStyle name="標準 31 5 4 3 6" xfId="47246"/>
    <cellStyle name="標準 31 5 4 4" xfId="6100"/>
    <cellStyle name="標準 31 5 4 4 2" xfId="16272"/>
    <cellStyle name="標準 31 5 4 4 3" xfId="26826"/>
    <cellStyle name="標準 31 5 4 4 4" xfId="37386"/>
    <cellStyle name="標準 31 5 4 4 5" xfId="47941"/>
    <cellStyle name="標準 31 5 4 5" xfId="11006"/>
    <cellStyle name="標準 31 5 4 6" xfId="21560"/>
    <cellStyle name="標準 31 5 4 7" xfId="32120"/>
    <cellStyle name="標準 31 5 4 8" xfId="42674"/>
    <cellStyle name="標準 31 5 5" xfId="2074"/>
    <cellStyle name="標準 31 5 5 2" xfId="4483"/>
    <cellStyle name="標準 31 5 5 2 2" xfId="9725"/>
    <cellStyle name="標準 31 5 5 2 2 2" xfId="20844"/>
    <cellStyle name="標準 31 5 5 2 2 3" xfId="31398"/>
    <cellStyle name="標準 31 5 5 2 2 4" xfId="41958"/>
    <cellStyle name="標準 31 5 5 2 2 5" xfId="52513"/>
    <cellStyle name="標準 31 5 5 2 3" xfId="15578"/>
    <cellStyle name="標準 31 5 5 2 4" xfId="26133"/>
    <cellStyle name="標準 31 5 5 2 5" xfId="36693"/>
    <cellStyle name="標準 31 5 5 2 6" xfId="47247"/>
    <cellStyle name="標準 31 5 5 3" xfId="7317"/>
    <cellStyle name="標準 31 5 5 3 2" xfId="17489"/>
    <cellStyle name="標準 31 5 5 3 3" xfId="28043"/>
    <cellStyle name="標準 31 5 5 3 4" xfId="38603"/>
    <cellStyle name="標準 31 5 5 3 5" xfId="49158"/>
    <cellStyle name="標準 31 5 5 4" xfId="12223"/>
    <cellStyle name="標準 31 5 5 5" xfId="22777"/>
    <cellStyle name="標準 31 5 5 6" xfId="33337"/>
    <cellStyle name="標準 31 5 5 7" xfId="43891"/>
    <cellStyle name="標準 31 5 6" xfId="1392"/>
    <cellStyle name="標準 31 5 6 2" xfId="3801"/>
    <cellStyle name="標準 31 5 6 2 2" xfId="9043"/>
    <cellStyle name="標準 31 5 6 2 2 2" xfId="20845"/>
    <cellStyle name="標準 31 5 6 2 2 3" xfId="31399"/>
    <cellStyle name="標準 31 5 6 2 2 4" xfId="41959"/>
    <cellStyle name="標準 31 5 6 2 2 5" xfId="52514"/>
    <cellStyle name="標準 31 5 6 2 3" xfId="15579"/>
    <cellStyle name="標準 31 5 6 2 4" xfId="26134"/>
    <cellStyle name="標準 31 5 6 2 5" xfId="36694"/>
    <cellStyle name="標準 31 5 6 2 6" xfId="47248"/>
    <cellStyle name="標準 31 5 6 3" xfId="6635"/>
    <cellStyle name="標準 31 5 6 3 2" xfId="16807"/>
    <cellStyle name="標準 31 5 6 3 3" xfId="27361"/>
    <cellStyle name="標準 31 5 6 3 4" xfId="37921"/>
    <cellStyle name="標準 31 5 6 3 5" xfId="48476"/>
    <cellStyle name="標準 31 5 6 4" xfId="11541"/>
    <cellStyle name="標準 31 5 6 5" xfId="22095"/>
    <cellStyle name="標準 31 5 6 6" xfId="32655"/>
    <cellStyle name="標準 31 5 6 7" xfId="43209"/>
    <cellStyle name="標準 31 5 7" xfId="2946"/>
    <cellStyle name="標準 31 5 7 2" xfId="8188"/>
    <cellStyle name="標準 31 5 7 2 2" xfId="20846"/>
    <cellStyle name="標準 31 5 7 2 3" xfId="31400"/>
    <cellStyle name="標準 31 5 7 2 4" xfId="41960"/>
    <cellStyle name="標準 31 5 7 2 5" xfId="52515"/>
    <cellStyle name="標準 31 5 7 3" xfId="15580"/>
    <cellStyle name="標準 31 5 7 4" xfId="26135"/>
    <cellStyle name="標準 31 5 7 5" xfId="36695"/>
    <cellStyle name="標準 31 5 7 6" xfId="47249"/>
    <cellStyle name="標準 31 5 8" xfId="5401"/>
    <cellStyle name="標準 31 5 8 2" xfId="15952"/>
    <cellStyle name="標準 31 5 8 3" xfId="26506"/>
    <cellStyle name="標準 31 5 8 4" xfId="37066"/>
    <cellStyle name="標準 31 5 8 5" xfId="47621"/>
    <cellStyle name="標準 31 5 9" xfId="10686"/>
    <cellStyle name="標準 31 6" xfId="196"/>
    <cellStyle name="標準 31 6 10" xfId="31927"/>
    <cellStyle name="標準 31 6 11" xfId="42481"/>
    <cellStyle name="標準 31 6 2" xfId="664"/>
    <cellStyle name="標準 31 6 2 2" xfId="1177"/>
    <cellStyle name="標準 31 6 2 2 2" xfId="2714"/>
    <cellStyle name="標準 31 6 2 2 2 2" xfId="7957"/>
    <cellStyle name="標準 31 6 2 2 2 2 2" xfId="20847"/>
    <cellStyle name="標準 31 6 2 2 2 2 3" xfId="31401"/>
    <cellStyle name="標準 31 6 2 2 2 2 4" xfId="41961"/>
    <cellStyle name="標準 31 6 2 2 2 2 5" xfId="52516"/>
    <cellStyle name="標準 31 6 2 2 2 3" xfId="15581"/>
    <cellStyle name="標準 31 6 2 2 2 4" xfId="26136"/>
    <cellStyle name="標準 31 6 2 2 2 5" xfId="36696"/>
    <cellStyle name="標準 31 6 2 2 2 6" xfId="47250"/>
    <cellStyle name="標準 31 6 2 2 3" xfId="5123"/>
    <cellStyle name="標準 31 6 2 2 3 2" xfId="10365"/>
    <cellStyle name="標準 31 6 2 2 3 2 2" xfId="20848"/>
    <cellStyle name="標準 31 6 2 2 3 2 3" xfId="31402"/>
    <cellStyle name="標準 31 6 2 2 3 2 4" xfId="41962"/>
    <cellStyle name="標準 31 6 2 2 3 2 5" xfId="52517"/>
    <cellStyle name="標準 31 6 2 2 3 3" xfId="15582"/>
    <cellStyle name="標準 31 6 2 2 3 4" xfId="26137"/>
    <cellStyle name="標準 31 6 2 2 3 5" xfId="36697"/>
    <cellStyle name="標準 31 6 2 2 3 6" xfId="47251"/>
    <cellStyle name="標準 31 6 2 2 4" xfId="6420"/>
    <cellStyle name="標準 31 6 2 2 4 2" xfId="18129"/>
    <cellStyle name="標準 31 6 2 2 4 3" xfId="28683"/>
    <cellStyle name="標準 31 6 2 2 4 4" xfId="39243"/>
    <cellStyle name="標準 31 6 2 2 4 5" xfId="49798"/>
    <cellStyle name="標準 31 6 2 2 5" xfId="12863"/>
    <cellStyle name="標準 31 6 2 2 6" xfId="23417"/>
    <cellStyle name="標準 31 6 2 2 7" xfId="33977"/>
    <cellStyle name="標準 31 6 2 2 8" xfId="44531"/>
    <cellStyle name="標準 31 6 2 3" xfId="1712"/>
    <cellStyle name="標準 31 6 2 3 2" xfId="4121"/>
    <cellStyle name="標準 31 6 2 3 2 2" xfId="9363"/>
    <cellStyle name="標準 31 6 2 3 2 2 2" xfId="20849"/>
    <cellStyle name="標準 31 6 2 3 2 2 3" xfId="31403"/>
    <cellStyle name="標準 31 6 2 3 2 2 4" xfId="41963"/>
    <cellStyle name="標準 31 6 2 3 2 2 5" xfId="52518"/>
    <cellStyle name="標準 31 6 2 3 2 3" xfId="15583"/>
    <cellStyle name="標準 31 6 2 3 2 4" xfId="26138"/>
    <cellStyle name="標準 31 6 2 3 2 5" xfId="36698"/>
    <cellStyle name="標準 31 6 2 3 2 6" xfId="47252"/>
    <cellStyle name="標準 31 6 2 3 3" xfId="6955"/>
    <cellStyle name="標準 31 6 2 3 3 2" xfId="17127"/>
    <cellStyle name="標準 31 6 2 3 3 3" xfId="27681"/>
    <cellStyle name="標準 31 6 2 3 3 4" xfId="38241"/>
    <cellStyle name="標準 31 6 2 3 3 5" xfId="48796"/>
    <cellStyle name="標準 31 6 2 3 4" xfId="11861"/>
    <cellStyle name="標準 31 6 2 3 5" xfId="22415"/>
    <cellStyle name="標準 31 6 2 3 6" xfId="32975"/>
    <cellStyle name="標準 31 6 2 3 7" xfId="43529"/>
    <cellStyle name="標準 31 6 2 4" xfId="3586"/>
    <cellStyle name="標準 31 6 2 4 2" xfId="8828"/>
    <cellStyle name="標準 31 6 2 4 2 2" xfId="20850"/>
    <cellStyle name="標準 31 6 2 4 2 3" xfId="31404"/>
    <cellStyle name="標準 31 6 2 4 2 4" xfId="41964"/>
    <cellStyle name="標準 31 6 2 4 2 5" xfId="52519"/>
    <cellStyle name="標準 31 6 2 4 3" xfId="15584"/>
    <cellStyle name="標準 31 6 2 4 4" xfId="26139"/>
    <cellStyle name="標準 31 6 2 4 5" xfId="36699"/>
    <cellStyle name="標準 31 6 2 4 6" xfId="47253"/>
    <cellStyle name="標準 31 6 2 5" xfId="5907"/>
    <cellStyle name="標準 31 6 2 5 2" xfId="16592"/>
    <cellStyle name="標準 31 6 2 5 3" xfId="27146"/>
    <cellStyle name="標準 31 6 2 5 4" xfId="37706"/>
    <cellStyle name="標準 31 6 2 5 5" xfId="48261"/>
    <cellStyle name="標準 31 6 2 6" xfId="11326"/>
    <cellStyle name="標準 31 6 2 7" xfId="21880"/>
    <cellStyle name="標準 31 6 2 8" xfId="32440"/>
    <cellStyle name="標準 31 6 2 9" xfId="42994"/>
    <cellStyle name="標準 31 6 3" xfId="879"/>
    <cellStyle name="標準 31 6 3 2" xfId="2416"/>
    <cellStyle name="標準 31 6 3 2 2" xfId="4825"/>
    <cellStyle name="標準 31 6 3 2 2 2" xfId="10067"/>
    <cellStyle name="標準 31 6 3 2 2 2 2" xfId="20851"/>
    <cellStyle name="標準 31 6 3 2 2 2 3" xfId="31405"/>
    <cellStyle name="標準 31 6 3 2 2 2 4" xfId="41965"/>
    <cellStyle name="標準 31 6 3 2 2 2 5" xfId="52520"/>
    <cellStyle name="標準 31 6 3 2 2 3" xfId="15585"/>
    <cellStyle name="標準 31 6 3 2 2 4" xfId="26140"/>
    <cellStyle name="標準 31 6 3 2 2 5" xfId="36700"/>
    <cellStyle name="標準 31 6 3 2 2 6" xfId="47254"/>
    <cellStyle name="標準 31 6 3 2 3" xfId="7659"/>
    <cellStyle name="標準 31 6 3 2 3 2" xfId="17831"/>
    <cellStyle name="標準 31 6 3 2 3 3" xfId="28385"/>
    <cellStyle name="標準 31 6 3 2 3 4" xfId="38945"/>
    <cellStyle name="標準 31 6 3 2 3 5" xfId="49500"/>
    <cellStyle name="標準 31 6 3 2 4" xfId="12565"/>
    <cellStyle name="標準 31 6 3 2 5" xfId="23119"/>
    <cellStyle name="標準 31 6 3 2 6" xfId="33679"/>
    <cellStyle name="標準 31 6 3 2 7" xfId="44233"/>
    <cellStyle name="標準 31 6 3 3" xfId="3288"/>
    <cellStyle name="標準 31 6 3 3 2" xfId="8530"/>
    <cellStyle name="標準 31 6 3 3 2 2" xfId="20852"/>
    <cellStyle name="標準 31 6 3 3 2 3" xfId="31406"/>
    <cellStyle name="標準 31 6 3 3 2 4" xfId="41966"/>
    <cellStyle name="標準 31 6 3 3 2 5" xfId="52521"/>
    <cellStyle name="標準 31 6 3 3 3" xfId="15586"/>
    <cellStyle name="標準 31 6 3 3 4" xfId="26141"/>
    <cellStyle name="標準 31 6 3 3 5" xfId="36701"/>
    <cellStyle name="標準 31 6 3 3 6" xfId="47255"/>
    <cellStyle name="標準 31 6 3 4" xfId="6122"/>
    <cellStyle name="標準 31 6 3 4 2" xfId="16294"/>
    <cellStyle name="標準 31 6 3 4 3" xfId="26848"/>
    <cellStyle name="標準 31 6 3 4 4" xfId="37408"/>
    <cellStyle name="標準 31 6 3 4 5" xfId="47963"/>
    <cellStyle name="標準 31 6 3 5" xfId="11028"/>
    <cellStyle name="標準 31 6 3 6" xfId="21582"/>
    <cellStyle name="標準 31 6 3 7" xfId="32142"/>
    <cellStyle name="標準 31 6 3 8" xfId="42696"/>
    <cellStyle name="標準 31 6 4" xfId="2201"/>
    <cellStyle name="標準 31 6 4 2" xfId="4610"/>
    <cellStyle name="標準 31 6 4 2 2" xfId="9852"/>
    <cellStyle name="標準 31 6 4 2 2 2" xfId="20853"/>
    <cellStyle name="標準 31 6 4 2 2 3" xfId="31407"/>
    <cellStyle name="標準 31 6 4 2 2 4" xfId="41967"/>
    <cellStyle name="標準 31 6 4 2 2 5" xfId="52522"/>
    <cellStyle name="標準 31 6 4 2 3" xfId="15587"/>
    <cellStyle name="標準 31 6 4 2 4" xfId="26142"/>
    <cellStyle name="標準 31 6 4 2 5" xfId="36702"/>
    <cellStyle name="標準 31 6 4 2 6" xfId="47256"/>
    <cellStyle name="標準 31 6 4 3" xfId="7444"/>
    <cellStyle name="標準 31 6 4 3 2" xfId="17616"/>
    <cellStyle name="標準 31 6 4 3 3" xfId="28170"/>
    <cellStyle name="標準 31 6 4 3 4" xfId="38730"/>
    <cellStyle name="標準 31 6 4 3 5" xfId="49285"/>
    <cellStyle name="標準 31 6 4 4" xfId="12350"/>
    <cellStyle name="標準 31 6 4 5" xfId="22904"/>
    <cellStyle name="標準 31 6 4 6" xfId="33464"/>
    <cellStyle name="標準 31 6 4 7" xfId="44018"/>
    <cellStyle name="標準 31 6 5" xfId="1414"/>
    <cellStyle name="標準 31 6 5 2" xfId="3823"/>
    <cellStyle name="標準 31 6 5 2 2" xfId="9065"/>
    <cellStyle name="標準 31 6 5 2 2 2" xfId="20854"/>
    <cellStyle name="標準 31 6 5 2 2 3" xfId="31408"/>
    <cellStyle name="標準 31 6 5 2 2 4" xfId="41968"/>
    <cellStyle name="標準 31 6 5 2 2 5" xfId="52523"/>
    <cellStyle name="標準 31 6 5 2 3" xfId="15588"/>
    <cellStyle name="標準 31 6 5 2 4" xfId="26143"/>
    <cellStyle name="標準 31 6 5 2 5" xfId="36703"/>
    <cellStyle name="標準 31 6 5 2 6" xfId="47257"/>
    <cellStyle name="標準 31 6 5 3" xfId="6657"/>
    <cellStyle name="標準 31 6 5 3 2" xfId="16829"/>
    <cellStyle name="標準 31 6 5 3 3" xfId="27383"/>
    <cellStyle name="標準 31 6 5 3 4" xfId="37943"/>
    <cellStyle name="標準 31 6 5 3 5" xfId="48498"/>
    <cellStyle name="標準 31 6 5 4" xfId="11563"/>
    <cellStyle name="標準 31 6 5 5" xfId="22117"/>
    <cellStyle name="標準 31 6 5 6" xfId="32677"/>
    <cellStyle name="標準 31 6 5 7" xfId="43231"/>
    <cellStyle name="標準 31 6 6" xfId="3073"/>
    <cellStyle name="標準 31 6 6 2" xfId="8315"/>
    <cellStyle name="標準 31 6 6 2 2" xfId="20855"/>
    <cellStyle name="標準 31 6 6 2 3" xfId="31409"/>
    <cellStyle name="標準 31 6 6 2 4" xfId="41969"/>
    <cellStyle name="標準 31 6 6 2 5" xfId="52524"/>
    <cellStyle name="標準 31 6 6 3" xfId="15589"/>
    <cellStyle name="標準 31 6 6 4" xfId="26144"/>
    <cellStyle name="標準 31 6 6 5" xfId="36704"/>
    <cellStyle name="標準 31 6 6 6" xfId="47258"/>
    <cellStyle name="標準 31 6 7" xfId="5444"/>
    <cellStyle name="標準 31 6 7 2" xfId="16079"/>
    <cellStyle name="標準 31 6 7 3" xfId="26633"/>
    <cellStyle name="標準 31 6 7 4" xfId="37193"/>
    <cellStyle name="標準 31 6 7 5" xfId="47748"/>
    <cellStyle name="標準 31 6 8" xfId="10813"/>
    <cellStyle name="標準 31 6 9" xfId="21367"/>
    <cellStyle name="標準 31 7" xfId="595"/>
    <cellStyle name="標準 31 7 10" xfId="31949"/>
    <cellStyle name="標準 31 7 11" xfId="42503"/>
    <cellStyle name="標準 31 7 2" xfId="1199"/>
    <cellStyle name="標準 31 7 2 2" xfId="2736"/>
    <cellStyle name="標準 31 7 2 2 2" xfId="5145"/>
    <cellStyle name="標準 31 7 2 2 2 2" xfId="10387"/>
    <cellStyle name="標準 31 7 2 2 2 2 2" xfId="20856"/>
    <cellStyle name="標準 31 7 2 2 2 2 3" xfId="31410"/>
    <cellStyle name="標準 31 7 2 2 2 2 4" xfId="41970"/>
    <cellStyle name="標準 31 7 2 2 2 2 5" xfId="52525"/>
    <cellStyle name="標準 31 7 2 2 2 3" xfId="15590"/>
    <cellStyle name="標準 31 7 2 2 2 4" xfId="26145"/>
    <cellStyle name="標準 31 7 2 2 2 5" xfId="36705"/>
    <cellStyle name="標準 31 7 2 2 2 6" xfId="47259"/>
    <cellStyle name="標準 31 7 2 2 3" xfId="7979"/>
    <cellStyle name="標準 31 7 2 2 3 2" xfId="18151"/>
    <cellStyle name="標準 31 7 2 2 3 3" xfId="28705"/>
    <cellStyle name="標準 31 7 2 2 3 4" xfId="39265"/>
    <cellStyle name="標準 31 7 2 2 3 5" xfId="49820"/>
    <cellStyle name="標準 31 7 2 2 4" xfId="12885"/>
    <cellStyle name="標準 31 7 2 2 5" xfId="23439"/>
    <cellStyle name="標準 31 7 2 2 6" xfId="33999"/>
    <cellStyle name="標準 31 7 2 2 7" xfId="44553"/>
    <cellStyle name="標準 31 7 2 3" xfId="1734"/>
    <cellStyle name="標準 31 7 2 3 2" xfId="4143"/>
    <cellStyle name="標準 31 7 2 3 2 2" xfId="9385"/>
    <cellStyle name="標準 31 7 2 3 2 2 2" xfId="20857"/>
    <cellStyle name="標準 31 7 2 3 2 2 3" xfId="31411"/>
    <cellStyle name="標準 31 7 2 3 2 2 4" xfId="41971"/>
    <cellStyle name="標準 31 7 2 3 2 2 5" xfId="52526"/>
    <cellStyle name="標準 31 7 2 3 2 3" xfId="15591"/>
    <cellStyle name="標準 31 7 2 3 2 4" xfId="26146"/>
    <cellStyle name="標準 31 7 2 3 2 5" xfId="36706"/>
    <cellStyle name="標準 31 7 2 3 2 6" xfId="47260"/>
    <cellStyle name="標準 31 7 2 3 3" xfId="6977"/>
    <cellStyle name="標準 31 7 2 3 3 2" xfId="17149"/>
    <cellStyle name="標準 31 7 2 3 3 3" xfId="27703"/>
    <cellStyle name="標準 31 7 2 3 3 4" xfId="38263"/>
    <cellStyle name="標準 31 7 2 3 3 5" xfId="48818"/>
    <cellStyle name="標準 31 7 2 3 4" xfId="11883"/>
    <cellStyle name="標準 31 7 2 3 5" xfId="22437"/>
    <cellStyle name="標準 31 7 2 3 6" xfId="32997"/>
    <cellStyle name="標準 31 7 2 3 7" xfId="43551"/>
    <cellStyle name="標準 31 7 2 4" xfId="3608"/>
    <cellStyle name="標準 31 7 2 4 2" xfId="8850"/>
    <cellStyle name="標準 31 7 2 4 2 2" xfId="20858"/>
    <cellStyle name="標準 31 7 2 4 2 3" xfId="31412"/>
    <cellStyle name="標準 31 7 2 4 2 4" xfId="41972"/>
    <cellStyle name="標準 31 7 2 4 2 5" xfId="52527"/>
    <cellStyle name="標準 31 7 2 4 3" xfId="15592"/>
    <cellStyle name="標準 31 7 2 4 4" xfId="26147"/>
    <cellStyle name="標準 31 7 2 4 5" xfId="36707"/>
    <cellStyle name="標準 31 7 2 4 6" xfId="47261"/>
    <cellStyle name="標準 31 7 2 5" xfId="6442"/>
    <cellStyle name="標準 31 7 2 5 2" xfId="16614"/>
    <cellStyle name="標準 31 7 2 5 3" xfId="27168"/>
    <cellStyle name="標準 31 7 2 5 4" xfId="37728"/>
    <cellStyle name="標準 31 7 2 5 5" xfId="48283"/>
    <cellStyle name="標準 31 7 2 6" xfId="11348"/>
    <cellStyle name="標準 31 7 2 7" xfId="21902"/>
    <cellStyle name="標準 31 7 2 8" xfId="32462"/>
    <cellStyle name="標準 31 7 2 9" xfId="43016"/>
    <cellStyle name="標準 31 7 3" xfId="901"/>
    <cellStyle name="標準 31 7 3 2" xfId="2438"/>
    <cellStyle name="標準 31 7 3 2 2" xfId="4847"/>
    <cellStyle name="標準 31 7 3 2 2 2" xfId="10089"/>
    <cellStyle name="標準 31 7 3 2 2 2 2" xfId="20859"/>
    <cellStyle name="標準 31 7 3 2 2 2 3" xfId="31413"/>
    <cellStyle name="標準 31 7 3 2 2 2 4" xfId="41973"/>
    <cellStyle name="標準 31 7 3 2 2 2 5" xfId="52528"/>
    <cellStyle name="標準 31 7 3 2 2 3" xfId="15593"/>
    <cellStyle name="標準 31 7 3 2 2 4" xfId="26148"/>
    <cellStyle name="標準 31 7 3 2 2 5" xfId="36708"/>
    <cellStyle name="標準 31 7 3 2 2 6" xfId="47262"/>
    <cellStyle name="標準 31 7 3 2 3" xfId="7681"/>
    <cellStyle name="標準 31 7 3 2 3 2" xfId="17853"/>
    <cellStyle name="標準 31 7 3 2 3 3" xfId="28407"/>
    <cellStyle name="標準 31 7 3 2 3 4" xfId="38967"/>
    <cellStyle name="標準 31 7 3 2 3 5" xfId="49522"/>
    <cellStyle name="標準 31 7 3 2 4" xfId="12587"/>
    <cellStyle name="標準 31 7 3 2 5" xfId="23141"/>
    <cellStyle name="標準 31 7 3 2 6" xfId="33701"/>
    <cellStyle name="標準 31 7 3 2 7" xfId="44255"/>
    <cellStyle name="標準 31 7 3 3" xfId="3310"/>
    <cellStyle name="標準 31 7 3 3 2" xfId="8552"/>
    <cellStyle name="標準 31 7 3 3 2 2" xfId="20860"/>
    <cellStyle name="標準 31 7 3 3 2 3" xfId="31414"/>
    <cellStyle name="標準 31 7 3 3 2 4" xfId="41974"/>
    <cellStyle name="標準 31 7 3 3 2 5" xfId="52529"/>
    <cellStyle name="標準 31 7 3 3 3" xfId="15594"/>
    <cellStyle name="標準 31 7 3 3 4" xfId="26149"/>
    <cellStyle name="標準 31 7 3 3 5" xfId="36709"/>
    <cellStyle name="標準 31 7 3 3 6" xfId="47263"/>
    <cellStyle name="標準 31 7 3 4" xfId="6144"/>
    <cellStyle name="標準 31 7 3 4 2" xfId="16316"/>
    <cellStyle name="標準 31 7 3 4 3" xfId="26870"/>
    <cellStyle name="標準 31 7 3 4 4" xfId="37430"/>
    <cellStyle name="標準 31 7 3 4 5" xfId="47985"/>
    <cellStyle name="標準 31 7 3 5" xfId="11050"/>
    <cellStyle name="標準 31 7 3 6" xfId="21604"/>
    <cellStyle name="標準 31 7 3 7" xfId="32164"/>
    <cellStyle name="標準 31 7 3 8" xfId="42718"/>
    <cellStyle name="標準 31 7 4" xfId="2132"/>
    <cellStyle name="標準 31 7 4 2" xfId="4541"/>
    <cellStyle name="標準 31 7 4 2 2" xfId="9783"/>
    <cellStyle name="標準 31 7 4 2 2 2" xfId="20861"/>
    <cellStyle name="標準 31 7 4 2 2 3" xfId="31415"/>
    <cellStyle name="標準 31 7 4 2 2 4" xfId="41975"/>
    <cellStyle name="標準 31 7 4 2 2 5" xfId="52530"/>
    <cellStyle name="標準 31 7 4 2 3" xfId="15595"/>
    <cellStyle name="標準 31 7 4 2 4" xfId="26150"/>
    <cellStyle name="標準 31 7 4 2 5" xfId="36710"/>
    <cellStyle name="標準 31 7 4 2 6" xfId="47264"/>
    <cellStyle name="標準 31 7 4 3" xfId="7375"/>
    <cellStyle name="標準 31 7 4 3 2" xfId="17547"/>
    <cellStyle name="標準 31 7 4 3 3" xfId="28101"/>
    <cellStyle name="標準 31 7 4 3 4" xfId="38661"/>
    <cellStyle name="標準 31 7 4 3 5" xfId="49216"/>
    <cellStyle name="標準 31 7 4 4" xfId="12281"/>
    <cellStyle name="標準 31 7 4 5" xfId="22835"/>
    <cellStyle name="標準 31 7 4 6" xfId="33395"/>
    <cellStyle name="標準 31 7 4 7" xfId="43949"/>
    <cellStyle name="標準 31 7 5" xfId="1436"/>
    <cellStyle name="標準 31 7 5 2" xfId="3845"/>
    <cellStyle name="標準 31 7 5 2 2" xfId="9087"/>
    <cellStyle name="標準 31 7 5 2 2 2" xfId="20862"/>
    <cellStyle name="標準 31 7 5 2 2 3" xfId="31416"/>
    <cellStyle name="標準 31 7 5 2 2 4" xfId="41976"/>
    <cellStyle name="標準 31 7 5 2 2 5" xfId="52531"/>
    <cellStyle name="標準 31 7 5 2 3" xfId="15596"/>
    <cellStyle name="標準 31 7 5 2 4" xfId="26151"/>
    <cellStyle name="標準 31 7 5 2 5" xfId="36711"/>
    <cellStyle name="標準 31 7 5 2 6" xfId="47265"/>
    <cellStyle name="標準 31 7 5 3" xfId="6679"/>
    <cellStyle name="標準 31 7 5 3 2" xfId="16851"/>
    <cellStyle name="標準 31 7 5 3 3" xfId="27405"/>
    <cellStyle name="標準 31 7 5 3 4" xfId="37965"/>
    <cellStyle name="標準 31 7 5 3 5" xfId="48520"/>
    <cellStyle name="標準 31 7 5 4" xfId="11585"/>
    <cellStyle name="標準 31 7 5 5" xfId="22139"/>
    <cellStyle name="標準 31 7 5 6" xfId="32699"/>
    <cellStyle name="標準 31 7 5 7" xfId="43253"/>
    <cellStyle name="標準 31 7 6" xfId="3095"/>
    <cellStyle name="標準 31 7 6 2" xfId="8337"/>
    <cellStyle name="標準 31 7 6 2 2" xfId="20863"/>
    <cellStyle name="標準 31 7 6 2 3" xfId="31417"/>
    <cellStyle name="標準 31 7 6 2 4" xfId="41977"/>
    <cellStyle name="標準 31 7 6 2 5" xfId="52532"/>
    <cellStyle name="標準 31 7 6 3" xfId="15597"/>
    <cellStyle name="標準 31 7 6 4" xfId="26152"/>
    <cellStyle name="標準 31 7 6 5" xfId="36712"/>
    <cellStyle name="標準 31 7 6 6" xfId="47266"/>
    <cellStyle name="標準 31 7 7" xfId="5838"/>
    <cellStyle name="標準 31 7 7 2" xfId="16101"/>
    <cellStyle name="標準 31 7 7 3" xfId="26655"/>
    <cellStyle name="標準 31 7 7 4" xfId="37215"/>
    <cellStyle name="標準 31 7 7 5" xfId="47770"/>
    <cellStyle name="標準 31 7 8" xfId="10835"/>
    <cellStyle name="標準 31 7 9" xfId="21389"/>
    <cellStyle name="標準 31 8" xfId="686"/>
    <cellStyle name="標準 31 8 10" xfId="31858"/>
    <cellStyle name="標準 31 8 11" xfId="42412"/>
    <cellStyle name="標準 31 8 2" xfId="1108"/>
    <cellStyle name="標準 31 8 2 2" xfId="2645"/>
    <cellStyle name="標準 31 8 2 2 2" xfId="5054"/>
    <cellStyle name="標準 31 8 2 2 2 2" xfId="10296"/>
    <cellStyle name="標準 31 8 2 2 2 2 2" xfId="20864"/>
    <cellStyle name="標準 31 8 2 2 2 2 3" xfId="31418"/>
    <cellStyle name="標準 31 8 2 2 2 2 4" xfId="41978"/>
    <cellStyle name="標準 31 8 2 2 2 2 5" xfId="52533"/>
    <cellStyle name="標準 31 8 2 2 2 3" xfId="15598"/>
    <cellStyle name="標準 31 8 2 2 2 4" xfId="26153"/>
    <cellStyle name="標準 31 8 2 2 2 5" xfId="36713"/>
    <cellStyle name="標準 31 8 2 2 2 6" xfId="47267"/>
    <cellStyle name="標準 31 8 2 2 3" xfId="7888"/>
    <cellStyle name="標準 31 8 2 2 3 2" xfId="18060"/>
    <cellStyle name="標準 31 8 2 2 3 3" xfId="28614"/>
    <cellStyle name="標準 31 8 2 2 3 4" xfId="39174"/>
    <cellStyle name="標準 31 8 2 2 3 5" xfId="49729"/>
    <cellStyle name="標準 31 8 2 2 4" xfId="12794"/>
    <cellStyle name="標準 31 8 2 2 5" xfId="23348"/>
    <cellStyle name="標準 31 8 2 2 6" xfId="33908"/>
    <cellStyle name="標準 31 8 2 2 7" xfId="44462"/>
    <cellStyle name="標準 31 8 2 3" xfId="1643"/>
    <cellStyle name="標準 31 8 2 3 2" xfId="4052"/>
    <cellStyle name="標準 31 8 2 3 2 2" xfId="9294"/>
    <cellStyle name="標準 31 8 2 3 2 2 2" xfId="20865"/>
    <cellStyle name="標準 31 8 2 3 2 2 3" xfId="31419"/>
    <cellStyle name="標準 31 8 2 3 2 2 4" xfId="41979"/>
    <cellStyle name="標準 31 8 2 3 2 2 5" xfId="52534"/>
    <cellStyle name="標準 31 8 2 3 2 3" xfId="15599"/>
    <cellStyle name="標準 31 8 2 3 2 4" xfId="26154"/>
    <cellStyle name="標準 31 8 2 3 2 5" xfId="36714"/>
    <cellStyle name="標準 31 8 2 3 2 6" xfId="47268"/>
    <cellStyle name="標準 31 8 2 3 3" xfId="6886"/>
    <cellStyle name="標準 31 8 2 3 3 2" xfId="17058"/>
    <cellStyle name="標準 31 8 2 3 3 3" xfId="27612"/>
    <cellStyle name="標準 31 8 2 3 3 4" xfId="38172"/>
    <cellStyle name="標準 31 8 2 3 3 5" xfId="48727"/>
    <cellStyle name="標準 31 8 2 3 4" xfId="11792"/>
    <cellStyle name="標準 31 8 2 3 5" xfId="22346"/>
    <cellStyle name="標準 31 8 2 3 6" xfId="32906"/>
    <cellStyle name="標準 31 8 2 3 7" xfId="43460"/>
    <cellStyle name="標準 31 8 2 4" xfId="3517"/>
    <cellStyle name="標準 31 8 2 4 2" xfId="8759"/>
    <cellStyle name="標準 31 8 2 4 2 2" xfId="20866"/>
    <cellStyle name="標準 31 8 2 4 2 3" xfId="31420"/>
    <cellStyle name="標準 31 8 2 4 2 4" xfId="41980"/>
    <cellStyle name="標準 31 8 2 4 2 5" xfId="52535"/>
    <cellStyle name="標準 31 8 2 4 3" xfId="15600"/>
    <cellStyle name="標準 31 8 2 4 4" xfId="26155"/>
    <cellStyle name="標準 31 8 2 4 5" xfId="36715"/>
    <cellStyle name="標準 31 8 2 4 6" xfId="47269"/>
    <cellStyle name="標準 31 8 2 5" xfId="6351"/>
    <cellStyle name="標準 31 8 2 5 2" xfId="16523"/>
    <cellStyle name="標準 31 8 2 5 3" xfId="27077"/>
    <cellStyle name="標準 31 8 2 5 4" xfId="37637"/>
    <cellStyle name="標準 31 8 2 5 5" xfId="48192"/>
    <cellStyle name="標準 31 8 2 6" xfId="11257"/>
    <cellStyle name="標準 31 8 2 7" xfId="21811"/>
    <cellStyle name="標準 31 8 2 8" xfId="32371"/>
    <cellStyle name="標準 31 8 2 9" xfId="42925"/>
    <cellStyle name="標準 31 8 3" xfId="923"/>
    <cellStyle name="標準 31 8 3 2" xfId="2460"/>
    <cellStyle name="標準 31 8 3 2 2" xfId="4869"/>
    <cellStyle name="標準 31 8 3 2 2 2" xfId="10111"/>
    <cellStyle name="標準 31 8 3 2 2 2 2" xfId="20867"/>
    <cellStyle name="標準 31 8 3 2 2 2 3" xfId="31421"/>
    <cellStyle name="標準 31 8 3 2 2 2 4" xfId="41981"/>
    <cellStyle name="標準 31 8 3 2 2 2 5" xfId="52536"/>
    <cellStyle name="標準 31 8 3 2 2 3" xfId="15601"/>
    <cellStyle name="標準 31 8 3 2 2 4" xfId="26156"/>
    <cellStyle name="標準 31 8 3 2 2 5" xfId="36716"/>
    <cellStyle name="標準 31 8 3 2 2 6" xfId="47270"/>
    <cellStyle name="標準 31 8 3 2 3" xfId="7703"/>
    <cellStyle name="標準 31 8 3 2 3 2" xfId="17875"/>
    <cellStyle name="標準 31 8 3 2 3 3" xfId="28429"/>
    <cellStyle name="標準 31 8 3 2 3 4" xfId="38989"/>
    <cellStyle name="標準 31 8 3 2 3 5" xfId="49544"/>
    <cellStyle name="標準 31 8 3 2 4" xfId="12609"/>
    <cellStyle name="標準 31 8 3 2 5" xfId="23163"/>
    <cellStyle name="標準 31 8 3 2 6" xfId="33723"/>
    <cellStyle name="標準 31 8 3 2 7" xfId="44277"/>
    <cellStyle name="標準 31 8 3 3" xfId="3332"/>
    <cellStyle name="標準 31 8 3 3 2" xfId="8574"/>
    <cellStyle name="標準 31 8 3 3 2 2" xfId="20868"/>
    <cellStyle name="標準 31 8 3 3 2 3" xfId="31422"/>
    <cellStyle name="標準 31 8 3 3 2 4" xfId="41982"/>
    <cellStyle name="標準 31 8 3 3 2 5" xfId="52537"/>
    <cellStyle name="標準 31 8 3 3 3" xfId="15602"/>
    <cellStyle name="標準 31 8 3 3 4" xfId="26157"/>
    <cellStyle name="標準 31 8 3 3 5" xfId="36717"/>
    <cellStyle name="標準 31 8 3 3 6" xfId="47271"/>
    <cellStyle name="標準 31 8 3 4" xfId="6166"/>
    <cellStyle name="標準 31 8 3 4 2" xfId="16338"/>
    <cellStyle name="標準 31 8 3 4 3" xfId="26892"/>
    <cellStyle name="標準 31 8 3 4 4" xfId="37452"/>
    <cellStyle name="標準 31 8 3 4 5" xfId="48007"/>
    <cellStyle name="標準 31 8 3 5" xfId="11072"/>
    <cellStyle name="標準 31 8 3 6" xfId="21626"/>
    <cellStyle name="標準 31 8 3 7" xfId="32186"/>
    <cellStyle name="標準 31 8 3 8" xfId="42740"/>
    <cellStyle name="標準 31 8 4" xfId="2223"/>
    <cellStyle name="標準 31 8 4 2" xfId="4632"/>
    <cellStyle name="標準 31 8 4 2 2" xfId="9874"/>
    <cellStyle name="標準 31 8 4 2 2 2" xfId="20869"/>
    <cellStyle name="標準 31 8 4 2 2 3" xfId="31423"/>
    <cellStyle name="標準 31 8 4 2 2 4" xfId="41983"/>
    <cellStyle name="標準 31 8 4 2 2 5" xfId="52538"/>
    <cellStyle name="標準 31 8 4 2 3" xfId="15603"/>
    <cellStyle name="標準 31 8 4 2 4" xfId="26158"/>
    <cellStyle name="標準 31 8 4 2 5" xfId="36718"/>
    <cellStyle name="標準 31 8 4 2 6" xfId="47272"/>
    <cellStyle name="標準 31 8 4 3" xfId="7466"/>
    <cellStyle name="標準 31 8 4 3 2" xfId="17638"/>
    <cellStyle name="標準 31 8 4 3 3" xfId="28192"/>
    <cellStyle name="標準 31 8 4 3 4" xfId="38752"/>
    <cellStyle name="標準 31 8 4 3 5" xfId="49307"/>
    <cellStyle name="標準 31 8 4 4" xfId="12372"/>
    <cellStyle name="標準 31 8 4 5" xfId="22926"/>
    <cellStyle name="標準 31 8 4 6" xfId="33486"/>
    <cellStyle name="標準 31 8 4 7" xfId="44040"/>
    <cellStyle name="標準 31 8 5" xfId="1458"/>
    <cellStyle name="標準 31 8 5 2" xfId="3867"/>
    <cellStyle name="標準 31 8 5 2 2" xfId="9109"/>
    <cellStyle name="標準 31 8 5 2 2 2" xfId="20870"/>
    <cellStyle name="標準 31 8 5 2 2 3" xfId="31424"/>
    <cellStyle name="標準 31 8 5 2 2 4" xfId="41984"/>
    <cellStyle name="標準 31 8 5 2 2 5" xfId="52539"/>
    <cellStyle name="標準 31 8 5 2 3" xfId="15604"/>
    <cellStyle name="標準 31 8 5 2 4" xfId="26159"/>
    <cellStyle name="標準 31 8 5 2 5" xfId="36719"/>
    <cellStyle name="標準 31 8 5 2 6" xfId="47273"/>
    <cellStyle name="標準 31 8 5 3" xfId="6701"/>
    <cellStyle name="標準 31 8 5 3 2" xfId="16873"/>
    <cellStyle name="標準 31 8 5 3 3" xfId="27427"/>
    <cellStyle name="標準 31 8 5 3 4" xfId="37987"/>
    <cellStyle name="標準 31 8 5 3 5" xfId="48542"/>
    <cellStyle name="標準 31 8 5 4" xfId="11607"/>
    <cellStyle name="標準 31 8 5 5" xfId="22161"/>
    <cellStyle name="標準 31 8 5 6" xfId="32721"/>
    <cellStyle name="標準 31 8 5 7" xfId="43275"/>
    <cellStyle name="標準 31 8 6" xfId="3004"/>
    <cellStyle name="標準 31 8 6 2" xfId="8246"/>
    <cellStyle name="標準 31 8 6 2 2" xfId="20871"/>
    <cellStyle name="標準 31 8 6 2 3" xfId="31425"/>
    <cellStyle name="標準 31 8 6 2 4" xfId="41985"/>
    <cellStyle name="標準 31 8 6 2 5" xfId="52540"/>
    <cellStyle name="標準 31 8 6 3" xfId="15605"/>
    <cellStyle name="標準 31 8 6 4" xfId="26160"/>
    <cellStyle name="標準 31 8 6 5" xfId="36720"/>
    <cellStyle name="標準 31 8 6 6" xfId="47274"/>
    <cellStyle name="標準 31 8 7" xfId="5929"/>
    <cellStyle name="標準 31 8 7 2" xfId="16010"/>
    <cellStyle name="標準 31 8 7 3" xfId="26564"/>
    <cellStyle name="標準 31 8 7 4" xfId="37124"/>
    <cellStyle name="標準 31 8 7 5" xfId="47679"/>
    <cellStyle name="標準 31 8 8" xfId="10744"/>
    <cellStyle name="標準 31 8 9" xfId="21298"/>
    <cellStyle name="標準 31 9" xfId="490"/>
    <cellStyle name="標準 31 9 10" xfId="42525"/>
    <cellStyle name="標準 31 9 2" xfId="1221"/>
    <cellStyle name="標準 31 9 2 2" xfId="2758"/>
    <cellStyle name="標準 31 9 2 2 2" xfId="5167"/>
    <cellStyle name="標準 31 9 2 2 2 2" xfId="10409"/>
    <cellStyle name="標準 31 9 2 2 2 2 2" xfId="20872"/>
    <cellStyle name="標準 31 9 2 2 2 2 3" xfId="31426"/>
    <cellStyle name="標準 31 9 2 2 2 2 4" xfId="41986"/>
    <cellStyle name="標準 31 9 2 2 2 2 5" xfId="52541"/>
    <cellStyle name="標準 31 9 2 2 2 3" xfId="15606"/>
    <cellStyle name="標準 31 9 2 2 2 4" xfId="26161"/>
    <cellStyle name="標準 31 9 2 2 2 5" xfId="36721"/>
    <cellStyle name="標準 31 9 2 2 2 6" xfId="47275"/>
    <cellStyle name="標準 31 9 2 2 3" xfId="8001"/>
    <cellStyle name="標準 31 9 2 2 3 2" xfId="18173"/>
    <cellStyle name="標準 31 9 2 2 3 3" xfId="28727"/>
    <cellStyle name="標準 31 9 2 2 3 4" xfId="39287"/>
    <cellStyle name="標準 31 9 2 2 3 5" xfId="49842"/>
    <cellStyle name="標準 31 9 2 2 4" xfId="12907"/>
    <cellStyle name="標準 31 9 2 2 5" xfId="23461"/>
    <cellStyle name="標準 31 9 2 2 6" xfId="34021"/>
    <cellStyle name="標準 31 9 2 2 7" xfId="44575"/>
    <cellStyle name="標準 31 9 2 3" xfId="3630"/>
    <cellStyle name="標準 31 9 2 3 2" xfId="8872"/>
    <cellStyle name="標準 31 9 2 3 2 2" xfId="20873"/>
    <cellStyle name="標準 31 9 2 3 2 3" xfId="31427"/>
    <cellStyle name="標準 31 9 2 3 2 4" xfId="41987"/>
    <cellStyle name="標準 31 9 2 3 2 5" xfId="52542"/>
    <cellStyle name="標準 31 9 2 3 3" xfId="15607"/>
    <cellStyle name="標準 31 9 2 3 4" xfId="26162"/>
    <cellStyle name="標準 31 9 2 3 5" xfId="36722"/>
    <cellStyle name="標準 31 9 2 3 6" xfId="47276"/>
    <cellStyle name="標準 31 9 2 4" xfId="6464"/>
    <cellStyle name="標準 31 9 2 4 2" xfId="16636"/>
    <cellStyle name="標準 31 9 2 4 3" xfId="27190"/>
    <cellStyle name="標準 31 9 2 4 4" xfId="37750"/>
    <cellStyle name="標準 31 9 2 4 5" xfId="48305"/>
    <cellStyle name="標準 31 9 2 5" xfId="11370"/>
    <cellStyle name="標準 31 9 2 6" xfId="21924"/>
    <cellStyle name="標準 31 9 2 7" xfId="32484"/>
    <cellStyle name="標準 31 9 2 8" xfId="43038"/>
    <cellStyle name="標準 31 9 3" xfId="2245"/>
    <cellStyle name="標準 31 9 3 2" xfId="4654"/>
    <cellStyle name="標準 31 9 3 2 2" xfId="9896"/>
    <cellStyle name="標準 31 9 3 2 2 2" xfId="20874"/>
    <cellStyle name="標準 31 9 3 2 2 3" xfId="31428"/>
    <cellStyle name="標準 31 9 3 2 2 4" xfId="41988"/>
    <cellStyle name="標準 31 9 3 2 2 5" xfId="52543"/>
    <cellStyle name="標準 31 9 3 2 3" xfId="15608"/>
    <cellStyle name="標準 31 9 3 2 4" xfId="26163"/>
    <cellStyle name="標準 31 9 3 2 5" xfId="36723"/>
    <cellStyle name="標準 31 9 3 2 6" xfId="47277"/>
    <cellStyle name="標準 31 9 3 3" xfId="7488"/>
    <cellStyle name="標準 31 9 3 3 2" xfId="17660"/>
    <cellStyle name="標準 31 9 3 3 3" xfId="28214"/>
    <cellStyle name="標準 31 9 3 3 4" xfId="38774"/>
    <cellStyle name="標準 31 9 3 3 5" xfId="49329"/>
    <cellStyle name="標準 31 9 3 4" xfId="12394"/>
    <cellStyle name="標準 31 9 3 5" xfId="22948"/>
    <cellStyle name="標準 31 9 3 6" xfId="33508"/>
    <cellStyle name="標準 31 9 3 7" xfId="44062"/>
    <cellStyle name="標準 31 9 4" xfId="1756"/>
    <cellStyle name="標準 31 9 4 2" xfId="4165"/>
    <cellStyle name="標準 31 9 4 2 2" xfId="9407"/>
    <cellStyle name="標準 31 9 4 2 2 2" xfId="20875"/>
    <cellStyle name="標準 31 9 4 2 2 3" xfId="31429"/>
    <cellStyle name="標準 31 9 4 2 2 4" xfId="41989"/>
    <cellStyle name="標準 31 9 4 2 2 5" xfId="52544"/>
    <cellStyle name="標準 31 9 4 2 3" xfId="15609"/>
    <cellStyle name="標準 31 9 4 2 4" xfId="26164"/>
    <cellStyle name="標準 31 9 4 2 5" xfId="36724"/>
    <cellStyle name="標準 31 9 4 2 6" xfId="47278"/>
    <cellStyle name="標準 31 9 4 3" xfId="6999"/>
    <cellStyle name="標準 31 9 4 3 2" xfId="17171"/>
    <cellStyle name="標準 31 9 4 3 3" xfId="27725"/>
    <cellStyle name="標準 31 9 4 3 4" xfId="38285"/>
    <cellStyle name="標準 31 9 4 3 5" xfId="48840"/>
    <cellStyle name="標準 31 9 4 4" xfId="11905"/>
    <cellStyle name="標準 31 9 4 5" xfId="22459"/>
    <cellStyle name="標準 31 9 4 6" xfId="33019"/>
    <cellStyle name="標準 31 9 4 7" xfId="43573"/>
    <cellStyle name="標準 31 9 5" xfId="3117"/>
    <cellStyle name="標準 31 9 5 2" xfId="8359"/>
    <cellStyle name="標準 31 9 5 2 2" xfId="20876"/>
    <cellStyle name="標準 31 9 5 2 3" xfId="31430"/>
    <cellStyle name="標準 31 9 5 2 4" xfId="41990"/>
    <cellStyle name="標準 31 9 5 2 5" xfId="52545"/>
    <cellStyle name="標準 31 9 5 3" xfId="15610"/>
    <cellStyle name="標準 31 9 5 4" xfId="26165"/>
    <cellStyle name="標準 31 9 5 5" xfId="36725"/>
    <cellStyle name="標準 31 9 5 6" xfId="47279"/>
    <cellStyle name="標準 31 9 6" xfId="5733"/>
    <cellStyle name="標準 31 9 6 2" xfId="16123"/>
    <cellStyle name="標準 31 9 6 3" xfId="26677"/>
    <cellStyle name="標準 31 9 6 4" xfId="37237"/>
    <cellStyle name="標準 31 9 6 5" xfId="47792"/>
    <cellStyle name="標準 31 9 7" xfId="10857"/>
    <cellStyle name="標準 31 9 8" xfId="21411"/>
    <cellStyle name="標準 31 9 9" xfId="31971"/>
    <cellStyle name="標準 32" xfId="108"/>
    <cellStyle name="標準 32 10" xfId="10640"/>
    <cellStyle name="標準 32 11" xfId="21194"/>
    <cellStyle name="標準 32 12" xfId="31754"/>
    <cellStyle name="標準 32 13" xfId="42308"/>
    <cellStyle name="標準 32 2" xfId="242"/>
    <cellStyle name="標準 32 3" xfId="238"/>
    <cellStyle name="標準 32 3 10" xfId="42413"/>
    <cellStyle name="標準 32 3 2" xfId="596"/>
    <cellStyle name="標準 32 3 2 2" xfId="2646"/>
    <cellStyle name="標準 32 3 2 2 2" xfId="5055"/>
    <cellStyle name="標準 32 3 2 2 2 2" xfId="10297"/>
    <cellStyle name="標準 32 3 2 2 2 2 2" xfId="20877"/>
    <cellStyle name="標準 32 3 2 2 2 2 3" xfId="31431"/>
    <cellStyle name="標準 32 3 2 2 2 2 4" xfId="41991"/>
    <cellStyle name="標準 32 3 2 2 2 2 5" xfId="52546"/>
    <cellStyle name="標準 32 3 2 2 2 3" xfId="15611"/>
    <cellStyle name="標準 32 3 2 2 2 4" xfId="26166"/>
    <cellStyle name="標準 32 3 2 2 2 5" xfId="36726"/>
    <cellStyle name="標準 32 3 2 2 2 6" xfId="47280"/>
    <cellStyle name="標準 32 3 2 2 3" xfId="7889"/>
    <cellStyle name="標準 32 3 2 2 3 2" xfId="18061"/>
    <cellStyle name="標準 32 3 2 2 3 3" xfId="28615"/>
    <cellStyle name="標準 32 3 2 2 3 4" xfId="39175"/>
    <cellStyle name="標準 32 3 2 2 3 5" xfId="49730"/>
    <cellStyle name="標準 32 3 2 2 4" xfId="12795"/>
    <cellStyle name="標準 32 3 2 2 5" xfId="23349"/>
    <cellStyle name="標準 32 3 2 2 6" xfId="33909"/>
    <cellStyle name="標準 32 3 2 2 7" xfId="44463"/>
    <cellStyle name="標準 32 3 2 3" xfId="3518"/>
    <cellStyle name="標準 32 3 2 3 2" xfId="8760"/>
    <cellStyle name="標準 32 3 2 3 2 2" xfId="20878"/>
    <cellStyle name="標準 32 3 2 3 2 3" xfId="31432"/>
    <cellStyle name="標準 32 3 2 3 2 4" xfId="41992"/>
    <cellStyle name="標準 32 3 2 3 2 5" xfId="52547"/>
    <cellStyle name="標準 32 3 2 3 3" xfId="15612"/>
    <cellStyle name="標準 32 3 2 3 4" xfId="26167"/>
    <cellStyle name="標準 32 3 2 3 5" xfId="36727"/>
    <cellStyle name="標準 32 3 2 3 6" xfId="47281"/>
    <cellStyle name="標準 32 3 2 4" xfId="5839"/>
    <cellStyle name="標準 32 3 2 4 2" xfId="16524"/>
    <cellStyle name="標準 32 3 2 4 3" xfId="27078"/>
    <cellStyle name="標準 32 3 2 4 4" xfId="37638"/>
    <cellStyle name="標準 32 3 2 4 5" xfId="48193"/>
    <cellStyle name="標準 32 3 2 5" xfId="11258"/>
    <cellStyle name="標準 32 3 2 6" xfId="21812"/>
    <cellStyle name="標準 32 3 2 7" xfId="32372"/>
    <cellStyle name="標準 32 3 2 8" xfId="42926"/>
    <cellStyle name="標準 32 3 3" xfId="1109"/>
    <cellStyle name="標準 32 3 3 2" xfId="2133"/>
    <cellStyle name="標準 32 3 3 2 2" xfId="7376"/>
    <cellStyle name="標準 32 3 3 2 2 2" xfId="20879"/>
    <cellStyle name="標準 32 3 3 2 2 3" xfId="31433"/>
    <cellStyle name="標準 32 3 3 2 2 4" xfId="41993"/>
    <cellStyle name="標準 32 3 3 2 2 5" xfId="52548"/>
    <cellStyle name="標準 32 3 3 2 3" xfId="15613"/>
    <cellStyle name="標準 32 3 3 2 4" xfId="26168"/>
    <cellStyle name="標準 32 3 3 2 5" xfId="36728"/>
    <cellStyle name="標準 32 3 3 2 6" xfId="47282"/>
    <cellStyle name="標準 32 3 3 3" xfId="4542"/>
    <cellStyle name="標準 32 3 3 3 2" xfId="9784"/>
    <cellStyle name="標準 32 3 3 3 2 2" xfId="20880"/>
    <cellStyle name="標準 32 3 3 3 2 3" xfId="31434"/>
    <cellStyle name="標準 32 3 3 3 2 4" xfId="41994"/>
    <cellStyle name="標準 32 3 3 3 2 5" xfId="52549"/>
    <cellStyle name="標準 32 3 3 3 3" xfId="15614"/>
    <cellStyle name="標準 32 3 3 3 4" xfId="26169"/>
    <cellStyle name="標準 32 3 3 3 5" xfId="36729"/>
    <cellStyle name="標準 32 3 3 3 6" xfId="47283"/>
    <cellStyle name="標準 32 3 3 4" xfId="6352"/>
    <cellStyle name="標準 32 3 3 4 2" xfId="17548"/>
    <cellStyle name="標準 32 3 3 4 3" xfId="28102"/>
    <cellStyle name="標準 32 3 3 4 4" xfId="38662"/>
    <cellStyle name="標準 32 3 3 4 5" xfId="49217"/>
    <cellStyle name="標準 32 3 3 5" xfId="12282"/>
    <cellStyle name="標準 32 3 3 6" xfId="22836"/>
    <cellStyle name="標準 32 3 3 7" xfId="33396"/>
    <cellStyle name="標準 32 3 3 8" xfId="43950"/>
    <cellStyle name="標準 32 3 4" xfId="1644"/>
    <cellStyle name="標準 32 3 4 2" xfId="4053"/>
    <cellStyle name="標準 32 3 4 2 2" xfId="9295"/>
    <cellStyle name="標準 32 3 4 2 2 2" xfId="20881"/>
    <cellStyle name="標準 32 3 4 2 2 3" xfId="31435"/>
    <cellStyle name="標準 32 3 4 2 2 4" xfId="41995"/>
    <cellStyle name="標準 32 3 4 2 2 5" xfId="52550"/>
    <cellStyle name="標準 32 3 4 2 3" xfId="15615"/>
    <cellStyle name="標準 32 3 4 2 4" xfId="26170"/>
    <cellStyle name="標準 32 3 4 2 5" xfId="36730"/>
    <cellStyle name="標準 32 3 4 2 6" xfId="47284"/>
    <cellStyle name="標準 32 3 4 3" xfId="6887"/>
    <cellStyle name="標準 32 3 4 3 2" xfId="17059"/>
    <cellStyle name="標準 32 3 4 3 3" xfId="27613"/>
    <cellStyle name="標準 32 3 4 3 4" xfId="38173"/>
    <cellStyle name="標準 32 3 4 3 5" xfId="48728"/>
    <cellStyle name="標準 32 3 4 4" xfId="11793"/>
    <cellStyle name="標準 32 3 4 5" xfId="22347"/>
    <cellStyle name="標準 32 3 4 6" xfId="32907"/>
    <cellStyle name="標準 32 3 4 7" xfId="43461"/>
    <cellStyle name="標準 32 3 5" xfId="3005"/>
    <cellStyle name="標準 32 3 5 2" xfId="8247"/>
    <cellStyle name="標準 32 3 5 2 2" xfId="20882"/>
    <cellStyle name="標準 32 3 5 2 3" xfId="31436"/>
    <cellStyle name="標準 32 3 5 2 4" xfId="41996"/>
    <cellStyle name="標準 32 3 5 2 5" xfId="52551"/>
    <cellStyle name="標準 32 3 5 3" xfId="15616"/>
    <cellStyle name="標準 32 3 5 4" xfId="26171"/>
    <cellStyle name="標準 32 3 5 5" xfId="36731"/>
    <cellStyle name="標準 32 3 5 6" xfId="47285"/>
    <cellStyle name="標準 32 3 6" xfId="5482"/>
    <cellStyle name="標準 32 3 6 2" xfId="16011"/>
    <cellStyle name="標準 32 3 6 3" xfId="26565"/>
    <cellStyle name="標準 32 3 6 4" xfId="37125"/>
    <cellStyle name="標準 32 3 6 5" xfId="47680"/>
    <cellStyle name="標準 32 3 7" xfId="10745"/>
    <cellStyle name="標準 32 3 8" xfId="21299"/>
    <cellStyle name="標準 32 3 9" xfId="31859"/>
    <cellStyle name="標準 32 4" xfId="491"/>
    <cellStyle name="標準 32 4 2" xfId="1004"/>
    <cellStyle name="標準 32 4 2 2" xfId="2541"/>
    <cellStyle name="標準 32 4 2 2 2" xfId="7784"/>
    <cellStyle name="標準 32 4 2 2 2 2" xfId="20883"/>
    <cellStyle name="標準 32 4 2 2 2 3" xfId="31437"/>
    <cellStyle name="標準 32 4 2 2 2 4" xfId="41997"/>
    <cellStyle name="標準 32 4 2 2 2 5" xfId="52552"/>
    <cellStyle name="標準 32 4 2 2 3" xfId="15617"/>
    <cellStyle name="標準 32 4 2 2 4" xfId="26172"/>
    <cellStyle name="標準 32 4 2 2 5" xfId="36732"/>
    <cellStyle name="標準 32 4 2 2 6" xfId="47286"/>
    <cellStyle name="標準 32 4 2 3" xfId="4950"/>
    <cellStyle name="標準 32 4 2 3 2" xfId="10192"/>
    <cellStyle name="標準 32 4 2 3 2 2" xfId="20884"/>
    <cellStyle name="標準 32 4 2 3 2 3" xfId="31438"/>
    <cellStyle name="標準 32 4 2 3 2 4" xfId="41998"/>
    <cellStyle name="標準 32 4 2 3 2 5" xfId="52553"/>
    <cellStyle name="標準 32 4 2 3 3" xfId="15618"/>
    <cellStyle name="標準 32 4 2 3 4" xfId="26173"/>
    <cellStyle name="標準 32 4 2 3 5" xfId="36733"/>
    <cellStyle name="標準 32 4 2 3 6" xfId="47287"/>
    <cellStyle name="標準 32 4 2 4" xfId="6247"/>
    <cellStyle name="標準 32 4 2 4 2" xfId="17956"/>
    <cellStyle name="標準 32 4 2 4 3" xfId="28510"/>
    <cellStyle name="標準 32 4 2 4 4" xfId="39070"/>
    <cellStyle name="標準 32 4 2 4 5" xfId="49625"/>
    <cellStyle name="標準 32 4 2 5" xfId="12690"/>
    <cellStyle name="標準 32 4 2 6" xfId="23244"/>
    <cellStyle name="標準 32 4 2 7" xfId="33804"/>
    <cellStyle name="標準 32 4 2 8" xfId="44358"/>
    <cellStyle name="標準 32 4 3" xfId="1539"/>
    <cellStyle name="標準 32 4 3 2" xfId="3948"/>
    <cellStyle name="標準 32 4 3 2 2" xfId="9190"/>
    <cellStyle name="標準 32 4 3 2 2 2" xfId="20885"/>
    <cellStyle name="標準 32 4 3 2 2 3" xfId="31439"/>
    <cellStyle name="標準 32 4 3 2 2 4" xfId="41999"/>
    <cellStyle name="標準 32 4 3 2 2 5" xfId="52554"/>
    <cellStyle name="標準 32 4 3 2 3" xfId="15619"/>
    <cellStyle name="標準 32 4 3 2 4" xfId="26174"/>
    <cellStyle name="標準 32 4 3 2 5" xfId="36734"/>
    <cellStyle name="標準 32 4 3 2 6" xfId="47288"/>
    <cellStyle name="標準 32 4 3 3" xfId="6782"/>
    <cellStyle name="標準 32 4 3 3 2" xfId="16954"/>
    <cellStyle name="標準 32 4 3 3 3" xfId="27508"/>
    <cellStyle name="標準 32 4 3 3 4" xfId="38068"/>
    <cellStyle name="標準 32 4 3 3 5" xfId="48623"/>
    <cellStyle name="標準 32 4 3 4" xfId="11688"/>
    <cellStyle name="標準 32 4 3 5" xfId="22242"/>
    <cellStyle name="標準 32 4 3 6" xfId="32802"/>
    <cellStyle name="標準 32 4 3 7" xfId="43356"/>
    <cellStyle name="標準 32 4 4" xfId="3413"/>
    <cellStyle name="標準 32 4 4 2" xfId="8655"/>
    <cellStyle name="標準 32 4 4 2 2" xfId="20886"/>
    <cellStyle name="標準 32 4 4 2 3" xfId="31440"/>
    <cellStyle name="標準 32 4 4 2 4" xfId="42000"/>
    <cellStyle name="標準 32 4 4 2 5" xfId="52555"/>
    <cellStyle name="標準 32 4 4 3" xfId="15620"/>
    <cellStyle name="標準 32 4 4 4" xfId="26175"/>
    <cellStyle name="標準 32 4 4 5" xfId="36735"/>
    <cellStyle name="標準 32 4 4 6" xfId="47289"/>
    <cellStyle name="標準 32 4 5" xfId="5734"/>
    <cellStyle name="標準 32 4 5 2" xfId="16419"/>
    <cellStyle name="標準 32 4 5 3" xfId="26973"/>
    <cellStyle name="標準 32 4 5 4" xfId="37533"/>
    <cellStyle name="標準 32 4 5 5" xfId="48088"/>
    <cellStyle name="標準 32 4 6" xfId="11153"/>
    <cellStyle name="標準 32 4 7" xfId="21707"/>
    <cellStyle name="標準 32 4 8" xfId="32267"/>
    <cellStyle name="標準 32 4 9" xfId="42821"/>
    <cellStyle name="標準 32 5" xfId="811"/>
    <cellStyle name="標準 32 5 2" xfId="2351"/>
    <cellStyle name="標準 32 5 2 2" xfId="4760"/>
    <cellStyle name="標準 32 5 2 2 2" xfId="10002"/>
    <cellStyle name="標準 32 5 2 2 2 2" xfId="20887"/>
    <cellStyle name="標準 32 5 2 2 2 3" xfId="31441"/>
    <cellStyle name="標準 32 5 2 2 2 4" xfId="42001"/>
    <cellStyle name="標準 32 5 2 2 2 5" xfId="52556"/>
    <cellStyle name="標準 32 5 2 2 3" xfId="15621"/>
    <cellStyle name="標準 32 5 2 2 4" xfId="26176"/>
    <cellStyle name="標準 32 5 2 2 5" xfId="36736"/>
    <cellStyle name="標準 32 5 2 2 6" xfId="47290"/>
    <cellStyle name="標準 32 5 2 3" xfId="7594"/>
    <cellStyle name="標準 32 5 2 3 2" xfId="17766"/>
    <cellStyle name="標準 32 5 2 3 3" xfId="28320"/>
    <cellStyle name="標準 32 5 2 3 4" xfId="38880"/>
    <cellStyle name="標準 32 5 2 3 5" xfId="49435"/>
    <cellStyle name="標準 32 5 2 4" xfId="12500"/>
    <cellStyle name="標準 32 5 2 5" xfId="23054"/>
    <cellStyle name="標準 32 5 2 6" xfId="33614"/>
    <cellStyle name="標準 32 5 2 7" xfId="44168"/>
    <cellStyle name="標準 32 5 3" xfId="3220"/>
    <cellStyle name="標準 32 5 3 2" xfId="8462"/>
    <cellStyle name="標準 32 5 3 2 2" xfId="20888"/>
    <cellStyle name="標準 32 5 3 2 3" xfId="31442"/>
    <cellStyle name="標準 32 5 3 2 4" xfId="42002"/>
    <cellStyle name="標準 32 5 3 2 5" xfId="52557"/>
    <cellStyle name="標準 32 5 3 3" xfId="15622"/>
    <cellStyle name="標準 32 5 3 4" xfId="26177"/>
    <cellStyle name="標準 32 5 3 5" xfId="36737"/>
    <cellStyle name="標準 32 5 3 6" xfId="47291"/>
    <cellStyle name="標準 32 5 4" xfId="6054"/>
    <cellStyle name="標準 32 5 4 2" xfId="16226"/>
    <cellStyle name="標準 32 5 4 3" xfId="26780"/>
    <cellStyle name="標準 32 5 4 4" xfId="37340"/>
    <cellStyle name="標準 32 5 4 5" xfId="47895"/>
    <cellStyle name="標準 32 5 5" xfId="10960"/>
    <cellStyle name="標準 32 5 6" xfId="21514"/>
    <cellStyle name="標準 32 5 7" xfId="32074"/>
    <cellStyle name="標準 32 5 8" xfId="42628"/>
    <cellStyle name="標準 32 6" xfId="2028"/>
    <cellStyle name="標準 32 6 2" xfId="4437"/>
    <cellStyle name="標準 32 6 2 2" xfId="9679"/>
    <cellStyle name="標準 32 6 2 2 2" xfId="20889"/>
    <cellStyle name="標準 32 6 2 2 3" xfId="31443"/>
    <cellStyle name="標準 32 6 2 2 4" xfId="42003"/>
    <cellStyle name="標準 32 6 2 2 5" xfId="52558"/>
    <cellStyle name="標準 32 6 2 3" xfId="15623"/>
    <cellStyle name="標準 32 6 2 4" xfId="26178"/>
    <cellStyle name="標準 32 6 2 5" xfId="36738"/>
    <cellStyle name="標準 32 6 2 6" xfId="47292"/>
    <cellStyle name="標準 32 6 3" xfId="7271"/>
    <cellStyle name="標準 32 6 3 2" xfId="17443"/>
    <cellStyle name="標準 32 6 3 3" xfId="27997"/>
    <cellStyle name="標準 32 6 3 4" xfId="38557"/>
    <cellStyle name="標準 32 6 3 5" xfId="49112"/>
    <cellStyle name="標準 32 6 4" xfId="12177"/>
    <cellStyle name="標準 32 6 5" xfId="22731"/>
    <cellStyle name="標準 32 6 6" xfId="33291"/>
    <cellStyle name="標準 32 6 7" xfId="43845"/>
    <cellStyle name="標準 32 7" xfId="1346"/>
    <cellStyle name="標準 32 7 2" xfId="3755"/>
    <cellStyle name="標準 32 7 2 2" xfId="8997"/>
    <cellStyle name="標準 32 7 2 2 2" xfId="20890"/>
    <cellStyle name="標準 32 7 2 2 3" xfId="31444"/>
    <cellStyle name="標準 32 7 2 2 4" xfId="42004"/>
    <cellStyle name="標準 32 7 2 2 5" xfId="52559"/>
    <cellStyle name="標準 32 7 2 3" xfId="15624"/>
    <cellStyle name="標準 32 7 2 4" xfId="26179"/>
    <cellStyle name="標準 32 7 2 5" xfId="36739"/>
    <cellStyle name="標準 32 7 2 6" xfId="47293"/>
    <cellStyle name="標準 32 7 3" xfId="6589"/>
    <cellStyle name="標準 32 7 3 2" xfId="16761"/>
    <cellStyle name="標準 32 7 3 3" xfId="27315"/>
    <cellStyle name="標準 32 7 3 4" xfId="37875"/>
    <cellStyle name="標準 32 7 3 5" xfId="48430"/>
    <cellStyle name="標準 32 7 4" xfId="11495"/>
    <cellStyle name="標準 32 7 5" xfId="22049"/>
    <cellStyle name="標準 32 7 6" xfId="32609"/>
    <cellStyle name="標準 32 7 7" xfId="43163"/>
    <cellStyle name="標準 32 8" xfId="2900"/>
    <cellStyle name="標準 32 8 2" xfId="8142"/>
    <cellStyle name="標準 32 8 2 2" xfId="20891"/>
    <cellStyle name="標準 32 8 2 3" xfId="31445"/>
    <cellStyle name="標準 32 8 2 4" xfId="42005"/>
    <cellStyle name="標準 32 8 2 5" xfId="52560"/>
    <cellStyle name="標準 32 8 3" xfId="15625"/>
    <cellStyle name="標準 32 8 4" xfId="26180"/>
    <cellStyle name="標準 32 8 5" xfId="36740"/>
    <cellStyle name="標準 32 8 6" xfId="47294"/>
    <cellStyle name="標準 32 9" xfId="15906"/>
    <cellStyle name="標準 32 9 2" xfId="26460"/>
    <cellStyle name="標準 32 9 3" xfId="37020"/>
    <cellStyle name="標準 32 9 4" xfId="47575"/>
    <cellStyle name="標準 33" xfId="104"/>
    <cellStyle name="標準 33 10" xfId="750"/>
    <cellStyle name="標準 33 10 10" xfId="42589"/>
    <cellStyle name="標準 33 10 2" xfId="1263"/>
    <cellStyle name="標準 33 10 2 2" xfId="2800"/>
    <cellStyle name="標準 33 10 2 2 2" xfId="5209"/>
    <cellStyle name="標準 33 10 2 2 2 2" xfId="10451"/>
    <cellStyle name="標準 33 10 2 2 2 2 2" xfId="20892"/>
    <cellStyle name="標準 33 10 2 2 2 2 3" xfId="31446"/>
    <cellStyle name="標準 33 10 2 2 2 2 4" xfId="42006"/>
    <cellStyle name="標準 33 10 2 2 2 2 5" xfId="52561"/>
    <cellStyle name="標準 33 10 2 2 2 3" xfId="15626"/>
    <cellStyle name="標準 33 10 2 2 2 4" xfId="26181"/>
    <cellStyle name="標準 33 10 2 2 2 5" xfId="36741"/>
    <cellStyle name="標準 33 10 2 2 2 6" xfId="47295"/>
    <cellStyle name="標準 33 10 2 2 3" xfId="8043"/>
    <cellStyle name="標準 33 10 2 2 3 2" xfId="18215"/>
    <cellStyle name="標準 33 10 2 2 3 3" xfId="28769"/>
    <cellStyle name="標準 33 10 2 2 3 4" xfId="39329"/>
    <cellStyle name="標準 33 10 2 2 3 5" xfId="49884"/>
    <cellStyle name="標準 33 10 2 2 4" xfId="12949"/>
    <cellStyle name="標準 33 10 2 2 5" xfId="23503"/>
    <cellStyle name="標準 33 10 2 2 6" xfId="34063"/>
    <cellStyle name="標準 33 10 2 2 7" xfId="44617"/>
    <cellStyle name="標準 33 10 2 3" xfId="3672"/>
    <cellStyle name="標準 33 10 2 3 2" xfId="8914"/>
    <cellStyle name="標準 33 10 2 3 2 2" xfId="20893"/>
    <cellStyle name="標準 33 10 2 3 2 3" xfId="31447"/>
    <cellStyle name="標準 33 10 2 3 2 4" xfId="42007"/>
    <cellStyle name="標準 33 10 2 3 2 5" xfId="52562"/>
    <cellStyle name="標準 33 10 2 3 3" xfId="15627"/>
    <cellStyle name="標準 33 10 2 3 4" xfId="26182"/>
    <cellStyle name="標準 33 10 2 3 5" xfId="36742"/>
    <cellStyle name="標準 33 10 2 3 6" xfId="47296"/>
    <cellStyle name="標準 33 10 2 4" xfId="6506"/>
    <cellStyle name="標準 33 10 2 4 2" xfId="16678"/>
    <cellStyle name="標準 33 10 2 4 3" xfId="27232"/>
    <cellStyle name="標準 33 10 2 4 4" xfId="37792"/>
    <cellStyle name="標準 33 10 2 4 5" xfId="48347"/>
    <cellStyle name="標準 33 10 2 5" xfId="11412"/>
    <cellStyle name="標準 33 10 2 6" xfId="21966"/>
    <cellStyle name="標準 33 10 2 7" xfId="32526"/>
    <cellStyle name="標準 33 10 2 8" xfId="43080"/>
    <cellStyle name="標準 33 10 3" xfId="2309"/>
    <cellStyle name="標準 33 10 3 2" xfId="4718"/>
    <cellStyle name="標準 33 10 3 2 2" xfId="9960"/>
    <cellStyle name="標準 33 10 3 2 2 2" xfId="20894"/>
    <cellStyle name="標準 33 10 3 2 2 3" xfId="31448"/>
    <cellStyle name="標準 33 10 3 2 2 4" xfId="42008"/>
    <cellStyle name="標準 33 10 3 2 2 5" xfId="52563"/>
    <cellStyle name="標準 33 10 3 2 3" xfId="15628"/>
    <cellStyle name="標準 33 10 3 2 4" xfId="26183"/>
    <cellStyle name="標準 33 10 3 2 5" xfId="36743"/>
    <cellStyle name="標準 33 10 3 2 6" xfId="47297"/>
    <cellStyle name="標準 33 10 3 3" xfId="7552"/>
    <cellStyle name="標準 33 10 3 3 2" xfId="17724"/>
    <cellStyle name="標準 33 10 3 3 3" xfId="28278"/>
    <cellStyle name="標準 33 10 3 3 4" xfId="38838"/>
    <cellStyle name="標準 33 10 3 3 5" xfId="49393"/>
    <cellStyle name="標準 33 10 3 4" xfId="12458"/>
    <cellStyle name="標準 33 10 3 5" xfId="23012"/>
    <cellStyle name="標準 33 10 3 6" xfId="33572"/>
    <cellStyle name="標準 33 10 3 7" xfId="44126"/>
    <cellStyle name="標準 33 10 4" xfId="1798"/>
    <cellStyle name="標準 33 10 4 2" xfId="4207"/>
    <cellStyle name="標準 33 10 4 2 2" xfId="9449"/>
    <cellStyle name="標準 33 10 4 2 2 2" xfId="20895"/>
    <cellStyle name="標準 33 10 4 2 2 3" xfId="31449"/>
    <cellStyle name="標準 33 10 4 2 2 4" xfId="42009"/>
    <cellStyle name="標準 33 10 4 2 2 5" xfId="52564"/>
    <cellStyle name="標準 33 10 4 2 3" xfId="15629"/>
    <cellStyle name="標準 33 10 4 2 4" xfId="26184"/>
    <cellStyle name="標準 33 10 4 2 5" xfId="36744"/>
    <cellStyle name="標準 33 10 4 2 6" xfId="47298"/>
    <cellStyle name="標準 33 10 4 3" xfId="7041"/>
    <cellStyle name="標準 33 10 4 3 2" xfId="17213"/>
    <cellStyle name="標準 33 10 4 3 3" xfId="27767"/>
    <cellStyle name="標準 33 10 4 3 4" xfId="38327"/>
    <cellStyle name="標準 33 10 4 3 5" xfId="48882"/>
    <cellStyle name="標準 33 10 4 4" xfId="11947"/>
    <cellStyle name="標準 33 10 4 5" xfId="22501"/>
    <cellStyle name="標準 33 10 4 6" xfId="33061"/>
    <cellStyle name="標準 33 10 4 7" xfId="43615"/>
    <cellStyle name="標準 33 10 5" xfId="3181"/>
    <cellStyle name="標準 33 10 5 2" xfId="8423"/>
    <cellStyle name="標準 33 10 5 2 2" xfId="20896"/>
    <cellStyle name="標準 33 10 5 2 3" xfId="31450"/>
    <cellStyle name="標準 33 10 5 2 4" xfId="42010"/>
    <cellStyle name="標準 33 10 5 2 5" xfId="52565"/>
    <cellStyle name="標準 33 10 5 3" xfId="15630"/>
    <cellStyle name="標準 33 10 5 4" xfId="26185"/>
    <cellStyle name="標準 33 10 5 5" xfId="36745"/>
    <cellStyle name="標準 33 10 5 6" xfId="47299"/>
    <cellStyle name="標準 33 10 6" xfId="5993"/>
    <cellStyle name="標準 33 10 6 2" xfId="16187"/>
    <cellStyle name="標準 33 10 6 3" xfId="26741"/>
    <cellStyle name="標準 33 10 6 4" xfId="37301"/>
    <cellStyle name="標準 33 10 6 5" xfId="47856"/>
    <cellStyle name="標準 33 10 7" xfId="10921"/>
    <cellStyle name="標準 33 10 8" xfId="21475"/>
    <cellStyle name="標準 33 10 9" xfId="32035"/>
    <cellStyle name="標準 33 11" xfId="772"/>
    <cellStyle name="標準 33 11 2" xfId="1285"/>
    <cellStyle name="標準 33 11 2 2" xfId="2336"/>
    <cellStyle name="標準 33 11 2 2 2" xfId="7579"/>
    <cellStyle name="標準 33 11 2 2 2 2" xfId="20897"/>
    <cellStyle name="標準 33 11 2 2 2 3" xfId="31451"/>
    <cellStyle name="標準 33 11 2 2 2 4" xfId="42011"/>
    <cellStyle name="標準 33 11 2 2 2 5" xfId="52566"/>
    <cellStyle name="標準 33 11 2 2 3" xfId="15631"/>
    <cellStyle name="標準 33 11 2 2 4" xfId="26186"/>
    <cellStyle name="標準 33 11 2 2 5" xfId="36746"/>
    <cellStyle name="標準 33 11 2 2 6" xfId="47300"/>
    <cellStyle name="標準 33 11 2 3" xfId="4745"/>
    <cellStyle name="標準 33 11 2 3 2" xfId="9987"/>
    <cellStyle name="標準 33 11 2 3 2 2" xfId="20898"/>
    <cellStyle name="標準 33 11 2 3 2 3" xfId="31452"/>
    <cellStyle name="標準 33 11 2 3 2 4" xfId="42012"/>
    <cellStyle name="標準 33 11 2 3 2 5" xfId="52567"/>
    <cellStyle name="標準 33 11 2 3 3" xfId="15632"/>
    <cellStyle name="標準 33 11 2 3 4" xfId="26187"/>
    <cellStyle name="標準 33 11 2 3 5" xfId="36747"/>
    <cellStyle name="標準 33 11 2 3 6" xfId="47301"/>
    <cellStyle name="標準 33 11 2 4" xfId="6528"/>
    <cellStyle name="標準 33 11 2 4 2" xfId="17751"/>
    <cellStyle name="標準 33 11 2 4 3" xfId="28305"/>
    <cellStyle name="標準 33 11 2 4 4" xfId="38865"/>
    <cellStyle name="標準 33 11 2 4 5" xfId="49420"/>
    <cellStyle name="標準 33 11 2 5" xfId="12485"/>
    <cellStyle name="標準 33 11 2 6" xfId="23039"/>
    <cellStyle name="標準 33 11 2 7" xfId="33599"/>
    <cellStyle name="標準 33 11 2 8" xfId="44153"/>
    <cellStyle name="標準 33 11 3" xfId="1820"/>
    <cellStyle name="標準 33 11 3 2" xfId="4229"/>
    <cellStyle name="標準 33 11 3 2 2" xfId="9471"/>
    <cellStyle name="標準 33 11 3 2 2 2" xfId="20899"/>
    <cellStyle name="標準 33 11 3 2 2 3" xfId="31453"/>
    <cellStyle name="標準 33 11 3 2 2 4" xfId="42013"/>
    <cellStyle name="標準 33 11 3 2 2 5" xfId="52568"/>
    <cellStyle name="標準 33 11 3 2 3" xfId="15633"/>
    <cellStyle name="標準 33 11 3 2 4" xfId="26188"/>
    <cellStyle name="標準 33 11 3 2 5" xfId="36748"/>
    <cellStyle name="標準 33 11 3 2 6" xfId="47302"/>
    <cellStyle name="標準 33 11 3 3" xfId="7063"/>
    <cellStyle name="標準 33 11 3 3 2" xfId="17235"/>
    <cellStyle name="標準 33 11 3 3 3" xfId="27789"/>
    <cellStyle name="標準 33 11 3 3 4" xfId="38349"/>
    <cellStyle name="標準 33 11 3 3 5" xfId="48904"/>
    <cellStyle name="標準 33 11 3 4" xfId="11969"/>
    <cellStyle name="標準 33 11 3 5" xfId="22523"/>
    <cellStyle name="標準 33 11 3 6" xfId="33083"/>
    <cellStyle name="標準 33 11 3 7" xfId="43637"/>
    <cellStyle name="標準 33 11 4" xfId="3694"/>
    <cellStyle name="標準 33 11 4 2" xfId="8936"/>
    <cellStyle name="標準 33 11 4 2 2" xfId="20900"/>
    <cellStyle name="標準 33 11 4 2 3" xfId="31454"/>
    <cellStyle name="標準 33 11 4 2 4" xfId="42014"/>
    <cellStyle name="標準 33 11 4 2 5" xfId="52569"/>
    <cellStyle name="標準 33 11 4 3" xfId="15634"/>
    <cellStyle name="標準 33 11 4 4" xfId="26189"/>
    <cellStyle name="標準 33 11 4 5" xfId="36749"/>
    <cellStyle name="標準 33 11 4 6" xfId="47303"/>
    <cellStyle name="標準 33 11 5" xfId="6015"/>
    <cellStyle name="標準 33 11 5 2" xfId="16700"/>
    <cellStyle name="標準 33 11 5 3" xfId="27254"/>
    <cellStyle name="標準 33 11 5 4" xfId="37814"/>
    <cellStyle name="標準 33 11 5 5" xfId="48369"/>
    <cellStyle name="標準 33 11 6" xfId="11434"/>
    <cellStyle name="標準 33 11 7" xfId="21988"/>
    <cellStyle name="標準 33 11 8" xfId="32548"/>
    <cellStyle name="標準 33 11 9" xfId="43102"/>
    <cellStyle name="標準 33 12" xfId="1307"/>
    <cellStyle name="標準 33 12 2" xfId="2838"/>
    <cellStyle name="標準 33 12 2 2" xfId="5247"/>
    <cellStyle name="標準 33 12 2 2 2" xfId="10489"/>
    <cellStyle name="標準 33 12 2 2 2 2" xfId="20901"/>
    <cellStyle name="標準 33 12 2 2 2 3" xfId="31455"/>
    <cellStyle name="標準 33 12 2 2 2 4" xfId="42015"/>
    <cellStyle name="標準 33 12 2 2 2 5" xfId="52570"/>
    <cellStyle name="標準 33 12 2 2 3" xfId="15635"/>
    <cellStyle name="標準 33 12 2 2 4" xfId="26190"/>
    <cellStyle name="標準 33 12 2 2 5" xfId="36750"/>
    <cellStyle name="標準 33 12 2 2 6" xfId="47304"/>
    <cellStyle name="標準 33 12 2 3" xfId="8081"/>
    <cellStyle name="標準 33 12 2 3 2" xfId="18253"/>
    <cellStyle name="標準 33 12 2 3 3" xfId="28807"/>
    <cellStyle name="標準 33 12 2 3 4" xfId="39367"/>
    <cellStyle name="標準 33 12 2 3 5" xfId="49922"/>
    <cellStyle name="標準 33 12 2 4" xfId="12987"/>
    <cellStyle name="標準 33 12 2 5" xfId="23541"/>
    <cellStyle name="標準 33 12 2 6" xfId="34101"/>
    <cellStyle name="標準 33 12 2 7" xfId="44655"/>
    <cellStyle name="標準 33 12 3" xfId="1842"/>
    <cellStyle name="標準 33 12 3 2" xfId="4251"/>
    <cellStyle name="標準 33 12 3 2 2" xfId="9493"/>
    <cellStyle name="標準 33 12 3 2 2 2" xfId="20902"/>
    <cellStyle name="標準 33 12 3 2 2 3" xfId="31456"/>
    <cellStyle name="標準 33 12 3 2 2 4" xfId="42016"/>
    <cellStyle name="標準 33 12 3 2 2 5" xfId="52571"/>
    <cellStyle name="標準 33 12 3 2 3" xfId="15636"/>
    <cellStyle name="標準 33 12 3 2 4" xfId="26191"/>
    <cellStyle name="標準 33 12 3 2 5" xfId="36751"/>
    <cellStyle name="標準 33 12 3 2 6" xfId="47305"/>
    <cellStyle name="標準 33 12 3 3" xfId="7085"/>
    <cellStyle name="標準 33 12 3 3 2" xfId="17257"/>
    <cellStyle name="標準 33 12 3 3 3" xfId="27811"/>
    <cellStyle name="標準 33 12 3 3 4" xfId="38371"/>
    <cellStyle name="標準 33 12 3 3 5" xfId="48926"/>
    <cellStyle name="標準 33 12 3 4" xfId="11991"/>
    <cellStyle name="標準 33 12 3 5" xfId="22545"/>
    <cellStyle name="標準 33 12 3 6" xfId="33105"/>
    <cellStyle name="標準 33 12 3 7" xfId="43659"/>
    <cellStyle name="標準 33 12 4" xfId="3716"/>
    <cellStyle name="標準 33 12 4 2" xfId="8958"/>
    <cellStyle name="標準 33 12 4 2 2" xfId="20903"/>
    <cellStyle name="標準 33 12 4 2 3" xfId="31457"/>
    <cellStyle name="標準 33 12 4 2 4" xfId="42017"/>
    <cellStyle name="標準 33 12 4 2 5" xfId="52572"/>
    <cellStyle name="標準 33 12 4 3" xfId="15637"/>
    <cellStyle name="標準 33 12 4 4" xfId="26192"/>
    <cellStyle name="標準 33 12 4 5" xfId="36752"/>
    <cellStyle name="標準 33 12 4 6" xfId="47306"/>
    <cellStyle name="標準 33 12 5" xfId="6550"/>
    <cellStyle name="標準 33 12 5 2" xfId="16722"/>
    <cellStyle name="標準 33 12 5 3" xfId="27276"/>
    <cellStyle name="標準 33 12 5 4" xfId="37836"/>
    <cellStyle name="標準 33 12 5 5" xfId="48391"/>
    <cellStyle name="標準 33 12 6" xfId="11456"/>
    <cellStyle name="標準 33 12 7" xfId="22010"/>
    <cellStyle name="標準 33 12 8" xfId="32570"/>
    <cellStyle name="標準 33 12 9" xfId="43124"/>
    <cellStyle name="標準 33 13" xfId="812"/>
    <cellStyle name="標準 33 13 2" xfId="2029"/>
    <cellStyle name="標準 33 13 2 2" xfId="4438"/>
    <cellStyle name="標準 33 13 2 2 2" xfId="9680"/>
    <cellStyle name="標準 33 13 2 2 2 2" xfId="20904"/>
    <cellStyle name="標準 33 13 2 2 2 3" xfId="31458"/>
    <cellStyle name="標準 33 13 2 2 2 4" xfId="42018"/>
    <cellStyle name="標準 33 13 2 2 2 5" xfId="52573"/>
    <cellStyle name="標準 33 13 2 2 3" xfId="15638"/>
    <cellStyle name="標準 33 13 2 2 4" xfId="26193"/>
    <cellStyle name="標準 33 13 2 2 5" xfId="36753"/>
    <cellStyle name="標準 33 13 2 2 6" xfId="47307"/>
    <cellStyle name="標準 33 13 2 3" xfId="7272"/>
    <cellStyle name="標準 33 13 2 3 2" xfId="17444"/>
    <cellStyle name="標準 33 13 2 3 3" xfId="27998"/>
    <cellStyle name="標準 33 13 2 3 4" xfId="38558"/>
    <cellStyle name="標準 33 13 2 3 5" xfId="49113"/>
    <cellStyle name="標準 33 13 2 4" xfId="12178"/>
    <cellStyle name="標準 33 13 2 5" xfId="22732"/>
    <cellStyle name="標準 33 13 2 6" xfId="33292"/>
    <cellStyle name="標準 33 13 2 7" xfId="43846"/>
    <cellStyle name="標準 33 13 3" xfId="3221"/>
    <cellStyle name="標準 33 13 3 2" xfId="8463"/>
    <cellStyle name="標準 33 13 3 2 2" xfId="20905"/>
    <cellStyle name="標準 33 13 3 2 3" xfId="31459"/>
    <cellStyle name="標準 33 13 3 2 4" xfId="42019"/>
    <cellStyle name="標準 33 13 3 2 5" xfId="52574"/>
    <cellStyle name="標準 33 13 3 3" xfId="15639"/>
    <cellStyle name="標準 33 13 3 4" xfId="26194"/>
    <cellStyle name="標準 33 13 3 5" xfId="36754"/>
    <cellStyle name="標準 33 13 3 6" xfId="47308"/>
    <cellStyle name="標準 33 13 4" xfId="6055"/>
    <cellStyle name="標準 33 13 4 2" xfId="16227"/>
    <cellStyle name="標準 33 13 4 3" xfId="26781"/>
    <cellStyle name="標準 33 13 4 4" xfId="37341"/>
    <cellStyle name="標準 33 13 4 5" xfId="47896"/>
    <cellStyle name="標準 33 13 5" xfId="10961"/>
    <cellStyle name="標準 33 13 6" xfId="21515"/>
    <cellStyle name="標準 33 13 7" xfId="32075"/>
    <cellStyle name="標準 33 13 8" xfId="42629"/>
    <cellStyle name="標準 33 14" xfId="1347"/>
    <cellStyle name="標準 33 14 2" xfId="3756"/>
    <cellStyle name="標準 33 14 2 2" xfId="8998"/>
    <cellStyle name="標準 33 14 2 2 2" xfId="20906"/>
    <cellStyle name="標準 33 14 2 2 3" xfId="31460"/>
    <cellStyle name="標準 33 14 2 2 4" xfId="42020"/>
    <cellStyle name="標準 33 14 2 2 5" xfId="52575"/>
    <cellStyle name="標準 33 14 2 3" xfId="15640"/>
    <cellStyle name="標準 33 14 2 4" xfId="26195"/>
    <cellStyle name="標準 33 14 2 5" xfId="36755"/>
    <cellStyle name="標準 33 14 2 6" xfId="47309"/>
    <cellStyle name="標準 33 14 3" xfId="6590"/>
    <cellStyle name="標準 33 14 3 2" xfId="16762"/>
    <cellStyle name="標準 33 14 3 3" xfId="27316"/>
    <cellStyle name="標準 33 14 3 4" xfId="37876"/>
    <cellStyle name="標準 33 14 3 5" xfId="48431"/>
    <cellStyle name="標準 33 14 4" xfId="11496"/>
    <cellStyle name="標準 33 14 5" xfId="22050"/>
    <cellStyle name="標準 33 14 6" xfId="32610"/>
    <cellStyle name="標準 33 14 7" xfId="43164"/>
    <cellStyle name="標準 33 15" xfId="2901"/>
    <cellStyle name="標準 33 15 2" xfId="8143"/>
    <cellStyle name="標準 33 15 2 2" xfId="18277"/>
    <cellStyle name="標準 33 15 2 3" xfId="28831"/>
    <cellStyle name="標準 33 15 2 4" xfId="39391"/>
    <cellStyle name="標準 33 15 2 5" xfId="49946"/>
    <cellStyle name="標準 33 15 3" xfId="13011"/>
    <cellStyle name="標準 33 15 4" xfId="23565"/>
    <cellStyle name="標準 33 15 5" xfId="34125"/>
    <cellStyle name="標準 33 15 6" xfId="44679"/>
    <cellStyle name="標準 33 16" xfId="5270"/>
    <cellStyle name="標準 33 16 2" xfId="10512"/>
    <cellStyle name="標準 33 16 2 2" xfId="18299"/>
    <cellStyle name="標準 33 16 2 3" xfId="28853"/>
    <cellStyle name="標準 33 16 2 4" xfId="39413"/>
    <cellStyle name="標準 33 16 2 5" xfId="49968"/>
    <cellStyle name="標準 33 16 3" xfId="13033"/>
    <cellStyle name="標準 33 16 4" xfId="23587"/>
    <cellStyle name="標準 33 16 5" xfId="34147"/>
    <cellStyle name="標準 33 16 6" xfId="44701"/>
    <cellStyle name="標準 33 17" xfId="5292"/>
    <cellStyle name="標準 33 17 2" xfId="10534"/>
    <cellStyle name="標準 33 17 2 2" xfId="18321"/>
    <cellStyle name="標準 33 17 2 3" xfId="28875"/>
    <cellStyle name="標準 33 17 2 4" xfId="39435"/>
    <cellStyle name="標準 33 17 2 5" xfId="49990"/>
    <cellStyle name="標準 33 17 3" xfId="13055"/>
    <cellStyle name="標準 33 17 4" xfId="23609"/>
    <cellStyle name="標準 33 17 5" xfId="34169"/>
    <cellStyle name="標準 33 17 6" xfId="44723"/>
    <cellStyle name="標準 33 18" xfId="5314"/>
    <cellStyle name="標準 33 18 2" xfId="10556"/>
    <cellStyle name="標準 33 18 2 2" xfId="20907"/>
    <cellStyle name="標準 33 18 2 3" xfId="31461"/>
    <cellStyle name="標準 33 18 2 4" xfId="42021"/>
    <cellStyle name="標準 33 18 2 5" xfId="52576"/>
    <cellStyle name="標準 33 18 3" xfId="15641"/>
    <cellStyle name="標準 33 18 4" xfId="26196"/>
    <cellStyle name="標準 33 18 5" xfId="36756"/>
    <cellStyle name="標準 33 18 6" xfId="47310"/>
    <cellStyle name="標準 33 19" xfId="5336"/>
    <cellStyle name="標準 33 19 2" xfId="21088"/>
    <cellStyle name="標準 33 19 2 2" xfId="31642"/>
    <cellStyle name="標準 33 19 2 3" xfId="42202"/>
    <cellStyle name="標準 33 19 2 4" xfId="52757"/>
    <cellStyle name="標準 33 19 3" xfId="15822"/>
    <cellStyle name="標準 33 19 4" xfId="26377"/>
    <cellStyle name="標準 33 19 5" xfId="36937"/>
    <cellStyle name="標準 33 19 6" xfId="47491"/>
    <cellStyle name="標準 33 2" xfId="129"/>
    <cellStyle name="標準 33 2 10" xfId="21216"/>
    <cellStyle name="標準 33 2 11" xfId="31776"/>
    <cellStyle name="標準 33 2 12" xfId="42330"/>
    <cellStyle name="標準 33 2 2" xfId="261"/>
    <cellStyle name="標準 33 2 2 10" xfId="42435"/>
    <cellStyle name="標準 33 2 2 2" xfId="618"/>
    <cellStyle name="標準 33 2 2 2 2" xfId="2668"/>
    <cellStyle name="標準 33 2 2 2 2 2" xfId="5077"/>
    <cellStyle name="標準 33 2 2 2 2 2 2" xfId="10319"/>
    <cellStyle name="標準 33 2 2 2 2 2 2 2" xfId="20908"/>
    <cellStyle name="標準 33 2 2 2 2 2 2 3" xfId="31462"/>
    <cellStyle name="標準 33 2 2 2 2 2 2 4" xfId="42022"/>
    <cellStyle name="標準 33 2 2 2 2 2 2 5" xfId="52577"/>
    <cellStyle name="標準 33 2 2 2 2 2 3" xfId="15642"/>
    <cellStyle name="標準 33 2 2 2 2 2 4" xfId="26197"/>
    <cellStyle name="標準 33 2 2 2 2 2 5" xfId="36757"/>
    <cellStyle name="標準 33 2 2 2 2 2 6" xfId="47311"/>
    <cellStyle name="標準 33 2 2 2 2 3" xfId="7911"/>
    <cellStyle name="標準 33 2 2 2 2 3 2" xfId="18083"/>
    <cellStyle name="標準 33 2 2 2 2 3 3" xfId="28637"/>
    <cellStyle name="標準 33 2 2 2 2 3 4" xfId="39197"/>
    <cellStyle name="標準 33 2 2 2 2 3 5" xfId="49752"/>
    <cellStyle name="標準 33 2 2 2 2 4" xfId="12817"/>
    <cellStyle name="標準 33 2 2 2 2 5" xfId="23371"/>
    <cellStyle name="標準 33 2 2 2 2 6" xfId="33931"/>
    <cellStyle name="標準 33 2 2 2 2 7" xfId="44485"/>
    <cellStyle name="標準 33 2 2 2 3" xfId="3540"/>
    <cellStyle name="標準 33 2 2 2 3 2" xfId="8782"/>
    <cellStyle name="標準 33 2 2 2 3 2 2" xfId="20909"/>
    <cellStyle name="標準 33 2 2 2 3 2 3" xfId="31463"/>
    <cellStyle name="標準 33 2 2 2 3 2 4" xfId="42023"/>
    <cellStyle name="標準 33 2 2 2 3 2 5" xfId="52578"/>
    <cellStyle name="標準 33 2 2 2 3 3" xfId="15643"/>
    <cellStyle name="標準 33 2 2 2 3 4" xfId="26198"/>
    <cellStyle name="標準 33 2 2 2 3 5" xfId="36758"/>
    <cellStyle name="標準 33 2 2 2 3 6" xfId="47312"/>
    <cellStyle name="標準 33 2 2 2 4" xfId="5861"/>
    <cellStyle name="標準 33 2 2 2 4 2" xfId="16546"/>
    <cellStyle name="標準 33 2 2 2 4 3" xfId="27100"/>
    <cellStyle name="標準 33 2 2 2 4 4" xfId="37660"/>
    <cellStyle name="標準 33 2 2 2 4 5" xfId="48215"/>
    <cellStyle name="標準 33 2 2 2 5" xfId="11280"/>
    <cellStyle name="標準 33 2 2 2 6" xfId="21834"/>
    <cellStyle name="標準 33 2 2 2 7" xfId="32394"/>
    <cellStyle name="標準 33 2 2 2 8" xfId="42948"/>
    <cellStyle name="標準 33 2 2 3" xfId="1131"/>
    <cellStyle name="標準 33 2 2 3 2" xfId="2155"/>
    <cellStyle name="標準 33 2 2 3 2 2" xfId="7398"/>
    <cellStyle name="標準 33 2 2 3 2 2 2" xfId="20910"/>
    <cellStyle name="標準 33 2 2 3 2 2 3" xfId="31464"/>
    <cellStyle name="標準 33 2 2 3 2 2 4" xfId="42024"/>
    <cellStyle name="標準 33 2 2 3 2 2 5" xfId="52579"/>
    <cellStyle name="標準 33 2 2 3 2 3" xfId="15644"/>
    <cellStyle name="標準 33 2 2 3 2 4" xfId="26199"/>
    <cellStyle name="標準 33 2 2 3 2 5" xfId="36759"/>
    <cellStyle name="標準 33 2 2 3 2 6" xfId="47313"/>
    <cellStyle name="標準 33 2 2 3 3" xfId="4564"/>
    <cellStyle name="標準 33 2 2 3 3 2" xfId="9806"/>
    <cellStyle name="標準 33 2 2 3 3 2 2" xfId="20911"/>
    <cellStyle name="標準 33 2 2 3 3 2 3" xfId="31465"/>
    <cellStyle name="標準 33 2 2 3 3 2 4" xfId="42025"/>
    <cellStyle name="標準 33 2 2 3 3 2 5" xfId="52580"/>
    <cellStyle name="標準 33 2 2 3 3 3" xfId="15645"/>
    <cellStyle name="標準 33 2 2 3 3 4" xfId="26200"/>
    <cellStyle name="標準 33 2 2 3 3 5" xfId="36760"/>
    <cellStyle name="標準 33 2 2 3 3 6" xfId="47314"/>
    <cellStyle name="標準 33 2 2 3 4" xfId="6374"/>
    <cellStyle name="標準 33 2 2 3 4 2" xfId="17570"/>
    <cellStyle name="標準 33 2 2 3 4 3" xfId="28124"/>
    <cellStyle name="標準 33 2 2 3 4 4" xfId="38684"/>
    <cellStyle name="標準 33 2 2 3 4 5" xfId="49239"/>
    <cellStyle name="標準 33 2 2 3 5" xfId="12304"/>
    <cellStyle name="標準 33 2 2 3 6" xfId="22858"/>
    <cellStyle name="標準 33 2 2 3 7" xfId="33418"/>
    <cellStyle name="標準 33 2 2 3 8" xfId="43972"/>
    <cellStyle name="標準 33 2 2 4" xfId="1666"/>
    <cellStyle name="標準 33 2 2 4 2" xfId="4075"/>
    <cellStyle name="標準 33 2 2 4 2 2" xfId="9317"/>
    <cellStyle name="標準 33 2 2 4 2 2 2" xfId="20912"/>
    <cellStyle name="標準 33 2 2 4 2 2 3" xfId="31466"/>
    <cellStyle name="標準 33 2 2 4 2 2 4" xfId="42026"/>
    <cellStyle name="標準 33 2 2 4 2 2 5" xfId="52581"/>
    <cellStyle name="標準 33 2 2 4 2 3" xfId="15646"/>
    <cellStyle name="標準 33 2 2 4 2 4" xfId="26201"/>
    <cellStyle name="標準 33 2 2 4 2 5" xfId="36761"/>
    <cellStyle name="標準 33 2 2 4 2 6" xfId="47315"/>
    <cellStyle name="標準 33 2 2 4 3" xfId="6909"/>
    <cellStyle name="標準 33 2 2 4 3 2" xfId="17081"/>
    <cellStyle name="標準 33 2 2 4 3 3" xfId="27635"/>
    <cellStyle name="標準 33 2 2 4 3 4" xfId="38195"/>
    <cellStyle name="標準 33 2 2 4 3 5" xfId="48750"/>
    <cellStyle name="標準 33 2 2 4 4" xfId="11815"/>
    <cellStyle name="標準 33 2 2 4 5" xfId="22369"/>
    <cellStyle name="標準 33 2 2 4 6" xfId="32929"/>
    <cellStyle name="標準 33 2 2 4 7" xfId="43483"/>
    <cellStyle name="標準 33 2 2 5" xfId="3027"/>
    <cellStyle name="標準 33 2 2 5 2" xfId="8269"/>
    <cellStyle name="標準 33 2 2 5 2 2" xfId="20913"/>
    <cellStyle name="標準 33 2 2 5 2 3" xfId="31467"/>
    <cellStyle name="標準 33 2 2 5 2 4" xfId="42027"/>
    <cellStyle name="標準 33 2 2 5 2 5" xfId="52582"/>
    <cellStyle name="標準 33 2 2 5 3" xfId="15647"/>
    <cellStyle name="標準 33 2 2 5 4" xfId="26202"/>
    <cellStyle name="標準 33 2 2 5 5" xfId="36762"/>
    <cellStyle name="標準 33 2 2 5 6" xfId="47316"/>
    <cellStyle name="標準 33 2 2 6" xfId="5504"/>
    <cellStyle name="標準 33 2 2 6 2" xfId="16033"/>
    <cellStyle name="標準 33 2 2 6 3" xfId="26587"/>
    <cellStyle name="標準 33 2 2 6 4" xfId="37147"/>
    <cellStyle name="標準 33 2 2 6 5" xfId="47702"/>
    <cellStyle name="標準 33 2 2 7" xfId="10767"/>
    <cellStyle name="標準 33 2 2 8" xfId="21321"/>
    <cellStyle name="標準 33 2 2 9" xfId="31881"/>
    <cellStyle name="標準 33 2 3" xfId="513"/>
    <cellStyle name="標準 33 2 3 2" xfId="1026"/>
    <cellStyle name="標準 33 2 3 2 2" xfId="2563"/>
    <cellStyle name="標準 33 2 3 2 2 2" xfId="7806"/>
    <cellStyle name="標準 33 2 3 2 2 2 2" xfId="20914"/>
    <cellStyle name="標準 33 2 3 2 2 2 3" xfId="31468"/>
    <cellStyle name="標準 33 2 3 2 2 2 4" xfId="42028"/>
    <cellStyle name="標準 33 2 3 2 2 2 5" xfId="52583"/>
    <cellStyle name="標準 33 2 3 2 2 3" xfId="15648"/>
    <cellStyle name="標準 33 2 3 2 2 4" xfId="26203"/>
    <cellStyle name="標準 33 2 3 2 2 5" xfId="36763"/>
    <cellStyle name="標準 33 2 3 2 2 6" xfId="47317"/>
    <cellStyle name="標準 33 2 3 2 3" xfId="4972"/>
    <cellStyle name="標準 33 2 3 2 3 2" xfId="10214"/>
    <cellStyle name="標準 33 2 3 2 3 2 2" xfId="20915"/>
    <cellStyle name="標準 33 2 3 2 3 2 3" xfId="31469"/>
    <cellStyle name="標準 33 2 3 2 3 2 4" xfId="42029"/>
    <cellStyle name="標準 33 2 3 2 3 2 5" xfId="52584"/>
    <cellStyle name="標準 33 2 3 2 3 3" xfId="15649"/>
    <cellStyle name="標準 33 2 3 2 3 4" xfId="26204"/>
    <cellStyle name="標準 33 2 3 2 3 5" xfId="36764"/>
    <cellStyle name="標準 33 2 3 2 3 6" xfId="47318"/>
    <cellStyle name="標準 33 2 3 2 4" xfId="6269"/>
    <cellStyle name="標準 33 2 3 2 4 2" xfId="17978"/>
    <cellStyle name="標準 33 2 3 2 4 3" xfId="28532"/>
    <cellStyle name="標準 33 2 3 2 4 4" xfId="39092"/>
    <cellStyle name="標準 33 2 3 2 4 5" xfId="49647"/>
    <cellStyle name="標準 33 2 3 2 5" xfId="12712"/>
    <cellStyle name="標準 33 2 3 2 6" xfId="23266"/>
    <cellStyle name="標準 33 2 3 2 7" xfId="33826"/>
    <cellStyle name="標準 33 2 3 2 8" xfId="44380"/>
    <cellStyle name="標準 33 2 3 3" xfId="1561"/>
    <cellStyle name="標準 33 2 3 3 2" xfId="3970"/>
    <cellStyle name="標準 33 2 3 3 2 2" xfId="9212"/>
    <cellStyle name="標準 33 2 3 3 2 2 2" xfId="20916"/>
    <cellStyle name="標準 33 2 3 3 2 2 3" xfId="31470"/>
    <cellStyle name="標準 33 2 3 3 2 2 4" xfId="42030"/>
    <cellStyle name="標準 33 2 3 3 2 2 5" xfId="52585"/>
    <cellStyle name="標準 33 2 3 3 2 3" xfId="15650"/>
    <cellStyle name="標準 33 2 3 3 2 4" xfId="26205"/>
    <cellStyle name="標準 33 2 3 3 2 5" xfId="36765"/>
    <cellStyle name="標準 33 2 3 3 2 6" xfId="47319"/>
    <cellStyle name="標準 33 2 3 3 3" xfId="6804"/>
    <cellStyle name="標準 33 2 3 3 3 2" xfId="16976"/>
    <cellStyle name="標準 33 2 3 3 3 3" xfId="27530"/>
    <cellStyle name="標準 33 2 3 3 3 4" xfId="38090"/>
    <cellStyle name="標準 33 2 3 3 3 5" xfId="48645"/>
    <cellStyle name="標準 33 2 3 3 4" xfId="11710"/>
    <cellStyle name="標準 33 2 3 3 5" xfId="22264"/>
    <cellStyle name="標準 33 2 3 3 6" xfId="32824"/>
    <cellStyle name="標準 33 2 3 3 7" xfId="43378"/>
    <cellStyle name="標準 33 2 3 4" xfId="3435"/>
    <cellStyle name="標準 33 2 3 4 2" xfId="8677"/>
    <cellStyle name="標準 33 2 3 4 2 2" xfId="20917"/>
    <cellStyle name="標準 33 2 3 4 2 3" xfId="31471"/>
    <cellStyle name="標準 33 2 3 4 2 4" xfId="42031"/>
    <cellStyle name="標準 33 2 3 4 2 5" xfId="52586"/>
    <cellStyle name="標準 33 2 3 4 3" xfId="15651"/>
    <cellStyle name="標準 33 2 3 4 4" xfId="26206"/>
    <cellStyle name="標準 33 2 3 4 5" xfId="36766"/>
    <cellStyle name="標準 33 2 3 4 6" xfId="47320"/>
    <cellStyle name="標準 33 2 3 5" xfId="5756"/>
    <cellStyle name="標準 33 2 3 5 2" xfId="16441"/>
    <cellStyle name="標準 33 2 3 5 3" xfId="26995"/>
    <cellStyle name="標準 33 2 3 5 4" xfId="37555"/>
    <cellStyle name="標準 33 2 3 5 5" xfId="48110"/>
    <cellStyle name="標準 33 2 3 6" xfId="11175"/>
    <cellStyle name="標準 33 2 3 7" xfId="21729"/>
    <cellStyle name="標準 33 2 3 8" xfId="32289"/>
    <cellStyle name="標準 33 2 3 9" xfId="42843"/>
    <cellStyle name="標準 33 2 4" xfId="833"/>
    <cellStyle name="標準 33 2 4 2" xfId="2371"/>
    <cellStyle name="標準 33 2 4 2 2" xfId="4780"/>
    <cellStyle name="標準 33 2 4 2 2 2" xfId="10022"/>
    <cellStyle name="標準 33 2 4 2 2 2 2" xfId="20918"/>
    <cellStyle name="標準 33 2 4 2 2 2 3" xfId="31472"/>
    <cellStyle name="標準 33 2 4 2 2 2 4" xfId="42032"/>
    <cellStyle name="標準 33 2 4 2 2 2 5" xfId="52587"/>
    <cellStyle name="標準 33 2 4 2 2 3" xfId="15652"/>
    <cellStyle name="標準 33 2 4 2 2 4" xfId="26207"/>
    <cellStyle name="標準 33 2 4 2 2 5" xfId="36767"/>
    <cellStyle name="標準 33 2 4 2 2 6" xfId="47321"/>
    <cellStyle name="標準 33 2 4 2 3" xfId="7614"/>
    <cellStyle name="標準 33 2 4 2 3 2" xfId="17786"/>
    <cellStyle name="標準 33 2 4 2 3 3" xfId="28340"/>
    <cellStyle name="標準 33 2 4 2 3 4" xfId="38900"/>
    <cellStyle name="標準 33 2 4 2 3 5" xfId="49455"/>
    <cellStyle name="標準 33 2 4 2 4" xfId="12520"/>
    <cellStyle name="標準 33 2 4 2 5" xfId="23074"/>
    <cellStyle name="標準 33 2 4 2 6" xfId="33634"/>
    <cellStyle name="標準 33 2 4 2 7" xfId="44188"/>
    <cellStyle name="標準 33 2 4 3" xfId="3242"/>
    <cellStyle name="標準 33 2 4 3 2" xfId="8484"/>
    <cellStyle name="標準 33 2 4 3 2 2" xfId="20919"/>
    <cellStyle name="標準 33 2 4 3 2 3" xfId="31473"/>
    <cellStyle name="標準 33 2 4 3 2 4" xfId="42033"/>
    <cellStyle name="標準 33 2 4 3 2 5" xfId="52588"/>
    <cellStyle name="標準 33 2 4 3 3" xfId="15653"/>
    <cellStyle name="標準 33 2 4 3 4" xfId="26208"/>
    <cellStyle name="標準 33 2 4 3 5" xfId="36768"/>
    <cellStyle name="標準 33 2 4 3 6" xfId="47322"/>
    <cellStyle name="標準 33 2 4 4" xfId="6076"/>
    <cellStyle name="標準 33 2 4 4 2" xfId="16248"/>
    <cellStyle name="標準 33 2 4 4 3" xfId="26802"/>
    <cellStyle name="標準 33 2 4 4 4" xfId="37362"/>
    <cellStyle name="標準 33 2 4 4 5" xfId="47917"/>
    <cellStyle name="標準 33 2 4 5" xfId="10982"/>
    <cellStyle name="標準 33 2 4 6" xfId="21536"/>
    <cellStyle name="標準 33 2 4 7" xfId="32096"/>
    <cellStyle name="標準 33 2 4 8" xfId="42650"/>
    <cellStyle name="標準 33 2 5" xfId="2050"/>
    <cellStyle name="標準 33 2 5 2" xfId="4459"/>
    <cellStyle name="標準 33 2 5 2 2" xfId="9701"/>
    <cellStyle name="標準 33 2 5 2 2 2" xfId="20920"/>
    <cellStyle name="標準 33 2 5 2 2 3" xfId="31474"/>
    <cellStyle name="標準 33 2 5 2 2 4" xfId="42034"/>
    <cellStyle name="標準 33 2 5 2 2 5" xfId="52589"/>
    <cellStyle name="標準 33 2 5 2 3" xfId="15654"/>
    <cellStyle name="標準 33 2 5 2 4" xfId="26209"/>
    <cellStyle name="標準 33 2 5 2 5" xfId="36769"/>
    <cellStyle name="標準 33 2 5 2 6" xfId="47323"/>
    <cellStyle name="標準 33 2 5 3" xfId="7293"/>
    <cellStyle name="標準 33 2 5 3 2" xfId="17465"/>
    <cellStyle name="標準 33 2 5 3 3" xfId="28019"/>
    <cellStyle name="標準 33 2 5 3 4" xfId="38579"/>
    <cellStyle name="標準 33 2 5 3 5" xfId="49134"/>
    <cellStyle name="標準 33 2 5 4" xfId="12199"/>
    <cellStyle name="標準 33 2 5 5" xfId="22753"/>
    <cellStyle name="標準 33 2 5 6" xfId="33313"/>
    <cellStyle name="標準 33 2 5 7" xfId="43867"/>
    <cellStyle name="標準 33 2 6" xfId="1368"/>
    <cellStyle name="標準 33 2 6 2" xfId="3777"/>
    <cellStyle name="標準 33 2 6 2 2" xfId="9019"/>
    <cellStyle name="標準 33 2 6 2 2 2" xfId="20921"/>
    <cellStyle name="標準 33 2 6 2 2 3" xfId="31475"/>
    <cellStyle name="標準 33 2 6 2 2 4" xfId="42035"/>
    <cellStyle name="標準 33 2 6 2 2 5" xfId="52590"/>
    <cellStyle name="標準 33 2 6 2 3" xfId="15655"/>
    <cellStyle name="標準 33 2 6 2 4" xfId="26210"/>
    <cellStyle name="標準 33 2 6 2 5" xfId="36770"/>
    <cellStyle name="標準 33 2 6 2 6" xfId="47324"/>
    <cellStyle name="標準 33 2 6 3" xfId="6611"/>
    <cellStyle name="標準 33 2 6 3 2" xfId="16783"/>
    <cellStyle name="標準 33 2 6 3 3" xfId="27337"/>
    <cellStyle name="標準 33 2 6 3 4" xfId="37897"/>
    <cellStyle name="標準 33 2 6 3 5" xfId="48452"/>
    <cellStyle name="標準 33 2 6 4" xfId="11517"/>
    <cellStyle name="標準 33 2 6 5" xfId="22071"/>
    <cellStyle name="標準 33 2 6 6" xfId="32631"/>
    <cellStyle name="標準 33 2 6 7" xfId="43185"/>
    <cellStyle name="標準 33 2 7" xfId="2922"/>
    <cellStyle name="標準 33 2 7 2" xfId="8164"/>
    <cellStyle name="標準 33 2 7 2 2" xfId="20922"/>
    <cellStyle name="標準 33 2 7 2 3" xfId="31476"/>
    <cellStyle name="標準 33 2 7 2 4" xfId="42036"/>
    <cellStyle name="標準 33 2 7 2 5" xfId="52591"/>
    <cellStyle name="標準 33 2 7 3" xfId="15656"/>
    <cellStyle name="標準 33 2 7 4" xfId="26211"/>
    <cellStyle name="標準 33 2 7 5" xfId="36771"/>
    <cellStyle name="標準 33 2 7 6" xfId="47325"/>
    <cellStyle name="標準 33 2 8" xfId="5377"/>
    <cellStyle name="標準 33 2 8 2" xfId="15928"/>
    <cellStyle name="標準 33 2 8 3" xfId="26482"/>
    <cellStyle name="標準 33 2 8 4" xfId="37042"/>
    <cellStyle name="標準 33 2 8 5" xfId="47597"/>
    <cellStyle name="標準 33 2 9" xfId="10662"/>
    <cellStyle name="標準 33 20" xfId="5356"/>
    <cellStyle name="標準 33 20 2" xfId="21110"/>
    <cellStyle name="標準 33 20 2 2" xfId="31664"/>
    <cellStyle name="標準 33 20 2 3" xfId="42224"/>
    <cellStyle name="標準 33 20 2 4" xfId="52779"/>
    <cellStyle name="標準 33 20 3" xfId="15844"/>
    <cellStyle name="標準 33 20 4" xfId="26399"/>
    <cellStyle name="標準 33 20 5" xfId="36959"/>
    <cellStyle name="標準 33 20 6" xfId="47513"/>
    <cellStyle name="標準 33 21" xfId="10578"/>
    <cellStyle name="標準 33 21 2" xfId="21132"/>
    <cellStyle name="標準 33 21 3" xfId="31686"/>
    <cellStyle name="標準 33 21 4" xfId="42246"/>
    <cellStyle name="標準 33 21 5" xfId="52801"/>
    <cellStyle name="標準 33 22" xfId="15907"/>
    <cellStyle name="標準 33 22 2" xfId="26461"/>
    <cellStyle name="標準 33 22 3" xfId="37021"/>
    <cellStyle name="標準 33 22 4" xfId="47576"/>
    <cellStyle name="標準 33 23" xfId="10641"/>
    <cellStyle name="標準 33 24" xfId="21195"/>
    <cellStyle name="標準 33 25" xfId="31755"/>
    <cellStyle name="標準 33 26" xfId="42309"/>
    <cellStyle name="標準 33 3" xfId="151"/>
    <cellStyle name="標準 33 3 10" xfId="21238"/>
    <cellStyle name="標準 33 3 11" xfId="31798"/>
    <cellStyle name="標準 33 3 12" xfId="42352"/>
    <cellStyle name="標準 33 3 2" xfId="283"/>
    <cellStyle name="標準 33 3 2 10" xfId="42457"/>
    <cellStyle name="標準 33 3 2 2" xfId="640"/>
    <cellStyle name="標準 33 3 2 2 2" xfId="2690"/>
    <cellStyle name="標準 33 3 2 2 2 2" xfId="5099"/>
    <cellStyle name="標準 33 3 2 2 2 2 2" xfId="10341"/>
    <cellStyle name="標準 33 3 2 2 2 2 2 2" xfId="20923"/>
    <cellStyle name="標準 33 3 2 2 2 2 2 3" xfId="31477"/>
    <cellStyle name="標準 33 3 2 2 2 2 2 4" xfId="42037"/>
    <cellStyle name="標準 33 3 2 2 2 2 2 5" xfId="52592"/>
    <cellStyle name="標準 33 3 2 2 2 2 3" xfId="15657"/>
    <cellStyle name="標準 33 3 2 2 2 2 4" xfId="26212"/>
    <cellStyle name="標準 33 3 2 2 2 2 5" xfId="36772"/>
    <cellStyle name="標準 33 3 2 2 2 2 6" xfId="47326"/>
    <cellStyle name="標準 33 3 2 2 2 3" xfId="7933"/>
    <cellStyle name="標準 33 3 2 2 2 3 2" xfId="18105"/>
    <cellStyle name="標準 33 3 2 2 2 3 3" xfId="28659"/>
    <cellStyle name="標準 33 3 2 2 2 3 4" xfId="39219"/>
    <cellStyle name="標準 33 3 2 2 2 3 5" xfId="49774"/>
    <cellStyle name="標準 33 3 2 2 2 4" xfId="12839"/>
    <cellStyle name="標準 33 3 2 2 2 5" xfId="23393"/>
    <cellStyle name="標準 33 3 2 2 2 6" xfId="33953"/>
    <cellStyle name="標準 33 3 2 2 2 7" xfId="44507"/>
    <cellStyle name="標準 33 3 2 2 3" xfId="3562"/>
    <cellStyle name="標準 33 3 2 2 3 2" xfId="8804"/>
    <cellStyle name="標準 33 3 2 2 3 2 2" xfId="20924"/>
    <cellStyle name="標準 33 3 2 2 3 2 3" xfId="31478"/>
    <cellStyle name="標準 33 3 2 2 3 2 4" xfId="42038"/>
    <cellStyle name="標準 33 3 2 2 3 2 5" xfId="52593"/>
    <cellStyle name="標準 33 3 2 2 3 3" xfId="15658"/>
    <cellStyle name="標準 33 3 2 2 3 4" xfId="26213"/>
    <cellStyle name="標準 33 3 2 2 3 5" xfId="36773"/>
    <cellStyle name="標準 33 3 2 2 3 6" xfId="47327"/>
    <cellStyle name="標準 33 3 2 2 4" xfId="5883"/>
    <cellStyle name="標準 33 3 2 2 4 2" xfId="16568"/>
    <cellStyle name="標準 33 3 2 2 4 3" xfId="27122"/>
    <cellStyle name="標準 33 3 2 2 4 4" xfId="37682"/>
    <cellStyle name="標準 33 3 2 2 4 5" xfId="48237"/>
    <cellStyle name="標準 33 3 2 2 5" xfId="11302"/>
    <cellStyle name="標準 33 3 2 2 6" xfId="21856"/>
    <cellStyle name="標準 33 3 2 2 7" xfId="32416"/>
    <cellStyle name="標準 33 3 2 2 8" xfId="42970"/>
    <cellStyle name="標準 33 3 2 3" xfId="1153"/>
    <cellStyle name="標準 33 3 2 3 2" xfId="2177"/>
    <cellStyle name="標準 33 3 2 3 2 2" xfId="7420"/>
    <cellStyle name="標準 33 3 2 3 2 2 2" xfId="20925"/>
    <cellStyle name="標準 33 3 2 3 2 2 3" xfId="31479"/>
    <cellStyle name="標準 33 3 2 3 2 2 4" xfId="42039"/>
    <cellStyle name="標準 33 3 2 3 2 2 5" xfId="52594"/>
    <cellStyle name="標準 33 3 2 3 2 3" xfId="15659"/>
    <cellStyle name="標準 33 3 2 3 2 4" xfId="26214"/>
    <cellStyle name="標準 33 3 2 3 2 5" xfId="36774"/>
    <cellStyle name="標準 33 3 2 3 2 6" xfId="47328"/>
    <cellStyle name="標準 33 3 2 3 3" xfId="4586"/>
    <cellStyle name="標準 33 3 2 3 3 2" xfId="9828"/>
    <cellStyle name="標準 33 3 2 3 3 2 2" xfId="20926"/>
    <cellStyle name="標準 33 3 2 3 3 2 3" xfId="31480"/>
    <cellStyle name="標準 33 3 2 3 3 2 4" xfId="42040"/>
    <cellStyle name="標準 33 3 2 3 3 2 5" xfId="52595"/>
    <cellStyle name="標準 33 3 2 3 3 3" xfId="15660"/>
    <cellStyle name="標準 33 3 2 3 3 4" xfId="26215"/>
    <cellStyle name="標準 33 3 2 3 3 5" xfId="36775"/>
    <cellStyle name="標準 33 3 2 3 3 6" xfId="47329"/>
    <cellStyle name="標準 33 3 2 3 4" xfId="6396"/>
    <cellStyle name="標準 33 3 2 3 4 2" xfId="17592"/>
    <cellStyle name="標準 33 3 2 3 4 3" xfId="28146"/>
    <cellStyle name="標準 33 3 2 3 4 4" xfId="38706"/>
    <cellStyle name="標準 33 3 2 3 4 5" xfId="49261"/>
    <cellStyle name="標準 33 3 2 3 5" xfId="12326"/>
    <cellStyle name="標準 33 3 2 3 6" xfId="22880"/>
    <cellStyle name="標準 33 3 2 3 7" xfId="33440"/>
    <cellStyle name="標準 33 3 2 3 8" xfId="43994"/>
    <cellStyle name="標準 33 3 2 4" xfId="1688"/>
    <cellStyle name="標準 33 3 2 4 2" xfId="4097"/>
    <cellStyle name="標準 33 3 2 4 2 2" xfId="9339"/>
    <cellStyle name="標準 33 3 2 4 2 2 2" xfId="20927"/>
    <cellStyle name="標準 33 3 2 4 2 2 3" xfId="31481"/>
    <cellStyle name="標準 33 3 2 4 2 2 4" xfId="42041"/>
    <cellStyle name="標準 33 3 2 4 2 2 5" xfId="52596"/>
    <cellStyle name="標準 33 3 2 4 2 3" xfId="15661"/>
    <cellStyle name="標準 33 3 2 4 2 4" xfId="26216"/>
    <cellStyle name="標準 33 3 2 4 2 5" xfId="36776"/>
    <cellStyle name="標準 33 3 2 4 2 6" xfId="47330"/>
    <cellStyle name="標準 33 3 2 4 3" xfId="6931"/>
    <cellStyle name="標準 33 3 2 4 3 2" xfId="17103"/>
    <cellStyle name="標準 33 3 2 4 3 3" xfId="27657"/>
    <cellStyle name="標準 33 3 2 4 3 4" xfId="38217"/>
    <cellStyle name="標準 33 3 2 4 3 5" xfId="48772"/>
    <cellStyle name="標準 33 3 2 4 4" xfId="11837"/>
    <cellStyle name="標準 33 3 2 4 5" xfId="22391"/>
    <cellStyle name="標準 33 3 2 4 6" xfId="32951"/>
    <cellStyle name="標準 33 3 2 4 7" xfId="43505"/>
    <cellStyle name="標準 33 3 2 5" xfId="3049"/>
    <cellStyle name="標準 33 3 2 5 2" xfId="8291"/>
    <cellStyle name="標準 33 3 2 5 2 2" xfId="20928"/>
    <cellStyle name="標準 33 3 2 5 2 3" xfId="31482"/>
    <cellStyle name="標準 33 3 2 5 2 4" xfId="42042"/>
    <cellStyle name="標準 33 3 2 5 2 5" xfId="52597"/>
    <cellStyle name="標準 33 3 2 5 3" xfId="15662"/>
    <cellStyle name="標準 33 3 2 5 4" xfId="26217"/>
    <cellStyle name="標準 33 3 2 5 5" xfId="36777"/>
    <cellStyle name="標準 33 3 2 5 6" xfId="47331"/>
    <cellStyle name="標準 33 3 2 6" xfId="5526"/>
    <cellStyle name="標準 33 3 2 6 2" xfId="16055"/>
    <cellStyle name="標準 33 3 2 6 3" xfId="26609"/>
    <cellStyle name="標準 33 3 2 6 4" xfId="37169"/>
    <cellStyle name="標準 33 3 2 6 5" xfId="47724"/>
    <cellStyle name="標準 33 3 2 7" xfId="10789"/>
    <cellStyle name="標準 33 3 2 8" xfId="21343"/>
    <cellStyle name="標準 33 3 2 9" xfId="31903"/>
    <cellStyle name="標準 33 3 3" xfId="535"/>
    <cellStyle name="標準 33 3 3 2" xfId="1048"/>
    <cellStyle name="標準 33 3 3 2 2" xfId="2585"/>
    <cellStyle name="標準 33 3 3 2 2 2" xfId="7828"/>
    <cellStyle name="標準 33 3 3 2 2 2 2" xfId="20929"/>
    <cellStyle name="標準 33 3 3 2 2 2 3" xfId="31483"/>
    <cellStyle name="標準 33 3 3 2 2 2 4" xfId="42043"/>
    <cellStyle name="標準 33 3 3 2 2 2 5" xfId="52598"/>
    <cellStyle name="標準 33 3 3 2 2 3" xfId="15663"/>
    <cellStyle name="標準 33 3 3 2 2 4" xfId="26218"/>
    <cellStyle name="標準 33 3 3 2 2 5" xfId="36778"/>
    <cellStyle name="標準 33 3 3 2 2 6" xfId="47332"/>
    <cellStyle name="標準 33 3 3 2 3" xfId="4994"/>
    <cellStyle name="標準 33 3 3 2 3 2" xfId="10236"/>
    <cellStyle name="標準 33 3 3 2 3 2 2" xfId="20930"/>
    <cellStyle name="標準 33 3 3 2 3 2 3" xfId="31484"/>
    <cellStyle name="標準 33 3 3 2 3 2 4" xfId="42044"/>
    <cellStyle name="標準 33 3 3 2 3 2 5" xfId="52599"/>
    <cellStyle name="標準 33 3 3 2 3 3" xfId="15664"/>
    <cellStyle name="標準 33 3 3 2 3 4" xfId="26219"/>
    <cellStyle name="標準 33 3 3 2 3 5" xfId="36779"/>
    <cellStyle name="標準 33 3 3 2 3 6" xfId="47333"/>
    <cellStyle name="標準 33 3 3 2 4" xfId="6291"/>
    <cellStyle name="標準 33 3 3 2 4 2" xfId="18000"/>
    <cellStyle name="標準 33 3 3 2 4 3" xfId="28554"/>
    <cellStyle name="標準 33 3 3 2 4 4" xfId="39114"/>
    <cellStyle name="標準 33 3 3 2 4 5" xfId="49669"/>
    <cellStyle name="標準 33 3 3 2 5" xfId="12734"/>
    <cellStyle name="標準 33 3 3 2 6" xfId="23288"/>
    <cellStyle name="標準 33 3 3 2 7" xfId="33848"/>
    <cellStyle name="標準 33 3 3 2 8" xfId="44402"/>
    <cellStyle name="標準 33 3 3 3" xfId="1583"/>
    <cellStyle name="標準 33 3 3 3 2" xfId="3992"/>
    <cellStyle name="標準 33 3 3 3 2 2" xfId="9234"/>
    <cellStyle name="標準 33 3 3 3 2 2 2" xfId="20931"/>
    <cellStyle name="標準 33 3 3 3 2 2 3" xfId="31485"/>
    <cellStyle name="標準 33 3 3 3 2 2 4" xfId="42045"/>
    <cellStyle name="標準 33 3 3 3 2 2 5" xfId="52600"/>
    <cellStyle name="標準 33 3 3 3 2 3" xfId="15665"/>
    <cellStyle name="標準 33 3 3 3 2 4" xfId="26220"/>
    <cellStyle name="標準 33 3 3 3 2 5" xfId="36780"/>
    <cellStyle name="標準 33 3 3 3 2 6" xfId="47334"/>
    <cellStyle name="標準 33 3 3 3 3" xfId="6826"/>
    <cellStyle name="標準 33 3 3 3 3 2" xfId="16998"/>
    <cellStyle name="標準 33 3 3 3 3 3" xfId="27552"/>
    <cellStyle name="標準 33 3 3 3 3 4" xfId="38112"/>
    <cellStyle name="標準 33 3 3 3 3 5" xfId="48667"/>
    <cellStyle name="標準 33 3 3 3 4" xfId="11732"/>
    <cellStyle name="標準 33 3 3 3 5" xfId="22286"/>
    <cellStyle name="標準 33 3 3 3 6" xfId="32846"/>
    <cellStyle name="標準 33 3 3 3 7" xfId="43400"/>
    <cellStyle name="標準 33 3 3 4" xfId="3457"/>
    <cellStyle name="標準 33 3 3 4 2" xfId="8699"/>
    <cellStyle name="標準 33 3 3 4 2 2" xfId="20932"/>
    <cellStyle name="標準 33 3 3 4 2 3" xfId="31486"/>
    <cellStyle name="標準 33 3 3 4 2 4" xfId="42046"/>
    <cellStyle name="標準 33 3 3 4 2 5" xfId="52601"/>
    <cellStyle name="標準 33 3 3 4 3" xfId="15666"/>
    <cellStyle name="標準 33 3 3 4 4" xfId="26221"/>
    <cellStyle name="標準 33 3 3 4 5" xfId="36781"/>
    <cellStyle name="標準 33 3 3 4 6" xfId="47335"/>
    <cellStyle name="標準 33 3 3 5" xfId="5778"/>
    <cellStyle name="標準 33 3 3 5 2" xfId="16463"/>
    <cellStyle name="標準 33 3 3 5 3" xfId="27017"/>
    <cellStyle name="標準 33 3 3 5 4" xfId="37577"/>
    <cellStyle name="標準 33 3 3 5 5" xfId="48132"/>
    <cellStyle name="標準 33 3 3 6" xfId="11197"/>
    <cellStyle name="標準 33 3 3 7" xfId="21751"/>
    <cellStyle name="標準 33 3 3 8" xfId="32311"/>
    <cellStyle name="標準 33 3 3 9" xfId="42865"/>
    <cellStyle name="標準 33 3 4" xfId="855"/>
    <cellStyle name="標準 33 3 4 2" xfId="2392"/>
    <cellStyle name="標準 33 3 4 2 2" xfId="4801"/>
    <cellStyle name="標準 33 3 4 2 2 2" xfId="10043"/>
    <cellStyle name="標準 33 3 4 2 2 2 2" xfId="20933"/>
    <cellStyle name="標準 33 3 4 2 2 2 3" xfId="31487"/>
    <cellStyle name="標準 33 3 4 2 2 2 4" xfId="42047"/>
    <cellStyle name="標準 33 3 4 2 2 2 5" xfId="52602"/>
    <cellStyle name="標準 33 3 4 2 2 3" xfId="15667"/>
    <cellStyle name="標準 33 3 4 2 2 4" xfId="26222"/>
    <cellStyle name="標準 33 3 4 2 2 5" xfId="36782"/>
    <cellStyle name="標準 33 3 4 2 2 6" xfId="47336"/>
    <cellStyle name="標準 33 3 4 2 3" xfId="7635"/>
    <cellStyle name="標準 33 3 4 2 3 2" xfId="17807"/>
    <cellStyle name="標準 33 3 4 2 3 3" xfId="28361"/>
    <cellStyle name="標準 33 3 4 2 3 4" xfId="38921"/>
    <cellStyle name="標準 33 3 4 2 3 5" xfId="49476"/>
    <cellStyle name="標準 33 3 4 2 4" xfId="12541"/>
    <cellStyle name="標準 33 3 4 2 5" xfId="23095"/>
    <cellStyle name="標準 33 3 4 2 6" xfId="33655"/>
    <cellStyle name="標準 33 3 4 2 7" xfId="44209"/>
    <cellStyle name="標準 33 3 4 3" xfId="3264"/>
    <cellStyle name="標準 33 3 4 3 2" xfId="8506"/>
    <cellStyle name="標準 33 3 4 3 2 2" xfId="20934"/>
    <cellStyle name="標準 33 3 4 3 2 3" xfId="31488"/>
    <cellStyle name="標準 33 3 4 3 2 4" xfId="42048"/>
    <cellStyle name="標準 33 3 4 3 2 5" xfId="52603"/>
    <cellStyle name="標準 33 3 4 3 3" xfId="15668"/>
    <cellStyle name="標準 33 3 4 3 4" xfId="26223"/>
    <cellStyle name="標準 33 3 4 3 5" xfId="36783"/>
    <cellStyle name="標準 33 3 4 3 6" xfId="47337"/>
    <cellStyle name="標準 33 3 4 4" xfId="6098"/>
    <cellStyle name="標準 33 3 4 4 2" xfId="16270"/>
    <cellStyle name="標準 33 3 4 4 3" xfId="26824"/>
    <cellStyle name="標準 33 3 4 4 4" xfId="37384"/>
    <cellStyle name="標準 33 3 4 4 5" xfId="47939"/>
    <cellStyle name="標準 33 3 4 5" xfId="11004"/>
    <cellStyle name="標準 33 3 4 6" xfId="21558"/>
    <cellStyle name="標準 33 3 4 7" xfId="32118"/>
    <cellStyle name="標準 33 3 4 8" xfId="42672"/>
    <cellStyle name="標準 33 3 5" xfId="2072"/>
    <cellStyle name="標準 33 3 5 2" xfId="4481"/>
    <cellStyle name="標準 33 3 5 2 2" xfId="9723"/>
    <cellStyle name="標準 33 3 5 2 2 2" xfId="20935"/>
    <cellStyle name="標準 33 3 5 2 2 3" xfId="31489"/>
    <cellStyle name="標準 33 3 5 2 2 4" xfId="42049"/>
    <cellStyle name="標準 33 3 5 2 2 5" xfId="52604"/>
    <cellStyle name="標準 33 3 5 2 3" xfId="15669"/>
    <cellStyle name="標準 33 3 5 2 4" xfId="26224"/>
    <cellStyle name="標準 33 3 5 2 5" xfId="36784"/>
    <cellStyle name="標準 33 3 5 2 6" xfId="47338"/>
    <cellStyle name="標準 33 3 5 3" xfId="7315"/>
    <cellStyle name="標準 33 3 5 3 2" xfId="17487"/>
    <cellStyle name="標準 33 3 5 3 3" xfId="28041"/>
    <cellStyle name="標準 33 3 5 3 4" xfId="38601"/>
    <cellStyle name="標準 33 3 5 3 5" xfId="49156"/>
    <cellStyle name="標準 33 3 5 4" xfId="12221"/>
    <cellStyle name="標準 33 3 5 5" xfId="22775"/>
    <cellStyle name="標準 33 3 5 6" xfId="33335"/>
    <cellStyle name="標準 33 3 5 7" xfId="43889"/>
    <cellStyle name="標準 33 3 6" xfId="1390"/>
    <cellStyle name="標準 33 3 6 2" xfId="3799"/>
    <cellStyle name="標準 33 3 6 2 2" xfId="9041"/>
    <cellStyle name="標準 33 3 6 2 2 2" xfId="20936"/>
    <cellStyle name="標準 33 3 6 2 2 3" xfId="31490"/>
    <cellStyle name="標準 33 3 6 2 2 4" xfId="42050"/>
    <cellStyle name="標準 33 3 6 2 2 5" xfId="52605"/>
    <cellStyle name="標準 33 3 6 2 3" xfId="15670"/>
    <cellStyle name="標準 33 3 6 2 4" xfId="26225"/>
    <cellStyle name="標準 33 3 6 2 5" xfId="36785"/>
    <cellStyle name="標準 33 3 6 2 6" xfId="47339"/>
    <cellStyle name="標準 33 3 6 3" xfId="6633"/>
    <cellStyle name="標準 33 3 6 3 2" xfId="16805"/>
    <cellStyle name="標準 33 3 6 3 3" xfId="27359"/>
    <cellStyle name="標準 33 3 6 3 4" xfId="37919"/>
    <cellStyle name="標準 33 3 6 3 5" xfId="48474"/>
    <cellStyle name="標準 33 3 6 4" xfId="11539"/>
    <cellStyle name="標準 33 3 6 5" xfId="22093"/>
    <cellStyle name="標準 33 3 6 6" xfId="32653"/>
    <cellStyle name="標準 33 3 6 7" xfId="43207"/>
    <cellStyle name="標準 33 3 7" xfId="2944"/>
    <cellStyle name="標準 33 3 7 2" xfId="8186"/>
    <cellStyle name="標準 33 3 7 2 2" xfId="20937"/>
    <cellStyle name="標準 33 3 7 2 3" xfId="31491"/>
    <cellStyle name="標準 33 3 7 2 4" xfId="42051"/>
    <cellStyle name="標準 33 3 7 2 5" xfId="52606"/>
    <cellStyle name="標準 33 3 7 3" xfId="15671"/>
    <cellStyle name="標準 33 3 7 4" xfId="26226"/>
    <cellStyle name="標準 33 3 7 5" xfId="36786"/>
    <cellStyle name="標準 33 3 7 6" xfId="47340"/>
    <cellStyle name="標準 33 3 8" xfId="5399"/>
    <cellStyle name="標準 33 3 8 2" xfId="15950"/>
    <cellStyle name="標準 33 3 8 3" xfId="26504"/>
    <cellStyle name="標準 33 3 8 4" xfId="37064"/>
    <cellStyle name="標準 33 3 8 5" xfId="47619"/>
    <cellStyle name="標準 33 3 9" xfId="10684"/>
    <cellStyle name="標準 33 4" xfId="173"/>
    <cellStyle name="標準 33 4 10" xfId="21260"/>
    <cellStyle name="標準 33 4 11" xfId="31820"/>
    <cellStyle name="標準 33 4 12" xfId="42374"/>
    <cellStyle name="標準 33 4 2" xfId="305"/>
    <cellStyle name="標準 33 4 2 10" xfId="42479"/>
    <cellStyle name="標準 33 4 2 2" xfId="662"/>
    <cellStyle name="標準 33 4 2 2 2" xfId="2712"/>
    <cellStyle name="標準 33 4 2 2 2 2" xfId="5121"/>
    <cellStyle name="標準 33 4 2 2 2 2 2" xfId="10363"/>
    <cellStyle name="標準 33 4 2 2 2 2 2 2" xfId="20938"/>
    <cellStyle name="標準 33 4 2 2 2 2 2 3" xfId="31492"/>
    <cellStyle name="標準 33 4 2 2 2 2 2 4" xfId="42052"/>
    <cellStyle name="標準 33 4 2 2 2 2 2 5" xfId="52607"/>
    <cellStyle name="標準 33 4 2 2 2 2 3" xfId="15672"/>
    <cellStyle name="標準 33 4 2 2 2 2 4" xfId="26227"/>
    <cellStyle name="標準 33 4 2 2 2 2 5" xfId="36787"/>
    <cellStyle name="標準 33 4 2 2 2 2 6" xfId="47341"/>
    <cellStyle name="標準 33 4 2 2 2 3" xfId="7955"/>
    <cellStyle name="標準 33 4 2 2 2 3 2" xfId="18127"/>
    <cellStyle name="標準 33 4 2 2 2 3 3" xfId="28681"/>
    <cellStyle name="標準 33 4 2 2 2 3 4" xfId="39241"/>
    <cellStyle name="標準 33 4 2 2 2 3 5" xfId="49796"/>
    <cellStyle name="標準 33 4 2 2 2 4" xfId="12861"/>
    <cellStyle name="標準 33 4 2 2 2 5" xfId="23415"/>
    <cellStyle name="標準 33 4 2 2 2 6" xfId="33975"/>
    <cellStyle name="標準 33 4 2 2 2 7" xfId="44529"/>
    <cellStyle name="標準 33 4 2 2 3" xfId="3584"/>
    <cellStyle name="標準 33 4 2 2 3 2" xfId="8826"/>
    <cellStyle name="標準 33 4 2 2 3 2 2" xfId="20939"/>
    <cellStyle name="標準 33 4 2 2 3 2 3" xfId="31493"/>
    <cellStyle name="標準 33 4 2 2 3 2 4" xfId="42053"/>
    <cellStyle name="標準 33 4 2 2 3 2 5" xfId="52608"/>
    <cellStyle name="標準 33 4 2 2 3 3" xfId="15673"/>
    <cellStyle name="標準 33 4 2 2 3 4" xfId="26228"/>
    <cellStyle name="標準 33 4 2 2 3 5" xfId="36788"/>
    <cellStyle name="標準 33 4 2 2 3 6" xfId="47342"/>
    <cellStyle name="標準 33 4 2 2 4" xfId="5905"/>
    <cellStyle name="標準 33 4 2 2 4 2" xfId="16590"/>
    <cellStyle name="標準 33 4 2 2 4 3" xfId="27144"/>
    <cellStyle name="標準 33 4 2 2 4 4" xfId="37704"/>
    <cellStyle name="標準 33 4 2 2 4 5" xfId="48259"/>
    <cellStyle name="標準 33 4 2 2 5" xfId="11324"/>
    <cellStyle name="標準 33 4 2 2 6" xfId="21878"/>
    <cellStyle name="標準 33 4 2 2 7" xfId="32438"/>
    <cellStyle name="標準 33 4 2 2 8" xfId="42992"/>
    <cellStyle name="標準 33 4 2 3" xfId="1175"/>
    <cellStyle name="標準 33 4 2 3 2" xfId="2199"/>
    <cellStyle name="標準 33 4 2 3 2 2" xfId="7442"/>
    <cellStyle name="標準 33 4 2 3 2 2 2" xfId="20940"/>
    <cellStyle name="標準 33 4 2 3 2 2 3" xfId="31494"/>
    <cellStyle name="標準 33 4 2 3 2 2 4" xfId="42054"/>
    <cellStyle name="標準 33 4 2 3 2 2 5" xfId="52609"/>
    <cellStyle name="標準 33 4 2 3 2 3" xfId="15674"/>
    <cellStyle name="標準 33 4 2 3 2 4" xfId="26229"/>
    <cellStyle name="標準 33 4 2 3 2 5" xfId="36789"/>
    <cellStyle name="標準 33 4 2 3 2 6" xfId="47343"/>
    <cellStyle name="標準 33 4 2 3 3" xfId="4608"/>
    <cellStyle name="標準 33 4 2 3 3 2" xfId="9850"/>
    <cellStyle name="標準 33 4 2 3 3 2 2" xfId="20941"/>
    <cellStyle name="標準 33 4 2 3 3 2 3" xfId="31495"/>
    <cellStyle name="標準 33 4 2 3 3 2 4" xfId="42055"/>
    <cellStyle name="標準 33 4 2 3 3 2 5" xfId="52610"/>
    <cellStyle name="標準 33 4 2 3 3 3" xfId="15675"/>
    <cellStyle name="標準 33 4 2 3 3 4" xfId="26230"/>
    <cellStyle name="標準 33 4 2 3 3 5" xfId="36790"/>
    <cellStyle name="標準 33 4 2 3 3 6" xfId="47344"/>
    <cellStyle name="標準 33 4 2 3 4" xfId="6418"/>
    <cellStyle name="標準 33 4 2 3 4 2" xfId="17614"/>
    <cellStyle name="標準 33 4 2 3 4 3" xfId="28168"/>
    <cellStyle name="標準 33 4 2 3 4 4" xfId="38728"/>
    <cellStyle name="標準 33 4 2 3 4 5" xfId="49283"/>
    <cellStyle name="標準 33 4 2 3 5" xfId="12348"/>
    <cellStyle name="標準 33 4 2 3 6" xfId="22902"/>
    <cellStyle name="標準 33 4 2 3 7" xfId="33462"/>
    <cellStyle name="標準 33 4 2 3 8" xfId="44016"/>
    <cellStyle name="標準 33 4 2 4" xfId="1710"/>
    <cellStyle name="標準 33 4 2 4 2" xfId="4119"/>
    <cellStyle name="標準 33 4 2 4 2 2" xfId="9361"/>
    <cellStyle name="標準 33 4 2 4 2 2 2" xfId="20942"/>
    <cellStyle name="標準 33 4 2 4 2 2 3" xfId="31496"/>
    <cellStyle name="標準 33 4 2 4 2 2 4" xfId="42056"/>
    <cellStyle name="標準 33 4 2 4 2 2 5" xfId="52611"/>
    <cellStyle name="標準 33 4 2 4 2 3" xfId="15676"/>
    <cellStyle name="標準 33 4 2 4 2 4" xfId="26231"/>
    <cellStyle name="標準 33 4 2 4 2 5" xfId="36791"/>
    <cellStyle name="標準 33 4 2 4 2 6" xfId="47345"/>
    <cellStyle name="標準 33 4 2 4 3" xfId="6953"/>
    <cellStyle name="標準 33 4 2 4 3 2" xfId="17125"/>
    <cellStyle name="標準 33 4 2 4 3 3" xfId="27679"/>
    <cellStyle name="標準 33 4 2 4 3 4" xfId="38239"/>
    <cellStyle name="標準 33 4 2 4 3 5" xfId="48794"/>
    <cellStyle name="標準 33 4 2 4 4" xfId="11859"/>
    <cellStyle name="標準 33 4 2 4 5" xfId="22413"/>
    <cellStyle name="標準 33 4 2 4 6" xfId="32973"/>
    <cellStyle name="標準 33 4 2 4 7" xfId="43527"/>
    <cellStyle name="標準 33 4 2 5" xfId="3071"/>
    <cellStyle name="標準 33 4 2 5 2" xfId="8313"/>
    <cellStyle name="標準 33 4 2 5 2 2" xfId="20943"/>
    <cellStyle name="標準 33 4 2 5 2 3" xfId="31497"/>
    <cellStyle name="標準 33 4 2 5 2 4" xfId="42057"/>
    <cellStyle name="標準 33 4 2 5 2 5" xfId="52612"/>
    <cellStyle name="標準 33 4 2 5 3" xfId="15677"/>
    <cellStyle name="標準 33 4 2 5 4" xfId="26232"/>
    <cellStyle name="標準 33 4 2 5 5" xfId="36792"/>
    <cellStyle name="標準 33 4 2 5 6" xfId="47346"/>
    <cellStyle name="標準 33 4 2 6" xfId="5548"/>
    <cellStyle name="標準 33 4 2 6 2" xfId="16077"/>
    <cellStyle name="標準 33 4 2 6 3" xfId="26631"/>
    <cellStyle name="標準 33 4 2 6 4" xfId="37191"/>
    <cellStyle name="標準 33 4 2 6 5" xfId="47746"/>
    <cellStyle name="標準 33 4 2 7" xfId="10811"/>
    <cellStyle name="標準 33 4 2 8" xfId="21365"/>
    <cellStyle name="標準 33 4 2 9" xfId="31925"/>
    <cellStyle name="標準 33 4 3" xfId="557"/>
    <cellStyle name="標準 33 4 3 2" xfId="1070"/>
    <cellStyle name="標準 33 4 3 2 2" xfId="2607"/>
    <cellStyle name="標準 33 4 3 2 2 2" xfId="7850"/>
    <cellStyle name="標準 33 4 3 2 2 2 2" xfId="20944"/>
    <cellStyle name="標準 33 4 3 2 2 2 3" xfId="31498"/>
    <cellStyle name="標準 33 4 3 2 2 2 4" xfId="42058"/>
    <cellStyle name="標準 33 4 3 2 2 2 5" xfId="52613"/>
    <cellStyle name="標準 33 4 3 2 2 3" xfId="15678"/>
    <cellStyle name="標準 33 4 3 2 2 4" xfId="26233"/>
    <cellStyle name="標準 33 4 3 2 2 5" xfId="36793"/>
    <cellStyle name="標準 33 4 3 2 2 6" xfId="47347"/>
    <cellStyle name="標準 33 4 3 2 3" xfId="5016"/>
    <cellStyle name="標準 33 4 3 2 3 2" xfId="10258"/>
    <cellStyle name="標準 33 4 3 2 3 2 2" xfId="20945"/>
    <cellStyle name="標準 33 4 3 2 3 2 3" xfId="31499"/>
    <cellStyle name="標準 33 4 3 2 3 2 4" xfId="42059"/>
    <cellStyle name="標準 33 4 3 2 3 2 5" xfId="52614"/>
    <cellStyle name="標準 33 4 3 2 3 3" xfId="15679"/>
    <cellStyle name="標準 33 4 3 2 3 4" xfId="26234"/>
    <cellStyle name="標準 33 4 3 2 3 5" xfId="36794"/>
    <cellStyle name="標準 33 4 3 2 3 6" xfId="47348"/>
    <cellStyle name="標準 33 4 3 2 4" xfId="6313"/>
    <cellStyle name="標準 33 4 3 2 4 2" xfId="18022"/>
    <cellStyle name="標準 33 4 3 2 4 3" xfId="28576"/>
    <cellStyle name="標準 33 4 3 2 4 4" xfId="39136"/>
    <cellStyle name="標準 33 4 3 2 4 5" xfId="49691"/>
    <cellStyle name="標準 33 4 3 2 5" xfId="12756"/>
    <cellStyle name="標準 33 4 3 2 6" xfId="23310"/>
    <cellStyle name="標準 33 4 3 2 7" xfId="33870"/>
    <cellStyle name="標準 33 4 3 2 8" xfId="44424"/>
    <cellStyle name="標準 33 4 3 3" xfId="1605"/>
    <cellStyle name="標準 33 4 3 3 2" xfId="4014"/>
    <cellStyle name="標準 33 4 3 3 2 2" xfId="9256"/>
    <cellStyle name="標準 33 4 3 3 2 2 2" xfId="20946"/>
    <cellStyle name="標準 33 4 3 3 2 2 3" xfId="31500"/>
    <cellStyle name="標準 33 4 3 3 2 2 4" xfId="42060"/>
    <cellStyle name="標準 33 4 3 3 2 2 5" xfId="52615"/>
    <cellStyle name="標準 33 4 3 3 2 3" xfId="15680"/>
    <cellStyle name="標準 33 4 3 3 2 4" xfId="26235"/>
    <cellStyle name="標準 33 4 3 3 2 5" xfId="36795"/>
    <cellStyle name="標準 33 4 3 3 2 6" xfId="47349"/>
    <cellStyle name="標準 33 4 3 3 3" xfId="6848"/>
    <cellStyle name="標準 33 4 3 3 3 2" xfId="17020"/>
    <cellStyle name="標準 33 4 3 3 3 3" xfId="27574"/>
    <cellStyle name="標準 33 4 3 3 3 4" xfId="38134"/>
    <cellStyle name="標準 33 4 3 3 3 5" xfId="48689"/>
    <cellStyle name="標準 33 4 3 3 4" xfId="11754"/>
    <cellStyle name="標準 33 4 3 3 5" xfId="22308"/>
    <cellStyle name="標準 33 4 3 3 6" xfId="32868"/>
    <cellStyle name="標準 33 4 3 3 7" xfId="43422"/>
    <cellStyle name="標準 33 4 3 4" xfId="3479"/>
    <cellStyle name="標準 33 4 3 4 2" xfId="8721"/>
    <cellStyle name="標準 33 4 3 4 2 2" xfId="20947"/>
    <cellStyle name="標準 33 4 3 4 2 3" xfId="31501"/>
    <cellStyle name="標準 33 4 3 4 2 4" xfId="42061"/>
    <cellStyle name="標準 33 4 3 4 2 5" xfId="52616"/>
    <cellStyle name="標準 33 4 3 4 3" xfId="15681"/>
    <cellStyle name="標準 33 4 3 4 4" xfId="26236"/>
    <cellStyle name="標準 33 4 3 4 5" xfId="36796"/>
    <cellStyle name="標準 33 4 3 4 6" xfId="47350"/>
    <cellStyle name="標準 33 4 3 5" xfId="5800"/>
    <cellStyle name="標準 33 4 3 5 2" xfId="16485"/>
    <cellStyle name="標準 33 4 3 5 3" xfId="27039"/>
    <cellStyle name="標準 33 4 3 5 4" xfId="37599"/>
    <cellStyle name="標準 33 4 3 5 5" xfId="48154"/>
    <cellStyle name="標準 33 4 3 6" xfId="11219"/>
    <cellStyle name="標準 33 4 3 7" xfId="21773"/>
    <cellStyle name="標準 33 4 3 8" xfId="32333"/>
    <cellStyle name="標準 33 4 3 9" xfId="42887"/>
    <cellStyle name="標準 33 4 4" xfId="877"/>
    <cellStyle name="標準 33 4 4 2" xfId="2414"/>
    <cellStyle name="標準 33 4 4 2 2" xfId="4823"/>
    <cellStyle name="標準 33 4 4 2 2 2" xfId="10065"/>
    <cellStyle name="標準 33 4 4 2 2 2 2" xfId="20948"/>
    <cellStyle name="標準 33 4 4 2 2 2 3" xfId="31502"/>
    <cellStyle name="標準 33 4 4 2 2 2 4" xfId="42062"/>
    <cellStyle name="標準 33 4 4 2 2 2 5" xfId="52617"/>
    <cellStyle name="標準 33 4 4 2 2 3" xfId="15682"/>
    <cellStyle name="標準 33 4 4 2 2 4" xfId="26237"/>
    <cellStyle name="標準 33 4 4 2 2 5" xfId="36797"/>
    <cellStyle name="標準 33 4 4 2 2 6" xfId="47351"/>
    <cellStyle name="標準 33 4 4 2 3" xfId="7657"/>
    <cellStyle name="標準 33 4 4 2 3 2" xfId="17829"/>
    <cellStyle name="標準 33 4 4 2 3 3" xfId="28383"/>
    <cellStyle name="標準 33 4 4 2 3 4" xfId="38943"/>
    <cellStyle name="標準 33 4 4 2 3 5" xfId="49498"/>
    <cellStyle name="標準 33 4 4 2 4" xfId="12563"/>
    <cellStyle name="標準 33 4 4 2 5" xfId="23117"/>
    <cellStyle name="標準 33 4 4 2 6" xfId="33677"/>
    <cellStyle name="標準 33 4 4 2 7" xfId="44231"/>
    <cellStyle name="標準 33 4 4 3" xfId="3286"/>
    <cellStyle name="標準 33 4 4 3 2" xfId="8528"/>
    <cellStyle name="標準 33 4 4 3 2 2" xfId="20949"/>
    <cellStyle name="標準 33 4 4 3 2 3" xfId="31503"/>
    <cellStyle name="標準 33 4 4 3 2 4" xfId="42063"/>
    <cellStyle name="標準 33 4 4 3 2 5" xfId="52618"/>
    <cellStyle name="標準 33 4 4 3 3" xfId="15683"/>
    <cellStyle name="標準 33 4 4 3 4" xfId="26238"/>
    <cellStyle name="標準 33 4 4 3 5" xfId="36798"/>
    <cellStyle name="標準 33 4 4 3 6" xfId="47352"/>
    <cellStyle name="標準 33 4 4 4" xfId="6120"/>
    <cellStyle name="標準 33 4 4 4 2" xfId="16292"/>
    <cellStyle name="標準 33 4 4 4 3" xfId="26846"/>
    <cellStyle name="標準 33 4 4 4 4" xfId="37406"/>
    <cellStyle name="標準 33 4 4 4 5" xfId="47961"/>
    <cellStyle name="標準 33 4 4 5" xfId="11026"/>
    <cellStyle name="標準 33 4 4 6" xfId="21580"/>
    <cellStyle name="標準 33 4 4 7" xfId="32140"/>
    <cellStyle name="標準 33 4 4 8" xfId="42694"/>
    <cellStyle name="標準 33 4 5" xfId="2094"/>
    <cellStyle name="標準 33 4 5 2" xfId="4503"/>
    <cellStyle name="標準 33 4 5 2 2" xfId="9745"/>
    <cellStyle name="標準 33 4 5 2 2 2" xfId="20950"/>
    <cellStyle name="標準 33 4 5 2 2 3" xfId="31504"/>
    <cellStyle name="標準 33 4 5 2 2 4" xfId="42064"/>
    <cellStyle name="標準 33 4 5 2 2 5" xfId="52619"/>
    <cellStyle name="標準 33 4 5 2 3" xfId="15684"/>
    <cellStyle name="標準 33 4 5 2 4" xfId="26239"/>
    <cellStyle name="標準 33 4 5 2 5" xfId="36799"/>
    <cellStyle name="標準 33 4 5 2 6" xfId="47353"/>
    <cellStyle name="標準 33 4 5 3" xfId="7337"/>
    <cellStyle name="標準 33 4 5 3 2" xfId="17509"/>
    <cellStyle name="標準 33 4 5 3 3" xfId="28063"/>
    <cellStyle name="標準 33 4 5 3 4" xfId="38623"/>
    <cellStyle name="標準 33 4 5 3 5" xfId="49178"/>
    <cellStyle name="標準 33 4 5 4" xfId="12243"/>
    <cellStyle name="標準 33 4 5 5" xfId="22797"/>
    <cellStyle name="標準 33 4 5 6" xfId="33357"/>
    <cellStyle name="標準 33 4 5 7" xfId="43911"/>
    <cellStyle name="標準 33 4 6" xfId="1412"/>
    <cellStyle name="標準 33 4 6 2" xfId="3821"/>
    <cellStyle name="標準 33 4 6 2 2" xfId="9063"/>
    <cellStyle name="標準 33 4 6 2 2 2" xfId="20951"/>
    <cellStyle name="標準 33 4 6 2 2 3" xfId="31505"/>
    <cellStyle name="標準 33 4 6 2 2 4" xfId="42065"/>
    <cellStyle name="標準 33 4 6 2 2 5" xfId="52620"/>
    <cellStyle name="標準 33 4 6 2 3" xfId="15685"/>
    <cellStyle name="標準 33 4 6 2 4" xfId="26240"/>
    <cellStyle name="標準 33 4 6 2 5" xfId="36800"/>
    <cellStyle name="標準 33 4 6 2 6" xfId="47354"/>
    <cellStyle name="標準 33 4 6 3" xfId="6655"/>
    <cellStyle name="標準 33 4 6 3 2" xfId="16827"/>
    <cellStyle name="標準 33 4 6 3 3" xfId="27381"/>
    <cellStyle name="標準 33 4 6 3 4" xfId="37941"/>
    <cellStyle name="標準 33 4 6 3 5" xfId="48496"/>
    <cellStyle name="標準 33 4 6 4" xfId="11561"/>
    <cellStyle name="標準 33 4 6 5" xfId="22115"/>
    <cellStyle name="標準 33 4 6 6" xfId="32675"/>
    <cellStyle name="標準 33 4 6 7" xfId="43229"/>
    <cellStyle name="標準 33 4 7" xfId="2966"/>
    <cellStyle name="標準 33 4 7 2" xfId="8208"/>
    <cellStyle name="標準 33 4 7 2 2" xfId="20952"/>
    <cellStyle name="標準 33 4 7 2 3" xfId="31506"/>
    <cellStyle name="標準 33 4 7 2 4" xfId="42066"/>
    <cellStyle name="標準 33 4 7 2 5" xfId="52621"/>
    <cellStyle name="標準 33 4 7 3" xfId="15686"/>
    <cellStyle name="標準 33 4 7 4" xfId="26241"/>
    <cellStyle name="標準 33 4 7 5" xfId="36801"/>
    <cellStyle name="標準 33 4 7 6" xfId="47355"/>
    <cellStyle name="標準 33 4 8" xfId="5421"/>
    <cellStyle name="標準 33 4 8 2" xfId="15972"/>
    <cellStyle name="標準 33 4 8 3" xfId="26526"/>
    <cellStyle name="標準 33 4 8 4" xfId="37086"/>
    <cellStyle name="標準 33 4 8 5" xfId="47641"/>
    <cellStyle name="標準 33 4 9" xfId="10706"/>
    <cellStyle name="標準 33 5" xfId="239"/>
    <cellStyle name="標準 33 5 10" xfId="31947"/>
    <cellStyle name="標準 33 5 11" xfId="42501"/>
    <cellStyle name="標準 33 5 2" xfId="684"/>
    <cellStyle name="標準 33 5 2 2" xfId="1197"/>
    <cellStyle name="標準 33 5 2 2 2" xfId="2734"/>
    <cellStyle name="標準 33 5 2 2 2 2" xfId="7977"/>
    <cellStyle name="標準 33 5 2 2 2 2 2" xfId="20953"/>
    <cellStyle name="標準 33 5 2 2 2 2 3" xfId="31507"/>
    <cellStyle name="標準 33 5 2 2 2 2 4" xfId="42067"/>
    <cellStyle name="標準 33 5 2 2 2 2 5" xfId="52622"/>
    <cellStyle name="標準 33 5 2 2 2 3" xfId="15687"/>
    <cellStyle name="標準 33 5 2 2 2 4" xfId="26242"/>
    <cellStyle name="標準 33 5 2 2 2 5" xfId="36802"/>
    <cellStyle name="標準 33 5 2 2 2 6" xfId="47356"/>
    <cellStyle name="標準 33 5 2 2 3" xfId="5143"/>
    <cellStyle name="標準 33 5 2 2 3 2" xfId="10385"/>
    <cellStyle name="標準 33 5 2 2 3 2 2" xfId="20954"/>
    <cellStyle name="標準 33 5 2 2 3 2 3" xfId="31508"/>
    <cellStyle name="標準 33 5 2 2 3 2 4" xfId="42068"/>
    <cellStyle name="標準 33 5 2 2 3 2 5" xfId="52623"/>
    <cellStyle name="標準 33 5 2 2 3 3" xfId="15688"/>
    <cellStyle name="標準 33 5 2 2 3 4" xfId="26243"/>
    <cellStyle name="標準 33 5 2 2 3 5" xfId="36803"/>
    <cellStyle name="標準 33 5 2 2 3 6" xfId="47357"/>
    <cellStyle name="標準 33 5 2 2 4" xfId="6440"/>
    <cellStyle name="標準 33 5 2 2 4 2" xfId="18149"/>
    <cellStyle name="標準 33 5 2 2 4 3" xfId="28703"/>
    <cellStyle name="標準 33 5 2 2 4 4" xfId="39263"/>
    <cellStyle name="標準 33 5 2 2 4 5" xfId="49818"/>
    <cellStyle name="標準 33 5 2 2 5" xfId="12883"/>
    <cellStyle name="標準 33 5 2 2 6" xfId="23437"/>
    <cellStyle name="標準 33 5 2 2 7" xfId="33997"/>
    <cellStyle name="標準 33 5 2 2 8" xfId="44551"/>
    <cellStyle name="標準 33 5 2 3" xfId="1732"/>
    <cellStyle name="標準 33 5 2 3 2" xfId="4141"/>
    <cellStyle name="標準 33 5 2 3 2 2" xfId="9383"/>
    <cellStyle name="標準 33 5 2 3 2 2 2" xfId="20955"/>
    <cellStyle name="標準 33 5 2 3 2 2 3" xfId="31509"/>
    <cellStyle name="標準 33 5 2 3 2 2 4" xfId="42069"/>
    <cellStyle name="標準 33 5 2 3 2 2 5" xfId="52624"/>
    <cellStyle name="標準 33 5 2 3 2 3" xfId="15689"/>
    <cellStyle name="標準 33 5 2 3 2 4" xfId="26244"/>
    <cellStyle name="標準 33 5 2 3 2 5" xfId="36804"/>
    <cellStyle name="標準 33 5 2 3 2 6" xfId="47358"/>
    <cellStyle name="標準 33 5 2 3 3" xfId="6975"/>
    <cellStyle name="標準 33 5 2 3 3 2" xfId="17147"/>
    <cellStyle name="標準 33 5 2 3 3 3" xfId="27701"/>
    <cellStyle name="標準 33 5 2 3 3 4" xfId="38261"/>
    <cellStyle name="標準 33 5 2 3 3 5" xfId="48816"/>
    <cellStyle name="標準 33 5 2 3 4" xfId="11881"/>
    <cellStyle name="標準 33 5 2 3 5" xfId="22435"/>
    <cellStyle name="標準 33 5 2 3 6" xfId="32995"/>
    <cellStyle name="標準 33 5 2 3 7" xfId="43549"/>
    <cellStyle name="標準 33 5 2 4" xfId="3606"/>
    <cellStyle name="標準 33 5 2 4 2" xfId="8848"/>
    <cellStyle name="標準 33 5 2 4 2 2" xfId="20956"/>
    <cellStyle name="標準 33 5 2 4 2 3" xfId="31510"/>
    <cellStyle name="標準 33 5 2 4 2 4" xfId="42070"/>
    <cellStyle name="標準 33 5 2 4 2 5" xfId="52625"/>
    <cellStyle name="標準 33 5 2 4 3" xfId="15690"/>
    <cellStyle name="標準 33 5 2 4 4" xfId="26245"/>
    <cellStyle name="標準 33 5 2 4 5" xfId="36805"/>
    <cellStyle name="標準 33 5 2 4 6" xfId="47359"/>
    <cellStyle name="標準 33 5 2 5" xfId="5927"/>
    <cellStyle name="標準 33 5 2 5 2" xfId="16612"/>
    <cellStyle name="標準 33 5 2 5 3" xfId="27166"/>
    <cellStyle name="標準 33 5 2 5 4" xfId="37726"/>
    <cellStyle name="標準 33 5 2 5 5" xfId="48281"/>
    <cellStyle name="標準 33 5 2 6" xfId="11346"/>
    <cellStyle name="標準 33 5 2 7" xfId="21900"/>
    <cellStyle name="標準 33 5 2 8" xfId="32460"/>
    <cellStyle name="標準 33 5 2 9" xfId="43014"/>
    <cellStyle name="標準 33 5 3" xfId="899"/>
    <cellStyle name="標準 33 5 3 2" xfId="2436"/>
    <cellStyle name="標準 33 5 3 2 2" xfId="4845"/>
    <cellStyle name="標準 33 5 3 2 2 2" xfId="10087"/>
    <cellStyle name="標準 33 5 3 2 2 2 2" xfId="20957"/>
    <cellStyle name="標準 33 5 3 2 2 2 3" xfId="31511"/>
    <cellStyle name="標準 33 5 3 2 2 2 4" xfId="42071"/>
    <cellStyle name="標準 33 5 3 2 2 2 5" xfId="52626"/>
    <cellStyle name="標準 33 5 3 2 2 3" xfId="15691"/>
    <cellStyle name="標準 33 5 3 2 2 4" xfId="26246"/>
    <cellStyle name="標準 33 5 3 2 2 5" xfId="36806"/>
    <cellStyle name="標準 33 5 3 2 2 6" xfId="47360"/>
    <cellStyle name="標準 33 5 3 2 3" xfId="7679"/>
    <cellStyle name="標準 33 5 3 2 3 2" xfId="17851"/>
    <cellStyle name="標準 33 5 3 2 3 3" xfId="28405"/>
    <cellStyle name="標準 33 5 3 2 3 4" xfId="38965"/>
    <cellStyle name="標準 33 5 3 2 3 5" xfId="49520"/>
    <cellStyle name="標準 33 5 3 2 4" xfId="12585"/>
    <cellStyle name="標準 33 5 3 2 5" xfId="23139"/>
    <cellStyle name="標準 33 5 3 2 6" xfId="33699"/>
    <cellStyle name="標準 33 5 3 2 7" xfId="44253"/>
    <cellStyle name="標準 33 5 3 3" xfId="3308"/>
    <cellStyle name="標準 33 5 3 3 2" xfId="8550"/>
    <cellStyle name="標準 33 5 3 3 2 2" xfId="20958"/>
    <cellStyle name="標準 33 5 3 3 2 3" xfId="31512"/>
    <cellStyle name="標準 33 5 3 3 2 4" xfId="42072"/>
    <cellStyle name="標準 33 5 3 3 2 5" xfId="52627"/>
    <cellStyle name="標準 33 5 3 3 3" xfId="15692"/>
    <cellStyle name="標準 33 5 3 3 4" xfId="26247"/>
    <cellStyle name="標準 33 5 3 3 5" xfId="36807"/>
    <cellStyle name="標準 33 5 3 3 6" xfId="47361"/>
    <cellStyle name="標準 33 5 3 4" xfId="6142"/>
    <cellStyle name="標準 33 5 3 4 2" xfId="16314"/>
    <cellStyle name="標準 33 5 3 4 3" xfId="26868"/>
    <cellStyle name="標準 33 5 3 4 4" xfId="37428"/>
    <cellStyle name="標準 33 5 3 4 5" xfId="47983"/>
    <cellStyle name="標準 33 5 3 5" xfId="11048"/>
    <cellStyle name="標準 33 5 3 6" xfId="21602"/>
    <cellStyle name="標準 33 5 3 7" xfId="32162"/>
    <cellStyle name="標準 33 5 3 8" xfId="42716"/>
    <cellStyle name="標準 33 5 4" xfId="2221"/>
    <cellStyle name="標準 33 5 4 2" xfId="4630"/>
    <cellStyle name="標準 33 5 4 2 2" xfId="9872"/>
    <cellStyle name="標準 33 5 4 2 2 2" xfId="20959"/>
    <cellStyle name="標準 33 5 4 2 2 3" xfId="31513"/>
    <cellStyle name="標準 33 5 4 2 2 4" xfId="42073"/>
    <cellStyle name="標準 33 5 4 2 2 5" xfId="52628"/>
    <cellStyle name="標準 33 5 4 2 3" xfId="15693"/>
    <cellStyle name="標準 33 5 4 2 4" xfId="26248"/>
    <cellStyle name="標準 33 5 4 2 5" xfId="36808"/>
    <cellStyle name="標準 33 5 4 2 6" xfId="47362"/>
    <cellStyle name="標準 33 5 4 3" xfId="7464"/>
    <cellStyle name="標準 33 5 4 3 2" xfId="17636"/>
    <cellStyle name="標準 33 5 4 3 3" xfId="28190"/>
    <cellStyle name="標準 33 5 4 3 4" xfId="38750"/>
    <cellStyle name="標準 33 5 4 3 5" xfId="49305"/>
    <cellStyle name="標準 33 5 4 4" xfId="12370"/>
    <cellStyle name="標準 33 5 4 5" xfId="22924"/>
    <cellStyle name="標準 33 5 4 6" xfId="33484"/>
    <cellStyle name="標準 33 5 4 7" xfId="44038"/>
    <cellStyle name="標準 33 5 5" xfId="1434"/>
    <cellStyle name="標準 33 5 5 2" xfId="3843"/>
    <cellStyle name="標準 33 5 5 2 2" xfId="9085"/>
    <cellStyle name="標準 33 5 5 2 2 2" xfId="20960"/>
    <cellStyle name="標準 33 5 5 2 2 3" xfId="31514"/>
    <cellStyle name="標準 33 5 5 2 2 4" xfId="42074"/>
    <cellStyle name="標準 33 5 5 2 2 5" xfId="52629"/>
    <cellStyle name="標準 33 5 5 2 3" xfId="15694"/>
    <cellStyle name="標準 33 5 5 2 4" xfId="26249"/>
    <cellStyle name="標準 33 5 5 2 5" xfId="36809"/>
    <cellStyle name="標準 33 5 5 2 6" xfId="47363"/>
    <cellStyle name="標準 33 5 5 3" xfId="6677"/>
    <cellStyle name="標準 33 5 5 3 2" xfId="16849"/>
    <cellStyle name="標準 33 5 5 3 3" xfId="27403"/>
    <cellStyle name="標準 33 5 5 3 4" xfId="37963"/>
    <cellStyle name="標準 33 5 5 3 5" xfId="48518"/>
    <cellStyle name="標準 33 5 5 4" xfId="11583"/>
    <cellStyle name="標準 33 5 5 5" xfId="22137"/>
    <cellStyle name="標準 33 5 5 6" xfId="32697"/>
    <cellStyle name="標準 33 5 5 7" xfId="43251"/>
    <cellStyle name="標準 33 5 6" xfId="3093"/>
    <cellStyle name="標準 33 5 6 2" xfId="8335"/>
    <cellStyle name="標準 33 5 6 2 2" xfId="20961"/>
    <cellStyle name="標準 33 5 6 2 3" xfId="31515"/>
    <cellStyle name="標準 33 5 6 2 4" xfId="42075"/>
    <cellStyle name="標準 33 5 6 2 5" xfId="52630"/>
    <cellStyle name="標準 33 5 6 3" xfId="15695"/>
    <cellStyle name="標準 33 5 6 4" xfId="26250"/>
    <cellStyle name="標準 33 5 6 5" xfId="36810"/>
    <cellStyle name="標準 33 5 6 6" xfId="47364"/>
    <cellStyle name="標準 33 5 7" xfId="5483"/>
    <cellStyle name="標準 33 5 7 2" xfId="16099"/>
    <cellStyle name="標準 33 5 7 3" xfId="26653"/>
    <cellStyle name="標準 33 5 7 4" xfId="37213"/>
    <cellStyle name="標準 33 5 7 5" xfId="47768"/>
    <cellStyle name="標準 33 5 8" xfId="10833"/>
    <cellStyle name="標準 33 5 9" xfId="21387"/>
    <cellStyle name="標準 33 6" xfId="597"/>
    <cellStyle name="標準 33 6 10" xfId="31969"/>
    <cellStyle name="標準 33 6 11" xfId="42523"/>
    <cellStyle name="標準 33 6 2" xfId="1219"/>
    <cellStyle name="標準 33 6 2 2" xfId="2756"/>
    <cellStyle name="標準 33 6 2 2 2" xfId="5165"/>
    <cellStyle name="標準 33 6 2 2 2 2" xfId="10407"/>
    <cellStyle name="標準 33 6 2 2 2 2 2" xfId="20962"/>
    <cellStyle name="標準 33 6 2 2 2 2 3" xfId="31516"/>
    <cellStyle name="標準 33 6 2 2 2 2 4" xfId="42076"/>
    <cellStyle name="標準 33 6 2 2 2 2 5" xfId="52631"/>
    <cellStyle name="標準 33 6 2 2 2 3" xfId="15696"/>
    <cellStyle name="標準 33 6 2 2 2 4" xfId="26251"/>
    <cellStyle name="標準 33 6 2 2 2 5" xfId="36811"/>
    <cellStyle name="標準 33 6 2 2 2 6" xfId="47365"/>
    <cellStyle name="標準 33 6 2 2 3" xfId="7999"/>
    <cellStyle name="標準 33 6 2 2 3 2" xfId="18171"/>
    <cellStyle name="標準 33 6 2 2 3 3" xfId="28725"/>
    <cellStyle name="標準 33 6 2 2 3 4" xfId="39285"/>
    <cellStyle name="標準 33 6 2 2 3 5" xfId="49840"/>
    <cellStyle name="標準 33 6 2 2 4" xfId="12905"/>
    <cellStyle name="標準 33 6 2 2 5" xfId="23459"/>
    <cellStyle name="標準 33 6 2 2 6" xfId="34019"/>
    <cellStyle name="標準 33 6 2 2 7" xfId="44573"/>
    <cellStyle name="標準 33 6 2 3" xfId="1754"/>
    <cellStyle name="標準 33 6 2 3 2" xfId="4163"/>
    <cellStyle name="標準 33 6 2 3 2 2" xfId="9405"/>
    <cellStyle name="標準 33 6 2 3 2 2 2" xfId="20963"/>
    <cellStyle name="標準 33 6 2 3 2 2 3" xfId="31517"/>
    <cellStyle name="標準 33 6 2 3 2 2 4" xfId="42077"/>
    <cellStyle name="標準 33 6 2 3 2 2 5" xfId="52632"/>
    <cellStyle name="標準 33 6 2 3 2 3" xfId="15697"/>
    <cellStyle name="標準 33 6 2 3 2 4" xfId="26252"/>
    <cellStyle name="標準 33 6 2 3 2 5" xfId="36812"/>
    <cellStyle name="標準 33 6 2 3 2 6" xfId="47366"/>
    <cellStyle name="標準 33 6 2 3 3" xfId="6997"/>
    <cellStyle name="標準 33 6 2 3 3 2" xfId="17169"/>
    <cellStyle name="標準 33 6 2 3 3 3" xfId="27723"/>
    <cellStyle name="標準 33 6 2 3 3 4" xfId="38283"/>
    <cellStyle name="標準 33 6 2 3 3 5" xfId="48838"/>
    <cellStyle name="標準 33 6 2 3 4" xfId="11903"/>
    <cellStyle name="標準 33 6 2 3 5" xfId="22457"/>
    <cellStyle name="標準 33 6 2 3 6" xfId="33017"/>
    <cellStyle name="標準 33 6 2 3 7" xfId="43571"/>
    <cellStyle name="標準 33 6 2 4" xfId="3628"/>
    <cellStyle name="標準 33 6 2 4 2" xfId="8870"/>
    <cellStyle name="標準 33 6 2 4 2 2" xfId="20964"/>
    <cellStyle name="標準 33 6 2 4 2 3" xfId="31518"/>
    <cellStyle name="標準 33 6 2 4 2 4" xfId="42078"/>
    <cellStyle name="標準 33 6 2 4 2 5" xfId="52633"/>
    <cellStyle name="標準 33 6 2 4 3" xfId="15698"/>
    <cellStyle name="標準 33 6 2 4 4" xfId="26253"/>
    <cellStyle name="標準 33 6 2 4 5" xfId="36813"/>
    <cellStyle name="標準 33 6 2 4 6" xfId="47367"/>
    <cellStyle name="標準 33 6 2 5" xfId="6462"/>
    <cellStyle name="標準 33 6 2 5 2" xfId="16634"/>
    <cellStyle name="標準 33 6 2 5 3" xfId="27188"/>
    <cellStyle name="標準 33 6 2 5 4" xfId="37748"/>
    <cellStyle name="標準 33 6 2 5 5" xfId="48303"/>
    <cellStyle name="標準 33 6 2 6" xfId="11368"/>
    <cellStyle name="標準 33 6 2 7" xfId="21922"/>
    <cellStyle name="標準 33 6 2 8" xfId="32482"/>
    <cellStyle name="標準 33 6 2 9" xfId="43036"/>
    <cellStyle name="標準 33 6 3" xfId="921"/>
    <cellStyle name="標準 33 6 3 2" xfId="2458"/>
    <cellStyle name="標準 33 6 3 2 2" xfId="4867"/>
    <cellStyle name="標準 33 6 3 2 2 2" xfId="10109"/>
    <cellStyle name="標準 33 6 3 2 2 2 2" xfId="20965"/>
    <cellStyle name="標準 33 6 3 2 2 2 3" xfId="31519"/>
    <cellStyle name="標準 33 6 3 2 2 2 4" xfId="42079"/>
    <cellStyle name="標準 33 6 3 2 2 2 5" xfId="52634"/>
    <cellStyle name="標準 33 6 3 2 2 3" xfId="15699"/>
    <cellStyle name="標準 33 6 3 2 2 4" xfId="26254"/>
    <cellStyle name="標準 33 6 3 2 2 5" xfId="36814"/>
    <cellStyle name="標準 33 6 3 2 2 6" xfId="47368"/>
    <cellStyle name="標準 33 6 3 2 3" xfId="7701"/>
    <cellStyle name="標準 33 6 3 2 3 2" xfId="17873"/>
    <cellStyle name="標準 33 6 3 2 3 3" xfId="28427"/>
    <cellStyle name="標準 33 6 3 2 3 4" xfId="38987"/>
    <cellStyle name="標準 33 6 3 2 3 5" xfId="49542"/>
    <cellStyle name="標準 33 6 3 2 4" xfId="12607"/>
    <cellStyle name="標準 33 6 3 2 5" xfId="23161"/>
    <cellStyle name="標準 33 6 3 2 6" xfId="33721"/>
    <cellStyle name="標準 33 6 3 2 7" xfId="44275"/>
    <cellStyle name="標準 33 6 3 3" xfId="3330"/>
    <cellStyle name="標準 33 6 3 3 2" xfId="8572"/>
    <cellStyle name="標準 33 6 3 3 2 2" xfId="20966"/>
    <cellStyle name="標準 33 6 3 3 2 3" xfId="31520"/>
    <cellStyle name="標準 33 6 3 3 2 4" xfId="42080"/>
    <cellStyle name="標準 33 6 3 3 2 5" xfId="52635"/>
    <cellStyle name="標準 33 6 3 3 3" xfId="15700"/>
    <cellStyle name="標準 33 6 3 3 4" xfId="26255"/>
    <cellStyle name="標準 33 6 3 3 5" xfId="36815"/>
    <cellStyle name="標準 33 6 3 3 6" xfId="47369"/>
    <cellStyle name="標準 33 6 3 4" xfId="6164"/>
    <cellStyle name="標準 33 6 3 4 2" xfId="16336"/>
    <cellStyle name="標準 33 6 3 4 3" xfId="26890"/>
    <cellStyle name="標準 33 6 3 4 4" xfId="37450"/>
    <cellStyle name="標準 33 6 3 4 5" xfId="48005"/>
    <cellStyle name="標準 33 6 3 5" xfId="11070"/>
    <cellStyle name="標準 33 6 3 6" xfId="21624"/>
    <cellStyle name="標準 33 6 3 7" xfId="32184"/>
    <cellStyle name="標準 33 6 3 8" xfId="42738"/>
    <cellStyle name="標準 33 6 4" xfId="2134"/>
    <cellStyle name="標準 33 6 4 2" xfId="4543"/>
    <cellStyle name="標準 33 6 4 2 2" xfId="9785"/>
    <cellStyle name="標準 33 6 4 2 2 2" xfId="20967"/>
    <cellStyle name="標準 33 6 4 2 2 3" xfId="31521"/>
    <cellStyle name="標準 33 6 4 2 2 4" xfId="42081"/>
    <cellStyle name="標準 33 6 4 2 2 5" xfId="52636"/>
    <cellStyle name="標準 33 6 4 2 3" xfId="15701"/>
    <cellStyle name="標準 33 6 4 2 4" xfId="26256"/>
    <cellStyle name="標準 33 6 4 2 5" xfId="36816"/>
    <cellStyle name="標準 33 6 4 2 6" xfId="47370"/>
    <cellStyle name="標準 33 6 4 3" xfId="7377"/>
    <cellStyle name="標準 33 6 4 3 2" xfId="17549"/>
    <cellStyle name="標準 33 6 4 3 3" xfId="28103"/>
    <cellStyle name="標準 33 6 4 3 4" xfId="38663"/>
    <cellStyle name="標準 33 6 4 3 5" xfId="49218"/>
    <cellStyle name="標準 33 6 4 4" xfId="12283"/>
    <cellStyle name="標準 33 6 4 5" xfId="22837"/>
    <cellStyle name="標準 33 6 4 6" xfId="33397"/>
    <cellStyle name="標準 33 6 4 7" xfId="43951"/>
    <cellStyle name="標準 33 6 5" xfId="1456"/>
    <cellStyle name="標準 33 6 5 2" xfId="3865"/>
    <cellStyle name="標準 33 6 5 2 2" xfId="9107"/>
    <cellStyle name="標準 33 6 5 2 2 2" xfId="20968"/>
    <cellStyle name="標準 33 6 5 2 2 3" xfId="31522"/>
    <cellStyle name="標準 33 6 5 2 2 4" xfId="42082"/>
    <cellStyle name="標準 33 6 5 2 2 5" xfId="52637"/>
    <cellStyle name="標準 33 6 5 2 3" xfId="15702"/>
    <cellStyle name="標準 33 6 5 2 4" xfId="26257"/>
    <cellStyle name="標準 33 6 5 2 5" xfId="36817"/>
    <cellStyle name="標準 33 6 5 2 6" xfId="47371"/>
    <cellStyle name="標準 33 6 5 3" xfId="6699"/>
    <cellStyle name="標準 33 6 5 3 2" xfId="16871"/>
    <cellStyle name="標準 33 6 5 3 3" xfId="27425"/>
    <cellStyle name="標準 33 6 5 3 4" xfId="37985"/>
    <cellStyle name="標準 33 6 5 3 5" xfId="48540"/>
    <cellStyle name="標準 33 6 5 4" xfId="11605"/>
    <cellStyle name="標準 33 6 5 5" xfId="22159"/>
    <cellStyle name="標準 33 6 5 6" xfId="32719"/>
    <cellStyle name="標準 33 6 5 7" xfId="43273"/>
    <cellStyle name="標準 33 6 6" xfId="3115"/>
    <cellStyle name="標準 33 6 6 2" xfId="8357"/>
    <cellStyle name="標準 33 6 6 2 2" xfId="20969"/>
    <cellStyle name="標準 33 6 6 2 3" xfId="31523"/>
    <cellStyle name="標準 33 6 6 2 4" xfId="42083"/>
    <cellStyle name="標準 33 6 6 2 5" xfId="52638"/>
    <cellStyle name="標準 33 6 6 3" xfId="15703"/>
    <cellStyle name="標準 33 6 6 4" xfId="26258"/>
    <cellStyle name="標準 33 6 6 5" xfId="36818"/>
    <cellStyle name="標準 33 6 6 6" xfId="47372"/>
    <cellStyle name="標準 33 6 7" xfId="5840"/>
    <cellStyle name="標準 33 6 7 2" xfId="16121"/>
    <cellStyle name="標準 33 6 7 3" xfId="26675"/>
    <cellStyle name="標準 33 6 7 4" xfId="37235"/>
    <cellStyle name="標準 33 6 7 5" xfId="47790"/>
    <cellStyle name="標準 33 6 8" xfId="10855"/>
    <cellStyle name="標準 33 6 9" xfId="21409"/>
    <cellStyle name="標準 33 7" xfId="706"/>
    <cellStyle name="標準 33 7 10" xfId="31860"/>
    <cellStyle name="標準 33 7 11" xfId="42414"/>
    <cellStyle name="標準 33 7 2" xfId="1110"/>
    <cellStyle name="標準 33 7 2 2" xfId="2647"/>
    <cellStyle name="標準 33 7 2 2 2" xfId="5056"/>
    <cellStyle name="標準 33 7 2 2 2 2" xfId="10298"/>
    <cellStyle name="標準 33 7 2 2 2 2 2" xfId="20970"/>
    <cellStyle name="標準 33 7 2 2 2 2 3" xfId="31524"/>
    <cellStyle name="標準 33 7 2 2 2 2 4" xfId="42084"/>
    <cellStyle name="標準 33 7 2 2 2 2 5" xfId="52639"/>
    <cellStyle name="標準 33 7 2 2 2 3" xfId="15704"/>
    <cellStyle name="標準 33 7 2 2 2 4" xfId="26259"/>
    <cellStyle name="標準 33 7 2 2 2 5" xfId="36819"/>
    <cellStyle name="標準 33 7 2 2 2 6" xfId="47373"/>
    <cellStyle name="標準 33 7 2 2 3" xfId="7890"/>
    <cellStyle name="標準 33 7 2 2 3 2" xfId="18062"/>
    <cellStyle name="標準 33 7 2 2 3 3" xfId="28616"/>
    <cellStyle name="標準 33 7 2 2 3 4" xfId="39176"/>
    <cellStyle name="標準 33 7 2 2 3 5" xfId="49731"/>
    <cellStyle name="標準 33 7 2 2 4" xfId="12796"/>
    <cellStyle name="標準 33 7 2 2 5" xfId="23350"/>
    <cellStyle name="標準 33 7 2 2 6" xfId="33910"/>
    <cellStyle name="標準 33 7 2 2 7" xfId="44464"/>
    <cellStyle name="標準 33 7 2 3" xfId="1645"/>
    <cellStyle name="標準 33 7 2 3 2" xfId="4054"/>
    <cellStyle name="標準 33 7 2 3 2 2" xfId="9296"/>
    <cellStyle name="標準 33 7 2 3 2 2 2" xfId="20971"/>
    <cellStyle name="標準 33 7 2 3 2 2 3" xfId="31525"/>
    <cellStyle name="標準 33 7 2 3 2 2 4" xfId="42085"/>
    <cellStyle name="標準 33 7 2 3 2 2 5" xfId="52640"/>
    <cellStyle name="標準 33 7 2 3 2 3" xfId="15705"/>
    <cellStyle name="標準 33 7 2 3 2 4" xfId="26260"/>
    <cellStyle name="標準 33 7 2 3 2 5" xfId="36820"/>
    <cellStyle name="標準 33 7 2 3 2 6" xfId="47374"/>
    <cellStyle name="標準 33 7 2 3 3" xfId="6888"/>
    <cellStyle name="標準 33 7 2 3 3 2" xfId="17060"/>
    <cellStyle name="標準 33 7 2 3 3 3" xfId="27614"/>
    <cellStyle name="標準 33 7 2 3 3 4" xfId="38174"/>
    <cellStyle name="標準 33 7 2 3 3 5" xfId="48729"/>
    <cellStyle name="標準 33 7 2 3 4" xfId="11794"/>
    <cellStyle name="標準 33 7 2 3 5" xfId="22348"/>
    <cellStyle name="標準 33 7 2 3 6" xfId="32908"/>
    <cellStyle name="標準 33 7 2 3 7" xfId="43462"/>
    <cellStyle name="標準 33 7 2 4" xfId="3519"/>
    <cellStyle name="標準 33 7 2 4 2" xfId="8761"/>
    <cellStyle name="標準 33 7 2 4 2 2" xfId="20972"/>
    <cellStyle name="標準 33 7 2 4 2 3" xfId="31526"/>
    <cellStyle name="標準 33 7 2 4 2 4" xfId="42086"/>
    <cellStyle name="標準 33 7 2 4 2 5" xfId="52641"/>
    <cellStyle name="標準 33 7 2 4 3" xfId="15706"/>
    <cellStyle name="標準 33 7 2 4 4" xfId="26261"/>
    <cellStyle name="標準 33 7 2 4 5" xfId="36821"/>
    <cellStyle name="標準 33 7 2 4 6" xfId="47375"/>
    <cellStyle name="標準 33 7 2 5" xfId="6353"/>
    <cellStyle name="標準 33 7 2 5 2" xfId="16525"/>
    <cellStyle name="標準 33 7 2 5 3" xfId="27079"/>
    <cellStyle name="標準 33 7 2 5 4" xfId="37639"/>
    <cellStyle name="標準 33 7 2 5 5" xfId="48194"/>
    <cellStyle name="標準 33 7 2 6" xfId="11259"/>
    <cellStyle name="標準 33 7 2 7" xfId="21813"/>
    <cellStyle name="標準 33 7 2 8" xfId="32373"/>
    <cellStyle name="標準 33 7 2 9" xfId="42927"/>
    <cellStyle name="標準 33 7 3" xfId="943"/>
    <cellStyle name="標準 33 7 3 2" xfId="2480"/>
    <cellStyle name="標準 33 7 3 2 2" xfId="4889"/>
    <cellStyle name="標準 33 7 3 2 2 2" xfId="10131"/>
    <cellStyle name="標準 33 7 3 2 2 2 2" xfId="20973"/>
    <cellStyle name="標準 33 7 3 2 2 2 3" xfId="31527"/>
    <cellStyle name="標準 33 7 3 2 2 2 4" xfId="42087"/>
    <cellStyle name="標準 33 7 3 2 2 2 5" xfId="52642"/>
    <cellStyle name="標準 33 7 3 2 2 3" xfId="15707"/>
    <cellStyle name="標準 33 7 3 2 2 4" xfId="26262"/>
    <cellStyle name="標準 33 7 3 2 2 5" xfId="36822"/>
    <cellStyle name="標準 33 7 3 2 2 6" xfId="47376"/>
    <cellStyle name="標準 33 7 3 2 3" xfId="7723"/>
    <cellStyle name="標準 33 7 3 2 3 2" xfId="17895"/>
    <cellStyle name="標準 33 7 3 2 3 3" xfId="28449"/>
    <cellStyle name="標準 33 7 3 2 3 4" xfId="39009"/>
    <cellStyle name="標準 33 7 3 2 3 5" xfId="49564"/>
    <cellStyle name="標準 33 7 3 2 4" xfId="12629"/>
    <cellStyle name="標準 33 7 3 2 5" xfId="23183"/>
    <cellStyle name="標準 33 7 3 2 6" xfId="33743"/>
    <cellStyle name="標準 33 7 3 2 7" xfId="44297"/>
    <cellStyle name="標準 33 7 3 3" xfId="3352"/>
    <cellStyle name="標準 33 7 3 3 2" xfId="8594"/>
    <cellStyle name="標準 33 7 3 3 2 2" xfId="20974"/>
    <cellStyle name="標準 33 7 3 3 2 3" xfId="31528"/>
    <cellStyle name="標準 33 7 3 3 2 4" xfId="42088"/>
    <cellStyle name="標準 33 7 3 3 2 5" xfId="52643"/>
    <cellStyle name="標準 33 7 3 3 3" xfId="15708"/>
    <cellStyle name="標準 33 7 3 3 4" xfId="26263"/>
    <cellStyle name="標準 33 7 3 3 5" xfId="36823"/>
    <cellStyle name="標準 33 7 3 3 6" xfId="47377"/>
    <cellStyle name="標準 33 7 3 4" xfId="6186"/>
    <cellStyle name="標準 33 7 3 4 2" xfId="16358"/>
    <cellStyle name="標準 33 7 3 4 3" xfId="26912"/>
    <cellStyle name="標準 33 7 3 4 4" xfId="37472"/>
    <cellStyle name="標準 33 7 3 4 5" xfId="48027"/>
    <cellStyle name="標準 33 7 3 5" xfId="11092"/>
    <cellStyle name="標準 33 7 3 6" xfId="21646"/>
    <cellStyle name="標準 33 7 3 7" xfId="32206"/>
    <cellStyle name="標準 33 7 3 8" xfId="42760"/>
    <cellStyle name="標準 33 7 4" xfId="2243"/>
    <cellStyle name="標準 33 7 4 2" xfId="4652"/>
    <cellStyle name="標準 33 7 4 2 2" xfId="9894"/>
    <cellStyle name="標準 33 7 4 2 2 2" xfId="20975"/>
    <cellStyle name="標準 33 7 4 2 2 3" xfId="31529"/>
    <cellStyle name="標準 33 7 4 2 2 4" xfId="42089"/>
    <cellStyle name="標準 33 7 4 2 2 5" xfId="52644"/>
    <cellStyle name="標準 33 7 4 2 3" xfId="15709"/>
    <cellStyle name="標準 33 7 4 2 4" xfId="26264"/>
    <cellStyle name="標準 33 7 4 2 5" xfId="36824"/>
    <cellStyle name="標準 33 7 4 2 6" xfId="47378"/>
    <cellStyle name="標準 33 7 4 3" xfId="7486"/>
    <cellStyle name="標準 33 7 4 3 2" xfId="17658"/>
    <cellStyle name="標準 33 7 4 3 3" xfId="28212"/>
    <cellStyle name="標準 33 7 4 3 4" xfId="38772"/>
    <cellStyle name="標準 33 7 4 3 5" xfId="49327"/>
    <cellStyle name="標準 33 7 4 4" xfId="12392"/>
    <cellStyle name="標準 33 7 4 5" xfId="22946"/>
    <cellStyle name="標準 33 7 4 6" xfId="33506"/>
    <cellStyle name="標準 33 7 4 7" xfId="44060"/>
    <cellStyle name="標準 33 7 5" xfId="1478"/>
    <cellStyle name="標準 33 7 5 2" xfId="3887"/>
    <cellStyle name="標準 33 7 5 2 2" xfId="9129"/>
    <cellStyle name="標準 33 7 5 2 2 2" xfId="20976"/>
    <cellStyle name="標準 33 7 5 2 2 3" xfId="31530"/>
    <cellStyle name="標準 33 7 5 2 2 4" xfId="42090"/>
    <cellStyle name="標準 33 7 5 2 2 5" xfId="52645"/>
    <cellStyle name="標準 33 7 5 2 3" xfId="15710"/>
    <cellStyle name="標準 33 7 5 2 4" xfId="26265"/>
    <cellStyle name="標準 33 7 5 2 5" xfId="36825"/>
    <cellStyle name="標準 33 7 5 2 6" xfId="47379"/>
    <cellStyle name="標準 33 7 5 3" xfId="6721"/>
    <cellStyle name="標準 33 7 5 3 2" xfId="16893"/>
    <cellStyle name="標準 33 7 5 3 3" xfId="27447"/>
    <cellStyle name="標準 33 7 5 3 4" xfId="38007"/>
    <cellStyle name="標準 33 7 5 3 5" xfId="48562"/>
    <cellStyle name="標準 33 7 5 4" xfId="11627"/>
    <cellStyle name="標準 33 7 5 5" xfId="22181"/>
    <cellStyle name="標準 33 7 5 6" xfId="32741"/>
    <cellStyle name="標準 33 7 5 7" xfId="43295"/>
    <cellStyle name="標準 33 7 6" xfId="3006"/>
    <cellStyle name="標準 33 7 6 2" xfId="8248"/>
    <cellStyle name="標準 33 7 6 2 2" xfId="20977"/>
    <cellStyle name="標準 33 7 6 2 3" xfId="31531"/>
    <cellStyle name="標準 33 7 6 2 4" xfId="42091"/>
    <cellStyle name="標準 33 7 6 2 5" xfId="52646"/>
    <cellStyle name="標準 33 7 6 3" xfId="15711"/>
    <cellStyle name="標準 33 7 6 4" xfId="26266"/>
    <cellStyle name="標準 33 7 6 5" xfId="36826"/>
    <cellStyle name="標準 33 7 6 6" xfId="47380"/>
    <cellStyle name="標準 33 7 7" xfId="5949"/>
    <cellStyle name="標準 33 7 7 2" xfId="16012"/>
    <cellStyle name="標準 33 7 7 3" xfId="26566"/>
    <cellStyle name="標準 33 7 7 4" xfId="37126"/>
    <cellStyle name="標準 33 7 7 5" xfId="47681"/>
    <cellStyle name="標準 33 7 8" xfId="10746"/>
    <cellStyle name="標準 33 7 9" xfId="21300"/>
    <cellStyle name="標準 33 8" xfId="492"/>
    <cellStyle name="標準 33 8 10" xfId="42545"/>
    <cellStyle name="標準 33 8 2" xfId="1241"/>
    <cellStyle name="標準 33 8 2 2" xfId="2778"/>
    <cellStyle name="標準 33 8 2 2 2" xfId="5187"/>
    <cellStyle name="標準 33 8 2 2 2 2" xfId="10429"/>
    <cellStyle name="標準 33 8 2 2 2 2 2" xfId="20978"/>
    <cellStyle name="標準 33 8 2 2 2 2 3" xfId="31532"/>
    <cellStyle name="標準 33 8 2 2 2 2 4" xfId="42092"/>
    <cellStyle name="標準 33 8 2 2 2 2 5" xfId="52647"/>
    <cellStyle name="標準 33 8 2 2 2 3" xfId="15712"/>
    <cellStyle name="標準 33 8 2 2 2 4" xfId="26267"/>
    <cellStyle name="標準 33 8 2 2 2 5" xfId="36827"/>
    <cellStyle name="標準 33 8 2 2 2 6" xfId="47381"/>
    <cellStyle name="標準 33 8 2 2 3" xfId="8021"/>
    <cellStyle name="標準 33 8 2 2 3 2" xfId="18193"/>
    <cellStyle name="標準 33 8 2 2 3 3" xfId="28747"/>
    <cellStyle name="標準 33 8 2 2 3 4" xfId="39307"/>
    <cellStyle name="標準 33 8 2 2 3 5" xfId="49862"/>
    <cellStyle name="標準 33 8 2 2 4" xfId="12927"/>
    <cellStyle name="標準 33 8 2 2 5" xfId="23481"/>
    <cellStyle name="標準 33 8 2 2 6" xfId="34041"/>
    <cellStyle name="標準 33 8 2 2 7" xfId="44595"/>
    <cellStyle name="標準 33 8 2 3" xfId="3650"/>
    <cellStyle name="標準 33 8 2 3 2" xfId="8892"/>
    <cellStyle name="標準 33 8 2 3 2 2" xfId="20979"/>
    <cellStyle name="標準 33 8 2 3 2 3" xfId="31533"/>
    <cellStyle name="標準 33 8 2 3 2 4" xfId="42093"/>
    <cellStyle name="標準 33 8 2 3 2 5" xfId="52648"/>
    <cellStyle name="標準 33 8 2 3 3" xfId="15713"/>
    <cellStyle name="標準 33 8 2 3 4" xfId="26268"/>
    <cellStyle name="標準 33 8 2 3 5" xfId="36828"/>
    <cellStyle name="標準 33 8 2 3 6" xfId="47382"/>
    <cellStyle name="標準 33 8 2 4" xfId="6484"/>
    <cellStyle name="標準 33 8 2 4 2" xfId="16656"/>
    <cellStyle name="標準 33 8 2 4 3" xfId="27210"/>
    <cellStyle name="標準 33 8 2 4 4" xfId="37770"/>
    <cellStyle name="標準 33 8 2 4 5" xfId="48325"/>
    <cellStyle name="標準 33 8 2 5" xfId="11390"/>
    <cellStyle name="標準 33 8 2 6" xfId="21944"/>
    <cellStyle name="標準 33 8 2 7" xfId="32504"/>
    <cellStyle name="標準 33 8 2 8" xfId="43058"/>
    <cellStyle name="標準 33 8 3" xfId="2265"/>
    <cellStyle name="標準 33 8 3 2" xfId="4674"/>
    <cellStyle name="標準 33 8 3 2 2" xfId="9916"/>
    <cellStyle name="標準 33 8 3 2 2 2" xfId="20980"/>
    <cellStyle name="標準 33 8 3 2 2 3" xfId="31534"/>
    <cellStyle name="標準 33 8 3 2 2 4" xfId="42094"/>
    <cellStyle name="標準 33 8 3 2 2 5" xfId="52649"/>
    <cellStyle name="標準 33 8 3 2 3" xfId="15714"/>
    <cellStyle name="標準 33 8 3 2 4" xfId="26269"/>
    <cellStyle name="標準 33 8 3 2 5" xfId="36829"/>
    <cellStyle name="標準 33 8 3 2 6" xfId="47383"/>
    <cellStyle name="標準 33 8 3 3" xfId="7508"/>
    <cellStyle name="標準 33 8 3 3 2" xfId="17680"/>
    <cellStyle name="標準 33 8 3 3 3" xfId="28234"/>
    <cellStyle name="標準 33 8 3 3 4" xfId="38794"/>
    <cellStyle name="標準 33 8 3 3 5" xfId="49349"/>
    <cellStyle name="標準 33 8 3 4" xfId="12414"/>
    <cellStyle name="標準 33 8 3 5" xfId="22968"/>
    <cellStyle name="標準 33 8 3 6" xfId="33528"/>
    <cellStyle name="標準 33 8 3 7" xfId="44082"/>
    <cellStyle name="標準 33 8 4" xfId="1776"/>
    <cellStyle name="標準 33 8 4 2" xfId="4185"/>
    <cellStyle name="標準 33 8 4 2 2" xfId="9427"/>
    <cellStyle name="標準 33 8 4 2 2 2" xfId="20981"/>
    <cellStyle name="標準 33 8 4 2 2 3" xfId="31535"/>
    <cellStyle name="標準 33 8 4 2 2 4" xfId="42095"/>
    <cellStyle name="標準 33 8 4 2 2 5" xfId="52650"/>
    <cellStyle name="標準 33 8 4 2 3" xfId="15715"/>
    <cellStyle name="標準 33 8 4 2 4" xfId="26270"/>
    <cellStyle name="標準 33 8 4 2 5" xfId="36830"/>
    <cellStyle name="標準 33 8 4 2 6" xfId="47384"/>
    <cellStyle name="標準 33 8 4 3" xfId="7019"/>
    <cellStyle name="標準 33 8 4 3 2" xfId="17191"/>
    <cellStyle name="標準 33 8 4 3 3" xfId="27745"/>
    <cellStyle name="標準 33 8 4 3 4" xfId="38305"/>
    <cellStyle name="標準 33 8 4 3 5" xfId="48860"/>
    <cellStyle name="標準 33 8 4 4" xfId="11925"/>
    <cellStyle name="標準 33 8 4 5" xfId="22479"/>
    <cellStyle name="標準 33 8 4 6" xfId="33039"/>
    <cellStyle name="標準 33 8 4 7" xfId="43593"/>
    <cellStyle name="標準 33 8 5" xfId="3137"/>
    <cellStyle name="標準 33 8 5 2" xfId="8379"/>
    <cellStyle name="標準 33 8 5 2 2" xfId="20982"/>
    <cellStyle name="標準 33 8 5 2 3" xfId="31536"/>
    <cellStyle name="標準 33 8 5 2 4" xfId="42096"/>
    <cellStyle name="標準 33 8 5 2 5" xfId="52651"/>
    <cellStyle name="標準 33 8 5 3" xfId="15716"/>
    <cellStyle name="標準 33 8 5 4" xfId="26271"/>
    <cellStyle name="標準 33 8 5 5" xfId="36831"/>
    <cellStyle name="標準 33 8 5 6" xfId="47385"/>
    <cellStyle name="標準 33 8 6" xfId="5735"/>
    <cellStyle name="標準 33 8 6 2" xfId="16143"/>
    <cellStyle name="標準 33 8 6 3" xfId="26697"/>
    <cellStyle name="標準 33 8 6 4" xfId="37257"/>
    <cellStyle name="標準 33 8 6 5" xfId="47812"/>
    <cellStyle name="標準 33 8 7" xfId="10877"/>
    <cellStyle name="標準 33 8 8" xfId="21431"/>
    <cellStyle name="標準 33 8 9" xfId="31991"/>
    <cellStyle name="標準 33 9" xfId="728"/>
    <cellStyle name="標準 33 9 10" xfId="42567"/>
    <cellStyle name="標準 33 9 2" xfId="1005"/>
    <cellStyle name="標準 33 9 2 2" xfId="2542"/>
    <cellStyle name="標準 33 9 2 2 2" xfId="4951"/>
    <cellStyle name="標準 33 9 2 2 2 2" xfId="10193"/>
    <cellStyle name="標準 33 9 2 2 2 2 2" xfId="20983"/>
    <cellStyle name="標準 33 9 2 2 2 2 3" xfId="31537"/>
    <cellStyle name="標準 33 9 2 2 2 2 4" xfId="42097"/>
    <cellStyle name="標準 33 9 2 2 2 2 5" xfId="52652"/>
    <cellStyle name="標準 33 9 2 2 2 3" xfId="15717"/>
    <cellStyle name="標準 33 9 2 2 2 4" xfId="26272"/>
    <cellStyle name="標準 33 9 2 2 2 5" xfId="36832"/>
    <cellStyle name="標準 33 9 2 2 2 6" xfId="47386"/>
    <cellStyle name="標準 33 9 2 2 3" xfId="7785"/>
    <cellStyle name="標準 33 9 2 2 3 2" xfId="17957"/>
    <cellStyle name="標準 33 9 2 2 3 3" xfId="28511"/>
    <cellStyle name="標準 33 9 2 2 3 4" xfId="39071"/>
    <cellStyle name="標準 33 9 2 2 3 5" xfId="49626"/>
    <cellStyle name="標準 33 9 2 2 4" xfId="12691"/>
    <cellStyle name="標準 33 9 2 2 5" xfId="23245"/>
    <cellStyle name="標準 33 9 2 2 6" xfId="33805"/>
    <cellStyle name="標準 33 9 2 2 7" xfId="44359"/>
    <cellStyle name="標準 33 9 2 3" xfId="3414"/>
    <cellStyle name="標準 33 9 2 3 2" xfId="8656"/>
    <cellStyle name="標準 33 9 2 3 2 2" xfId="20984"/>
    <cellStyle name="標準 33 9 2 3 2 3" xfId="31538"/>
    <cellStyle name="標準 33 9 2 3 2 4" xfId="42098"/>
    <cellStyle name="標準 33 9 2 3 2 5" xfId="52653"/>
    <cellStyle name="標準 33 9 2 3 3" xfId="15718"/>
    <cellStyle name="標準 33 9 2 3 4" xfId="26273"/>
    <cellStyle name="標準 33 9 2 3 5" xfId="36833"/>
    <cellStyle name="標準 33 9 2 3 6" xfId="47387"/>
    <cellStyle name="標準 33 9 2 4" xfId="6248"/>
    <cellStyle name="標準 33 9 2 4 2" xfId="16420"/>
    <cellStyle name="標準 33 9 2 4 3" xfId="26974"/>
    <cellStyle name="標準 33 9 2 4 4" xfId="37534"/>
    <cellStyle name="標準 33 9 2 4 5" xfId="48089"/>
    <cellStyle name="標準 33 9 2 5" xfId="11154"/>
    <cellStyle name="標準 33 9 2 6" xfId="21708"/>
    <cellStyle name="標準 33 9 2 7" xfId="32268"/>
    <cellStyle name="標準 33 9 2 8" xfId="42822"/>
    <cellStyle name="標準 33 9 3" xfId="2287"/>
    <cellStyle name="標準 33 9 3 2" xfId="4696"/>
    <cellStyle name="標準 33 9 3 2 2" xfId="9938"/>
    <cellStyle name="標準 33 9 3 2 2 2" xfId="20985"/>
    <cellStyle name="標準 33 9 3 2 2 3" xfId="31539"/>
    <cellStyle name="標準 33 9 3 2 2 4" xfId="42099"/>
    <cellStyle name="標準 33 9 3 2 2 5" xfId="52654"/>
    <cellStyle name="標準 33 9 3 2 3" xfId="15719"/>
    <cellStyle name="標準 33 9 3 2 4" xfId="26274"/>
    <cellStyle name="標準 33 9 3 2 5" xfId="36834"/>
    <cellStyle name="標準 33 9 3 2 6" xfId="47388"/>
    <cellStyle name="標準 33 9 3 3" xfId="7530"/>
    <cellStyle name="標準 33 9 3 3 2" xfId="17702"/>
    <cellStyle name="標準 33 9 3 3 3" xfId="28256"/>
    <cellStyle name="標準 33 9 3 3 4" xfId="38816"/>
    <cellStyle name="標準 33 9 3 3 5" xfId="49371"/>
    <cellStyle name="標準 33 9 3 4" xfId="12436"/>
    <cellStyle name="標準 33 9 3 5" xfId="22990"/>
    <cellStyle name="標準 33 9 3 6" xfId="33550"/>
    <cellStyle name="標準 33 9 3 7" xfId="44104"/>
    <cellStyle name="標準 33 9 4" xfId="1540"/>
    <cellStyle name="標準 33 9 4 2" xfId="3949"/>
    <cellStyle name="標準 33 9 4 2 2" xfId="9191"/>
    <cellStyle name="標準 33 9 4 2 2 2" xfId="20986"/>
    <cellStyle name="標準 33 9 4 2 2 3" xfId="31540"/>
    <cellStyle name="標準 33 9 4 2 2 4" xfId="42100"/>
    <cellStyle name="標準 33 9 4 2 2 5" xfId="52655"/>
    <cellStyle name="標準 33 9 4 2 3" xfId="15720"/>
    <cellStyle name="標準 33 9 4 2 4" xfId="26275"/>
    <cellStyle name="標準 33 9 4 2 5" xfId="36835"/>
    <cellStyle name="標準 33 9 4 2 6" xfId="47389"/>
    <cellStyle name="標準 33 9 4 3" xfId="6783"/>
    <cellStyle name="標準 33 9 4 3 2" xfId="16955"/>
    <cellStyle name="標準 33 9 4 3 3" xfId="27509"/>
    <cellStyle name="標準 33 9 4 3 4" xfId="38069"/>
    <cellStyle name="標準 33 9 4 3 5" xfId="48624"/>
    <cellStyle name="標準 33 9 4 4" xfId="11689"/>
    <cellStyle name="標準 33 9 4 5" xfId="22243"/>
    <cellStyle name="標準 33 9 4 6" xfId="32803"/>
    <cellStyle name="標準 33 9 4 7" xfId="43357"/>
    <cellStyle name="標準 33 9 5" xfId="3159"/>
    <cellStyle name="標準 33 9 5 2" xfId="8401"/>
    <cellStyle name="標準 33 9 5 2 2" xfId="20987"/>
    <cellStyle name="標準 33 9 5 2 3" xfId="31541"/>
    <cellStyle name="標準 33 9 5 2 4" xfId="42101"/>
    <cellStyle name="標準 33 9 5 2 5" xfId="52656"/>
    <cellStyle name="標準 33 9 5 3" xfId="15721"/>
    <cellStyle name="標準 33 9 5 4" xfId="26276"/>
    <cellStyle name="標準 33 9 5 5" xfId="36836"/>
    <cellStyle name="標準 33 9 5 6" xfId="47390"/>
    <cellStyle name="標準 33 9 6" xfId="5971"/>
    <cellStyle name="標準 33 9 6 2" xfId="16165"/>
    <cellStyle name="標準 33 9 6 3" xfId="26719"/>
    <cellStyle name="標準 33 9 6 4" xfId="37279"/>
    <cellStyle name="標準 33 9 6 5" xfId="47834"/>
    <cellStyle name="標準 33 9 7" xfId="10899"/>
    <cellStyle name="標準 33 9 8" xfId="21453"/>
    <cellStyle name="標準 33 9 9" xfId="32013"/>
    <cellStyle name="標準 34" xfId="130"/>
    <cellStyle name="標準 34 10" xfId="773"/>
    <cellStyle name="標準 34 10 2" xfId="1286"/>
    <cellStyle name="標準 34 10 2 2" xfId="2337"/>
    <cellStyle name="標準 34 10 2 2 2" xfId="7580"/>
    <cellStyle name="標準 34 10 2 2 2 2" xfId="20988"/>
    <cellStyle name="標準 34 10 2 2 2 3" xfId="31542"/>
    <cellStyle name="標準 34 10 2 2 2 4" xfId="42102"/>
    <cellStyle name="標準 34 10 2 2 2 5" xfId="52657"/>
    <cellStyle name="標準 34 10 2 2 3" xfId="15722"/>
    <cellStyle name="標準 34 10 2 2 4" xfId="26277"/>
    <cellStyle name="標準 34 10 2 2 5" xfId="36837"/>
    <cellStyle name="標準 34 10 2 2 6" xfId="47391"/>
    <cellStyle name="標準 34 10 2 3" xfId="4746"/>
    <cellStyle name="標準 34 10 2 3 2" xfId="9988"/>
    <cellStyle name="標準 34 10 2 3 2 2" xfId="20989"/>
    <cellStyle name="標準 34 10 2 3 2 3" xfId="31543"/>
    <cellStyle name="標準 34 10 2 3 2 4" xfId="42103"/>
    <cellStyle name="標準 34 10 2 3 2 5" xfId="52658"/>
    <cellStyle name="標準 34 10 2 3 3" xfId="15723"/>
    <cellStyle name="標準 34 10 2 3 4" xfId="26278"/>
    <cellStyle name="標準 34 10 2 3 5" xfId="36838"/>
    <cellStyle name="標準 34 10 2 3 6" xfId="47392"/>
    <cellStyle name="標準 34 10 2 4" xfId="6529"/>
    <cellStyle name="標準 34 10 2 4 2" xfId="17752"/>
    <cellStyle name="標準 34 10 2 4 3" xfId="28306"/>
    <cellStyle name="標準 34 10 2 4 4" xfId="38866"/>
    <cellStyle name="標準 34 10 2 4 5" xfId="49421"/>
    <cellStyle name="標準 34 10 2 5" xfId="12486"/>
    <cellStyle name="標準 34 10 2 6" xfId="23040"/>
    <cellStyle name="標準 34 10 2 7" xfId="33600"/>
    <cellStyle name="標準 34 10 2 8" xfId="44154"/>
    <cellStyle name="標準 34 10 3" xfId="1821"/>
    <cellStyle name="標準 34 10 3 2" xfId="4230"/>
    <cellStyle name="標準 34 10 3 2 2" xfId="9472"/>
    <cellStyle name="標準 34 10 3 2 2 2" xfId="20990"/>
    <cellStyle name="標準 34 10 3 2 2 3" xfId="31544"/>
    <cellStyle name="標準 34 10 3 2 2 4" xfId="42104"/>
    <cellStyle name="標準 34 10 3 2 2 5" xfId="52659"/>
    <cellStyle name="標準 34 10 3 2 3" xfId="15724"/>
    <cellStyle name="標準 34 10 3 2 4" xfId="26279"/>
    <cellStyle name="標準 34 10 3 2 5" xfId="36839"/>
    <cellStyle name="標準 34 10 3 2 6" xfId="47393"/>
    <cellStyle name="標準 34 10 3 3" xfId="7064"/>
    <cellStyle name="標準 34 10 3 3 2" xfId="17236"/>
    <cellStyle name="標準 34 10 3 3 3" xfId="27790"/>
    <cellStyle name="標準 34 10 3 3 4" xfId="38350"/>
    <cellStyle name="標準 34 10 3 3 5" xfId="48905"/>
    <cellStyle name="標準 34 10 3 4" xfId="11970"/>
    <cellStyle name="標準 34 10 3 5" xfId="22524"/>
    <cellStyle name="標準 34 10 3 6" xfId="33084"/>
    <cellStyle name="標準 34 10 3 7" xfId="43638"/>
    <cellStyle name="標準 34 10 4" xfId="3695"/>
    <cellStyle name="標準 34 10 4 2" xfId="8937"/>
    <cellStyle name="標準 34 10 4 2 2" xfId="20991"/>
    <cellStyle name="標準 34 10 4 2 3" xfId="31545"/>
    <cellStyle name="標準 34 10 4 2 4" xfId="42105"/>
    <cellStyle name="標準 34 10 4 2 5" xfId="52660"/>
    <cellStyle name="標準 34 10 4 3" xfId="15725"/>
    <cellStyle name="標準 34 10 4 4" xfId="26280"/>
    <cellStyle name="標準 34 10 4 5" xfId="36840"/>
    <cellStyle name="標準 34 10 4 6" xfId="47394"/>
    <cellStyle name="標準 34 10 5" xfId="6016"/>
    <cellStyle name="標準 34 10 5 2" xfId="16701"/>
    <cellStyle name="標準 34 10 5 3" xfId="27255"/>
    <cellStyle name="標準 34 10 5 4" xfId="37815"/>
    <cellStyle name="標準 34 10 5 5" xfId="48370"/>
    <cellStyle name="標準 34 10 6" xfId="11435"/>
    <cellStyle name="標準 34 10 7" xfId="21989"/>
    <cellStyle name="標準 34 10 8" xfId="32549"/>
    <cellStyle name="標準 34 10 9" xfId="43103"/>
    <cellStyle name="標準 34 11" xfId="1308"/>
    <cellStyle name="標準 34 11 2" xfId="2839"/>
    <cellStyle name="標準 34 11 2 2" xfId="5248"/>
    <cellStyle name="標準 34 11 2 2 2" xfId="10490"/>
    <cellStyle name="標準 34 11 2 2 2 2" xfId="20992"/>
    <cellStyle name="標準 34 11 2 2 2 3" xfId="31546"/>
    <cellStyle name="標準 34 11 2 2 2 4" xfId="42106"/>
    <cellStyle name="標準 34 11 2 2 2 5" xfId="52661"/>
    <cellStyle name="標準 34 11 2 2 3" xfId="15726"/>
    <cellStyle name="標準 34 11 2 2 4" xfId="26281"/>
    <cellStyle name="標準 34 11 2 2 5" xfId="36841"/>
    <cellStyle name="標準 34 11 2 2 6" xfId="47395"/>
    <cellStyle name="標準 34 11 2 3" xfId="8082"/>
    <cellStyle name="標準 34 11 2 3 2" xfId="18254"/>
    <cellStyle name="標準 34 11 2 3 3" xfId="28808"/>
    <cellStyle name="標準 34 11 2 3 4" xfId="39368"/>
    <cellStyle name="標準 34 11 2 3 5" xfId="49923"/>
    <cellStyle name="標準 34 11 2 4" xfId="12988"/>
    <cellStyle name="標準 34 11 2 5" xfId="23542"/>
    <cellStyle name="標準 34 11 2 6" xfId="34102"/>
    <cellStyle name="標準 34 11 2 7" xfId="44656"/>
    <cellStyle name="標準 34 11 3" xfId="1843"/>
    <cellStyle name="標準 34 11 3 2" xfId="4252"/>
    <cellStyle name="標準 34 11 3 2 2" xfId="9494"/>
    <cellStyle name="標準 34 11 3 2 2 2" xfId="20993"/>
    <cellStyle name="標準 34 11 3 2 2 3" xfId="31547"/>
    <cellStyle name="標準 34 11 3 2 2 4" xfId="42107"/>
    <cellStyle name="標準 34 11 3 2 2 5" xfId="52662"/>
    <cellStyle name="標準 34 11 3 2 3" xfId="15727"/>
    <cellStyle name="標準 34 11 3 2 4" xfId="26282"/>
    <cellStyle name="標準 34 11 3 2 5" xfId="36842"/>
    <cellStyle name="標準 34 11 3 2 6" xfId="47396"/>
    <cellStyle name="標準 34 11 3 3" xfId="7086"/>
    <cellStyle name="標準 34 11 3 3 2" xfId="17258"/>
    <cellStyle name="標準 34 11 3 3 3" xfId="27812"/>
    <cellStyle name="標準 34 11 3 3 4" xfId="38372"/>
    <cellStyle name="標準 34 11 3 3 5" xfId="48927"/>
    <cellStyle name="標準 34 11 3 4" xfId="11992"/>
    <cellStyle name="標準 34 11 3 5" xfId="22546"/>
    <cellStyle name="標準 34 11 3 6" xfId="33106"/>
    <cellStyle name="標準 34 11 3 7" xfId="43660"/>
    <cellStyle name="標準 34 11 4" xfId="3717"/>
    <cellStyle name="標準 34 11 4 2" xfId="8959"/>
    <cellStyle name="標準 34 11 4 2 2" xfId="20994"/>
    <cellStyle name="標準 34 11 4 2 3" xfId="31548"/>
    <cellStyle name="標準 34 11 4 2 4" xfId="42108"/>
    <cellStyle name="標準 34 11 4 2 5" xfId="52663"/>
    <cellStyle name="標準 34 11 4 3" xfId="15728"/>
    <cellStyle name="標準 34 11 4 4" xfId="26283"/>
    <cellStyle name="標準 34 11 4 5" xfId="36843"/>
    <cellStyle name="標準 34 11 4 6" xfId="47397"/>
    <cellStyle name="標準 34 11 5" xfId="6551"/>
    <cellStyle name="標準 34 11 5 2" xfId="16723"/>
    <cellStyle name="標準 34 11 5 3" xfId="27277"/>
    <cellStyle name="標準 34 11 5 4" xfId="37837"/>
    <cellStyle name="標準 34 11 5 5" xfId="48392"/>
    <cellStyle name="標準 34 11 6" xfId="11457"/>
    <cellStyle name="標準 34 11 7" xfId="22011"/>
    <cellStyle name="標準 34 11 8" xfId="32571"/>
    <cellStyle name="標準 34 11 9" xfId="43125"/>
    <cellStyle name="標準 34 12" xfId="834"/>
    <cellStyle name="標準 34 12 2" xfId="2051"/>
    <cellStyle name="標準 34 12 2 2" xfId="4460"/>
    <cellStyle name="標準 34 12 2 2 2" xfId="9702"/>
    <cellStyle name="標準 34 12 2 2 2 2" xfId="20995"/>
    <cellStyle name="標準 34 12 2 2 2 3" xfId="31549"/>
    <cellStyle name="標準 34 12 2 2 2 4" xfId="42109"/>
    <cellStyle name="標準 34 12 2 2 2 5" xfId="52664"/>
    <cellStyle name="標準 34 12 2 2 3" xfId="15729"/>
    <cellStyle name="標準 34 12 2 2 4" xfId="26284"/>
    <cellStyle name="標準 34 12 2 2 5" xfId="36844"/>
    <cellStyle name="標準 34 12 2 2 6" xfId="47398"/>
    <cellStyle name="標準 34 12 2 3" xfId="7294"/>
    <cellStyle name="標準 34 12 2 3 2" xfId="17466"/>
    <cellStyle name="標準 34 12 2 3 3" xfId="28020"/>
    <cellStyle name="標準 34 12 2 3 4" xfId="38580"/>
    <cellStyle name="標準 34 12 2 3 5" xfId="49135"/>
    <cellStyle name="標準 34 12 2 4" xfId="12200"/>
    <cellStyle name="標準 34 12 2 5" xfId="22754"/>
    <cellStyle name="標準 34 12 2 6" xfId="33314"/>
    <cellStyle name="標準 34 12 2 7" xfId="43868"/>
    <cellStyle name="標準 34 12 3" xfId="3243"/>
    <cellStyle name="標準 34 12 3 2" xfId="8485"/>
    <cellStyle name="標準 34 12 3 2 2" xfId="20996"/>
    <cellStyle name="標準 34 12 3 2 3" xfId="31550"/>
    <cellStyle name="標準 34 12 3 2 4" xfId="42110"/>
    <cellStyle name="標準 34 12 3 2 5" xfId="52665"/>
    <cellStyle name="標準 34 12 3 3" xfId="15730"/>
    <cellStyle name="標準 34 12 3 4" xfId="26285"/>
    <cellStyle name="標準 34 12 3 5" xfId="36845"/>
    <cellStyle name="標準 34 12 3 6" xfId="47399"/>
    <cellStyle name="標準 34 12 4" xfId="6077"/>
    <cellStyle name="標準 34 12 4 2" xfId="16249"/>
    <cellStyle name="標準 34 12 4 3" xfId="26803"/>
    <cellStyle name="標準 34 12 4 4" xfId="37363"/>
    <cellStyle name="標準 34 12 4 5" xfId="47918"/>
    <cellStyle name="標準 34 12 5" xfId="10983"/>
    <cellStyle name="標準 34 12 6" xfId="21537"/>
    <cellStyle name="標準 34 12 7" xfId="32097"/>
    <cellStyle name="標準 34 12 8" xfId="42651"/>
    <cellStyle name="標準 34 13" xfId="1369"/>
    <cellStyle name="標準 34 13 2" xfId="3778"/>
    <cellStyle name="標準 34 13 2 2" xfId="9020"/>
    <cellStyle name="標準 34 13 2 2 2" xfId="20997"/>
    <cellStyle name="標準 34 13 2 2 3" xfId="31551"/>
    <cellStyle name="標準 34 13 2 2 4" xfId="42111"/>
    <cellStyle name="標準 34 13 2 2 5" xfId="52666"/>
    <cellStyle name="標準 34 13 2 3" xfId="15731"/>
    <cellStyle name="標準 34 13 2 4" xfId="26286"/>
    <cellStyle name="標準 34 13 2 5" xfId="36846"/>
    <cellStyle name="標準 34 13 2 6" xfId="47400"/>
    <cellStyle name="標準 34 13 3" xfId="6612"/>
    <cellStyle name="標準 34 13 3 2" xfId="16784"/>
    <cellStyle name="標準 34 13 3 3" xfId="27338"/>
    <cellStyle name="標準 34 13 3 4" xfId="37898"/>
    <cellStyle name="標準 34 13 3 5" xfId="48453"/>
    <cellStyle name="標準 34 13 4" xfId="11518"/>
    <cellStyle name="標準 34 13 5" xfId="22072"/>
    <cellStyle name="標準 34 13 6" xfId="32632"/>
    <cellStyle name="標準 34 13 7" xfId="43186"/>
    <cellStyle name="標準 34 14" xfId="2923"/>
    <cellStyle name="標準 34 14 2" xfId="8165"/>
    <cellStyle name="標準 34 14 2 2" xfId="18278"/>
    <cellStyle name="標準 34 14 2 3" xfId="28832"/>
    <cellStyle name="標準 34 14 2 4" xfId="39392"/>
    <cellStyle name="標準 34 14 2 5" xfId="49947"/>
    <cellStyle name="標準 34 14 3" xfId="13012"/>
    <cellStyle name="標準 34 14 4" xfId="23566"/>
    <cellStyle name="標準 34 14 5" xfId="34126"/>
    <cellStyle name="標準 34 14 6" xfId="44680"/>
    <cellStyle name="標準 34 15" xfId="5271"/>
    <cellStyle name="標準 34 15 2" xfId="10513"/>
    <cellStyle name="標準 34 15 2 2" xfId="18256"/>
    <cellStyle name="標準 34 15 2 3" xfId="28810"/>
    <cellStyle name="標準 34 15 2 4" xfId="39370"/>
    <cellStyle name="標準 34 15 2 5" xfId="49925"/>
    <cellStyle name="標準 34 15 3" xfId="12990"/>
    <cellStyle name="標準 34 15 4" xfId="23544"/>
    <cellStyle name="標準 34 15 5" xfId="34104"/>
    <cellStyle name="標準 34 15 6" xfId="44658"/>
    <cellStyle name="標準 34 16" xfId="5293"/>
    <cellStyle name="標準 34 16 2" xfId="10535"/>
    <cellStyle name="標準 34 16 2 2" xfId="18300"/>
    <cellStyle name="標準 34 16 2 3" xfId="28854"/>
    <cellStyle name="標準 34 16 2 4" xfId="39414"/>
    <cellStyle name="標準 34 16 2 5" xfId="49969"/>
    <cellStyle name="標準 34 16 3" xfId="13034"/>
    <cellStyle name="標準 34 16 4" xfId="23588"/>
    <cellStyle name="標準 34 16 5" xfId="34148"/>
    <cellStyle name="標準 34 16 6" xfId="44702"/>
    <cellStyle name="標準 34 17" xfId="5315"/>
    <cellStyle name="標準 34 17 2" xfId="10557"/>
    <cellStyle name="標準 34 17 2 2" xfId="18322"/>
    <cellStyle name="標準 34 17 2 3" xfId="28876"/>
    <cellStyle name="標準 34 17 2 4" xfId="39436"/>
    <cellStyle name="標準 34 17 2 5" xfId="49991"/>
    <cellStyle name="標準 34 17 3" xfId="13056"/>
    <cellStyle name="標準 34 17 4" xfId="23610"/>
    <cellStyle name="標準 34 17 5" xfId="34170"/>
    <cellStyle name="標準 34 17 6" xfId="44724"/>
    <cellStyle name="標準 34 18" xfId="5337"/>
    <cellStyle name="標準 34 18 2" xfId="21089"/>
    <cellStyle name="標準 34 18 2 2" xfId="31643"/>
    <cellStyle name="標準 34 18 2 3" xfId="42203"/>
    <cellStyle name="標準 34 18 2 4" xfId="52758"/>
    <cellStyle name="標準 34 18 3" xfId="15823"/>
    <cellStyle name="標準 34 18 4" xfId="26378"/>
    <cellStyle name="標準 34 18 5" xfId="36938"/>
    <cellStyle name="標準 34 18 6" xfId="47492"/>
    <cellStyle name="標準 34 19" xfId="5378"/>
    <cellStyle name="標準 34 19 2" xfId="21111"/>
    <cellStyle name="標準 34 19 2 2" xfId="31665"/>
    <cellStyle name="標準 34 19 2 3" xfId="42225"/>
    <cellStyle name="標準 34 19 2 4" xfId="52780"/>
    <cellStyle name="標準 34 19 3" xfId="15845"/>
    <cellStyle name="標準 34 19 4" xfId="26400"/>
    <cellStyle name="標準 34 19 5" xfId="36960"/>
    <cellStyle name="標準 34 19 6" xfId="47514"/>
    <cellStyle name="標準 34 2" xfId="152"/>
    <cellStyle name="標準 34 2 10" xfId="21239"/>
    <cellStyle name="標準 34 2 11" xfId="31799"/>
    <cellStyle name="標準 34 2 12" xfId="42353"/>
    <cellStyle name="標準 34 2 2" xfId="284"/>
    <cellStyle name="標準 34 2 2 10" xfId="42458"/>
    <cellStyle name="標準 34 2 2 2" xfId="641"/>
    <cellStyle name="標準 34 2 2 2 2" xfId="2691"/>
    <cellStyle name="標準 34 2 2 2 2 2" xfId="5100"/>
    <cellStyle name="標準 34 2 2 2 2 2 2" xfId="10342"/>
    <cellStyle name="標準 34 2 2 2 2 2 2 2" xfId="20998"/>
    <cellStyle name="標準 34 2 2 2 2 2 2 3" xfId="31552"/>
    <cellStyle name="標準 34 2 2 2 2 2 2 4" xfId="42112"/>
    <cellStyle name="標準 34 2 2 2 2 2 2 5" xfId="52667"/>
    <cellStyle name="標準 34 2 2 2 2 2 3" xfId="15732"/>
    <cellStyle name="標準 34 2 2 2 2 2 4" xfId="26287"/>
    <cellStyle name="標準 34 2 2 2 2 2 5" xfId="36847"/>
    <cellStyle name="標準 34 2 2 2 2 2 6" xfId="47401"/>
    <cellStyle name="標準 34 2 2 2 2 3" xfId="7934"/>
    <cellStyle name="標準 34 2 2 2 2 3 2" xfId="18106"/>
    <cellStyle name="標準 34 2 2 2 2 3 3" xfId="28660"/>
    <cellStyle name="標準 34 2 2 2 2 3 4" xfId="39220"/>
    <cellStyle name="標準 34 2 2 2 2 3 5" xfId="49775"/>
    <cellStyle name="標準 34 2 2 2 2 4" xfId="12840"/>
    <cellStyle name="標準 34 2 2 2 2 5" xfId="23394"/>
    <cellStyle name="標準 34 2 2 2 2 6" xfId="33954"/>
    <cellStyle name="標準 34 2 2 2 2 7" xfId="44508"/>
    <cellStyle name="標準 34 2 2 2 3" xfId="3563"/>
    <cellStyle name="標準 34 2 2 2 3 2" xfId="8805"/>
    <cellStyle name="標準 34 2 2 2 3 2 2" xfId="20999"/>
    <cellStyle name="標準 34 2 2 2 3 2 3" xfId="31553"/>
    <cellStyle name="標準 34 2 2 2 3 2 4" xfId="42113"/>
    <cellStyle name="標準 34 2 2 2 3 2 5" xfId="52668"/>
    <cellStyle name="標準 34 2 2 2 3 3" xfId="15733"/>
    <cellStyle name="標準 34 2 2 2 3 4" xfId="26288"/>
    <cellStyle name="標準 34 2 2 2 3 5" xfId="36848"/>
    <cellStyle name="標準 34 2 2 2 3 6" xfId="47402"/>
    <cellStyle name="標準 34 2 2 2 4" xfId="5884"/>
    <cellStyle name="標準 34 2 2 2 4 2" xfId="16569"/>
    <cellStyle name="標準 34 2 2 2 4 3" xfId="27123"/>
    <cellStyle name="標準 34 2 2 2 4 4" xfId="37683"/>
    <cellStyle name="標準 34 2 2 2 4 5" xfId="48238"/>
    <cellStyle name="標準 34 2 2 2 5" xfId="11303"/>
    <cellStyle name="標準 34 2 2 2 6" xfId="21857"/>
    <cellStyle name="標準 34 2 2 2 7" xfId="32417"/>
    <cellStyle name="標準 34 2 2 2 8" xfId="42971"/>
    <cellStyle name="標準 34 2 2 3" xfId="1154"/>
    <cellStyle name="標準 34 2 2 3 2" xfId="2178"/>
    <cellStyle name="標準 34 2 2 3 2 2" xfId="7421"/>
    <cellStyle name="標準 34 2 2 3 2 2 2" xfId="21000"/>
    <cellStyle name="標準 34 2 2 3 2 2 3" xfId="31554"/>
    <cellStyle name="標準 34 2 2 3 2 2 4" xfId="42114"/>
    <cellStyle name="標準 34 2 2 3 2 2 5" xfId="52669"/>
    <cellStyle name="標準 34 2 2 3 2 3" xfId="15734"/>
    <cellStyle name="標準 34 2 2 3 2 4" xfId="26289"/>
    <cellStyle name="標準 34 2 2 3 2 5" xfId="36849"/>
    <cellStyle name="標準 34 2 2 3 2 6" xfId="47403"/>
    <cellStyle name="標準 34 2 2 3 3" xfId="4587"/>
    <cellStyle name="標準 34 2 2 3 3 2" xfId="9829"/>
    <cellStyle name="標準 34 2 2 3 3 2 2" xfId="21001"/>
    <cellStyle name="標準 34 2 2 3 3 2 3" xfId="31555"/>
    <cellStyle name="標準 34 2 2 3 3 2 4" xfId="42115"/>
    <cellStyle name="標準 34 2 2 3 3 2 5" xfId="52670"/>
    <cellStyle name="標準 34 2 2 3 3 3" xfId="15735"/>
    <cellStyle name="標準 34 2 2 3 3 4" xfId="26290"/>
    <cellStyle name="標準 34 2 2 3 3 5" xfId="36850"/>
    <cellStyle name="標準 34 2 2 3 3 6" xfId="47404"/>
    <cellStyle name="標準 34 2 2 3 4" xfId="6397"/>
    <cellStyle name="標準 34 2 2 3 4 2" xfId="17593"/>
    <cellStyle name="標準 34 2 2 3 4 3" xfId="28147"/>
    <cellStyle name="標準 34 2 2 3 4 4" xfId="38707"/>
    <cellStyle name="標準 34 2 2 3 4 5" xfId="49262"/>
    <cellStyle name="標準 34 2 2 3 5" xfId="12327"/>
    <cellStyle name="標準 34 2 2 3 6" xfId="22881"/>
    <cellStyle name="標準 34 2 2 3 7" xfId="33441"/>
    <cellStyle name="標準 34 2 2 3 8" xfId="43995"/>
    <cellStyle name="標準 34 2 2 4" xfId="1689"/>
    <cellStyle name="標準 34 2 2 4 2" xfId="4098"/>
    <cellStyle name="標準 34 2 2 4 2 2" xfId="9340"/>
    <cellStyle name="標準 34 2 2 4 2 2 2" xfId="21002"/>
    <cellStyle name="標準 34 2 2 4 2 2 3" xfId="31556"/>
    <cellStyle name="標準 34 2 2 4 2 2 4" xfId="42116"/>
    <cellStyle name="標準 34 2 2 4 2 2 5" xfId="52671"/>
    <cellStyle name="標準 34 2 2 4 2 3" xfId="15736"/>
    <cellStyle name="標準 34 2 2 4 2 4" xfId="26291"/>
    <cellStyle name="標準 34 2 2 4 2 5" xfId="36851"/>
    <cellStyle name="標準 34 2 2 4 2 6" xfId="47405"/>
    <cellStyle name="標準 34 2 2 4 3" xfId="6932"/>
    <cellStyle name="標準 34 2 2 4 3 2" xfId="17104"/>
    <cellStyle name="標準 34 2 2 4 3 3" xfId="27658"/>
    <cellStyle name="標準 34 2 2 4 3 4" xfId="38218"/>
    <cellStyle name="標準 34 2 2 4 3 5" xfId="48773"/>
    <cellStyle name="標準 34 2 2 4 4" xfId="11838"/>
    <cellStyle name="標準 34 2 2 4 5" xfId="22392"/>
    <cellStyle name="標準 34 2 2 4 6" xfId="32952"/>
    <cellStyle name="標準 34 2 2 4 7" xfId="43506"/>
    <cellStyle name="標準 34 2 2 5" xfId="3050"/>
    <cellStyle name="標準 34 2 2 5 2" xfId="8292"/>
    <cellStyle name="標準 34 2 2 5 2 2" xfId="21003"/>
    <cellStyle name="標準 34 2 2 5 2 3" xfId="31557"/>
    <cellStyle name="標準 34 2 2 5 2 4" xfId="42117"/>
    <cellStyle name="標準 34 2 2 5 2 5" xfId="52672"/>
    <cellStyle name="標準 34 2 2 5 3" xfId="15737"/>
    <cellStyle name="標準 34 2 2 5 4" xfId="26292"/>
    <cellStyle name="標準 34 2 2 5 5" xfId="36852"/>
    <cellStyle name="標準 34 2 2 5 6" xfId="47406"/>
    <cellStyle name="標準 34 2 2 6" xfId="5527"/>
    <cellStyle name="標準 34 2 2 6 2" xfId="16056"/>
    <cellStyle name="標準 34 2 2 6 3" xfId="26610"/>
    <cellStyle name="標準 34 2 2 6 4" xfId="37170"/>
    <cellStyle name="標準 34 2 2 6 5" xfId="47725"/>
    <cellStyle name="標準 34 2 2 7" xfId="10790"/>
    <cellStyle name="標準 34 2 2 8" xfId="21344"/>
    <cellStyle name="標準 34 2 2 9" xfId="31904"/>
    <cellStyle name="標準 34 2 3" xfId="536"/>
    <cellStyle name="標準 34 2 3 2" xfId="1049"/>
    <cellStyle name="標準 34 2 3 2 2" xfId="2586"/>
    <cellStyle name="標準 34 2 3 2 2 2" xfId="7829"/>
    <cellStyle name="標準 34 2 3 2 2 2 2" xfId="21004"/>
    <cellStyle name="標準 34 2 3 2 2 2 3" xfId="31558"/>
    <cellStyle name="標準 34 2 3 2 2 2 4" xfId="42118"/>
    <cellStyle name="標準 34 2 3 2 2 2 5" xfId="52673"/>
    <cellStyle name="標準 34 2 3 2 2 3" xfId="15738"/>
    <cellStyle name="標準 34 2 3 2 2 4" xfId="26293"/>
    <cellStyle name="標準 34 2 3 2 2 5" xfId="36853"/>
    <cellStyle name="標準 34 2 3 2 2 6" xfId="47407"/>
    <cellStyle name="標準 34 2 3 2 3" xfId="4995"/>
    <cellStyle name="標準 34 2 3 2 3 2" xfId="10237"/>
    <cellStyle name="標準 34 2 3 2 3 2 2" xfId="21005"/>
    <cellStyle name="標準 34 2 3 2 3 2 3" xfId="31559"/>
    <cellStyle name="標準 34 2 3 2 3 2 4" xfId="42119"/>
    <cellStyle name="標準 34 2 3 2 3 2 5" xfId="52674"/>
    <cellStyle name="標準 34 2 3 2 3 3" xfId="15739"/>
    <cellStyle name="標準 34 2 3 2 3 4" xfId="26294"/>
    <cellStyle name="標準 34 2 3 2 3 5" xfId="36854"/>
    <cellStyle name="標準 34 2 3 2 3 6" xfId="47408"/>
    <cellStyle name="標準 34 2 3 2 4" xfId="6292"/>
    <cellStyle name="標準 34 2 3 2 4 2" xfId="18001"/>
    <cellStyle name="標準 34 2 3 2 4 3" xfId="28555"/>
    <cellStyle name="標準 34 2 3 2 4 4" xfId="39115"/>
    <cellStyle name="標準 34 2 3 2 4 5" xfId="49670"/>
    <cellStyle name="標準 34 2 3 2 5" xfId="12735"/>
    <cellStyle name="標準 34 2 3 2 6" xfId="23289"/>
    <cellStyle name="標準 34 2 3 2 7" xfId="33849"/>
    <cellStyle name="標準 34 2 3 2 8" xfId="44403"/>
    <cellStyle name="標準 34 2 3 3" xfId="1584"/>
    <cellStyle name="標準 34 2 3 3 2" xfId="3993"/>
    <cellStyle name="標準 34 2 3 3 2 2" xfId="9235"/>
    <cellStyle name="標準 34 2 3 3 2 2 2" xfId="21006"/>
    <cellStyle name="標準 34 2 3 3 2 2 3" xfId="31560"/>
    <cellStyle name="標準 34 2 3 3 2 2 4" xfId="42120"/>
    <cellStyle name="標準 34 2 3 3 2 2 5" xfId="52675"/>
    <cellStyle name="標準 34 2 3 3 2 3" xfId="15740"/>
    <cellStyle name="標準 34 2 3 3 2 4" xfId="26295"/>
    <cellStyle name="標準 34 2 3 3 2 5" xfId="36855"/>
    <cellStyle name="標準 34 2 3 3 2 6" xfId="47409"/>
    <cellStyle name="標準 34 2 3 3 3" xfId="6827"/>
    <cellStyle name="標準 34 2 3 3 3 2" xfId="16999"/>
    <cellStyle name="標準 34 2 3 3 3 3" xfId="27553"/>
    <cellStyle name="標準 34 2 3 3 3 4" xfId="38113"/>
    <cellStyle name="標準 34 2 3 3 3 5" xfId="48668"/>
    <cellStyle name="標準 34 2 3 3 4" xfId="11733"/>
    <cellStyle name="標準 34 2 3 3 5" xfId="22287"/>
    <cellStyle name="標準 34 2 3 3 6" xfId="32847"/>
    <cellStyle name="標準 34 2 3 3 7" xfId="43401"/>
    <cellStyle name="標準 34 2 3 4" xfId="3458"/>
    <cellStyle name="標準 34 2 3 4 2" xfId="8700"/>
    <cellStyle name="標準 34 2 3 4 2 2" xfId="21007"/>
    <cellStyle name="標準 34 2 3 4 2 3" xfId="31561"/>
    <cellStyle name="標準 34 2 3 4 2 4" xfId="42121"/>
    <cellStyle name="標準 34 2 3 4 2 5" xfId="52676"/>
    <cellStyle name="標準 34 2 3 4 3" xfId="15741"/>
    <cellStyle name="標準 34 2 3 4 4" xfId="26296"/>
    <cellStyle name="標準 34 2 3 4 5" xfId="36856"/>
    <cellStyle name="標準 34 2 3 4 6" xfId="47410"/>
    <cellStyle name="標準 34 2 3 5" xfId="5779"/>
    <cellStyle name="標準 34 2 3 5 2" xfId="16464"/>
    <cellStyle name="標準 34 2 3 5 3" xfId="27018"/>
    <cellStyle name="標準 34 2 3 5 4" xfId="37578"/>
    <cellStyle name="標準 34 2 3 5 5" xfId="48133"/>
    <cellStyle name="標準 34 2 3 6" xfId="11198"/>
    <cellStyle name="標準 34 2 3 7" xfId="21752"/>
    <cellStyle name="標準 34 2 3 8" xfId="32312"/>
    <cellStyle name="標準 34 2 3 9" xfId="42866"/>
    <cellStyle name="標準 34 2 4" xfId="856"/>
    <cellStyle name="標準 34 2 4 2" xfId="2393"/>
    <cellStyle name="標準 34 2 4 2 2" xfId="4802"/>
    <cellStyle name="標準 34 2 4 2 2 2" xfId="10044"/>
    <cellStyle name="標準 34 2 4 2 2 2 2" xfId="21008"/>
    <cellStyle name="標準 34 2 4 2 2 2 3" xfId="31562"/>
    <cellStyle name="標準 34 2 4 2 2 2 4" xfId="42122"/>
    <cellStyle name="標準 34 2 4 2 2 2 5" xfId="52677"/>
    <cellStyle name="標準 34 2 4 2 2 3" xfId="15742"/>
    <cellStyle name="標準 34 2 4 2 2 4" xfId="26297"/>
    <cellStyle name="標準 34 2 4 2 2 5" xfId="36857"/>
    <cellStyle name="標準 34 2 4 2 2 6" xfId="47411"/>
    <cellStyle name="標準 34 2 4 2 3" xfId="7636"/>
    <cellStyle name="標準 34 2 4 2 3 2" xfId="17808"/>
    <cellStyle name="標準 34 2 4 2 3 3" xfId="28362"/>
    <cellStyle name="標準 34 2 4 2 3 4" xfId="38922"/>
    <cellStyle name="標準 34 2 4 2 3 5" xfId="49477"/>
    <cellStyle name="標準 34 2 4 2 4" xfId="12542"/>
    <cellStyle name="標準 34 2 4 2 5" xfId="23096"/>
    <cellStyle name="標準 34 2 4 2 6" xfId="33656"/>
    <cellStyle name="標準 34 2 4 2 7" xfId="44210"/>
    <cellStyle name="標準 34 2 4 3" xfId="3265"/>
    <cellStyle name="標準 34 2 4 3 2" xfId="8507"/>
    <cellStyle name="標準 34 2 4 3 2 2" xfId="21009"/>
    <cellStyle name="標準 34 2 4 3 2 3" xfId="31563"/>
    <cellStyle name="標準 34 2 4 3 2 4" xfId="42123"/>
    <cellStyle name="標準 34 2 4 3 2 5" xfId="52678"/>
    <cellStyle name="標準 34 2 4 3 3" xfId="15743"/>
    <cellStyle name="標準 34 2 4 3 4" xfId="26298"/>
    <cellStyle name="標準 34 2 4 3 5" xfId="36858"/>
    <cellStyle name="標準 34 2 4 3 6" xfId="47412"/>
    <cellStyle name="標準 34 2 4 4" xfId="6099"/>
    <cellStyle name="標準 34 2 4 4 2" xfId="16271"/>
    <cellStyle name="標準 34 2 4 4 3" xfId="26825"/>
    <cellStyle name="標準 34 2 4 4 4" xfId="37385"/>
    <cellStyle name="標準 34 2 4 4 5" xfId="47940"/>
    <cellStyle name="標準 34 2 4 5" xfId="11005"/>
    <cellStyle name="標準 34 2 4 6" xfId="21559"/>
    <cellStyle name="標準 34 2 4 7" xfId="32119"/>
    <cellStyle name="標準 34 2 4 8" xfId="42673"/>
    <cellStyle name="標準 34 2 5" xfId="2073"/>
    <cellStyle name="標準 34 2 5 2" xfId="4482"/>
    <cellStyle name="標準 34 2 5 2 2" xfId="9724"/>
    <cellStyle name="標準 34 2 5 2 2 2" xfId="21010"/>
    <cellStyle name="標準 34 2 5 2 2 3" xfId="31564"/>
    <cellStyle name="標準 34 2 5 2 2 4" xfId="42124"/>
    <cellStyle name="標準 34 2 5 2 2 5" xfId="52679"/>
    <cellStyle name="標準 34 2 5 2 3" xfId="15744"/>
    <cellStyle name="標準 34 2 5 2 4" xfId="26299"/>
    <cellStyle name="標準 34 2 5 2 5" xfId="36859"/>
    <cellStyle name="標準 34 2 5 2 6" xfId="47413"/>
    <cellStyle name="標準 34 2 5 3" xfId="7316"/>
    <cellStyle name="標準 34 2 5 3 2" xfId="17488"/>
    <cellStyle name="標準 34 2 5 3 3" xfId="28042"/>
    <cellStyle name="標準 34 2 5 3 4" xfId="38602"/>
    <cellStyle name="標準 34 2 5 3 5" xfId="49157"/>
    <cellStyle name="標準 34 2 5 4" xfId="12222"/>
    <cellStyle name="標準 34 2 5 5" xfId="22776"/>
    <cellStyle name="標準 34 2 5 6" xfId="33336"/>
    <cellStyle name="標準 34 2 5 7" xfId="43890"/>
    <cellStyle name="標準 34 2 6" xfId="1391"/>
    <cellStyle name="標準 34 2 6 2" xfId="3800"/>
    <cellStyle name="標準 34 2 6 2 2" xfId="9042"/>
    <cellStyle name="標準 34 2 6 2 2 2" xfId="21011"/>
    <cellStyle name="標準 34 2 6 2 2 3" xfId="31565"/>
    <cellStyle name="標準 34 2 6 2 2 4" xfId="42125"/>
    <cellStyle name="標準 34 2 6 2 2 5" xfId="52680"/>
    <cellStyle name="標準 34 2 6 2 3" xfId="15745"/>
    <cellStyle name="標準 34 2 6 2 4" xfId="26300"/>
    <cellStyle name="標準 34 2 6 2 5" xfId="36860"/>
    <cellStyle name="標準 34 2 6 2 6" xfId="47414"/>
    <cellStyle name="標準 34 2 6 3" xfId="6634"/>
    <cellStyle name="標準 34 2 6 3 2" xfId="16806"/>
    <cellStyle name="標準 34 2 6 3 3" xfId="27360"/>
    <cellStyle name="標準 34 2 6 3 4" xfId="37920"/>
    <cellStyle name="標準 34 2 6 3 5" xfId="48475"/>
    <cellStyle name="標準 34 2 6 4" xfId="11540"/>
    <cellStyle name="標準 34 2 6 5" xfId="22094"/>
    <cellStyle name="標準 34 2 6 6" xfId="32654"/>
    <cellStyle name="標準 34 2 6 7" xfId="43208"/>
    <cellStyle name="標準 34 2 7" xfId="2945"/>
    <cellStyle name="標準 34 2 7 2" xfId="8187"/>
    <cellStyle name="標準 34 2 7 2 2" xfId="21012"/>
    <cellStyle name="標準 34 2 7 2 3" xfId="31566"/>
    <cellStyle name="標準 34 2 7 2 4" xfId="42126"/>
    <cellStyle name="標準 34 2 7 2 5" xfId="52681"/>
    <cellStyle name="標準 34 2 7 3" xfId="15746"/>
    <cellStyle name="標準 34 2 7 4" xfId="26301"/>
    <cellStyle name="標準 34 2 7 5" xfId="36861"/>
    <cellStyle name="標準 34 2 7 6" xfId="47415"/>
    <cellStyle name="標準 34 2 8" xfId="5400"/>
    <cellStyle name="標準 34 2 8 2" xfId="15951"/>
    <cellStyle name="標準 34 2 8 3" xfId="26505"/>
    <cellStyle name="標準 34 2 8 4" xfId="37065"/>
    <cellStyle name="標準 34 2 8 5" xfId="47620"/>
    <cellStyle name="標準 34 2 9" xfId="10685"/>
    <cellStyle name="標準 34 20" xfId="10579"/>
    <cellStyle name="標準 34 20 2" xfId="21133"/>
    <cellStyle name="標準 34 20 3" xfId="31687"/>
    <cellStyle name="標準 34 20 4" xfId="42247"/>
    <cellStyle name="標準 34 20 5" xfId="52802"/>
    <cellStyle name="標準 34 21" xfId="15929"/>
    <cellStyle name="標準 34 21 2" xfId="26483"/>
    <cellStyle name="標準 34 21 3" xfId="37043"/>
    <cellStyle name="標準 34 21 4" xfId="47598"/>
    <cellStyle name="標準 34 22" xfId="10663"/>
    <cellStyle name="標準 34 23" xfId="21217"/>
    <cellStyle name="標準 34 24" xfId="31777"/>
    <cellStyle name="標準 34 25" xfId="42331"/>
    <cellStyle name="標準 34 3" xfId="174"/>
    <cellStyle name="標準 34 3 10" xfId="21261"/>
    <cellStyle name="標準 34 3 11" xfId="31821"/>
    <cellStyle name="標準 34 3 12" xfId="42375"/>
    <cellStyle name="標準 34 3 2" xfId="306"/>
    <cellStyle name="標準 34 3 2 10" xfId="42480"/>
    <cellStyle name="標準 34 3 2 2" xfId="663"/>
    <cellStyle name="標準 34 3 2 2 2" xfId="2713"/>
    <cellStyle name="標準 34 3 2 2 2 2" xfId="5122"/>
    <cellStyle name="標準 34 3 2 2 2 2 2" xfId="10364"/>
    <cellStyle name="標準 34 3 2 2 2 2 2 2" xfId="21013"/>
    <cellStyle name="標準 34 3 2 2 2 2 2 3" xfId="31567"/>
    <cellStyle name="標準 34 3 2 2 2 2 2 4" xfId="42127"/>
    <cellStyle name="標準 34 3 2 2 2 2 2 5" xfId="52682"/>
    <cellStyle name="標準 34 3 2 2 2 2 3" xfId="15747"/>
    <cellStyle name="標準 34 3 2 2 2 2 4" xfId="26302"/>
    <cellStyle name="標準 34 3 2 2 2 2 5" xfId="36862"/>
    <cellStyle name="標準 34 3 2 2 2 2 6" xfId="47416"/>
    <cellStyle name="標準 34 3 2 2 2 3" xfId="7956"/>
    <cellStyle name="標準 34 3 2 2 2 3 2" xfId="18128"/>
    <cellStyle name="標準 34 3 2 2 2 3 3" xfId="28682"/>
    <cellStyle name="標準 34 3 2 2 2 3 4" xfId="39242"/>
    <cellStyle name="標準 34 3 2 2 2 3 5" xfId="49797"/>
    <cellStyle name="標準 34 3 2 2 2 4" xfId="12862"/>
    <cellStyle name="標準 34 3 2 2 2 5" xfId="23416"/>
    <cellStyle name="標準 34 3 2 2 2 6" xfId="33976"/>
    <cellStyle name="標準 34 3 2 2 2 7" xfId="44530"/>
    <cellStyle name="標準 34 3 2 2 3" xfId="3585"/>
    <cellStyle name="標準 34 3 2 2 3 2" xfId="8827"/>
    <cellStyle name="標準 34 3 2 2 3 2 2" xfId="21014"/>
    <cellStyle name="標準 34 3 2 2 3 2 3" xfId="31568"/>
    <cellStyle name="標準 34 3 2 2 3 2 4" xfId="42128"/>
    <cellStyle name="標準 34 3 2 2 3 2 5" xfId="52683"/>
    <cellStyle name="標準 34 3 2 2 3 3" xfId="15748"/>
    <cellStyle name="標準 34 3 2 2 3 4" xfId="26303"/>
    <cellStyle name="標準 34 3 2 2 3 5" xfId="36863"/>
    <cellStyle name="標準 34 3 2 2 3 6" xfId="47417"/>
    <cellStyle name="標準 34 3 2 2 4" xfId="5906"/>
    <cellStyle name="標準 34 3 2 2 4 2" xfId="16591"/>
    <cellStyle name="標準 34 3 2 2 4 3" xfId="27145"/>
    <cellStyle name="標準 34 3 2 2 4 4" xfId="37705"/>
    <cellStyle name="標準 34 3 2 2 4 5" xfId="48260"/>
    <cellStyle name="標準 34 3 2 2 5" xfId="11325"/>
    <cellStyle name="標準 34 3 2 2 6" xfId="21879"/>
    <cellStyle name="標準 34 3 2 2 7" xfId="32439"/>
    <cellStyle name="標準 34 3 2 2 8" xfId="42993"/>
    <cellStyle name="標準 34 3 2 3" xfId="1176"/>
    <cellStyle name="標準 34 3 2 3 2" xfId="2200"/>
    <cellStyle name="標準 34 3 2 3 2 2" xfId="7443"/>
    <cellStyle name="標準 34 3 2 3 2 2 2" xfId="21015"/>
    <cellStyle name="標準 34 3 2 3 2 2 3" xfId="31569"/>
    <cellStyle name="標準 34 3 2 3 2 2 4" xfId="42129"/>
    <cellStyle name="標準 34 3 2 3 2 2 5" xfId="52684"/>
    <cellStyle name="標準 34 3 2 3 2 3" xfId="15749"/>
    <cellStyle name="標準 34 3 2 3 2 4" xfId="26304"/>
    <cellStyle name="標準 34 3 2 3 2 5" xfId="36864"/>
    <cellStyle name="標準 34 3 2 3 2 6" xfId="47418"/>
    <cellStyle name="標準 34 3 2 3 3" xfId="4609"/>
    <cellStyle name="標準 34 3 2 3 3 2" xfId="9851"/>
    <cellStyle name="標準 34 3 2 3 3 2 2" xfId="21016"/>
    <cellStyle name="標準 34 3 2 3 3 2 3" xfId="31570"/>
    <cellStyle name="標準 34 3 2 3 3 2 4" xfId="42130"/>
    <cellStyle name="標準 34 3 2 3 3 2 5" xfId="52685"/>
    <cellStyle name="標準 34 3 2 3 3 3" xfId="15750"/>
    <cellStyle name="標準 34 3 2 3 3 4" xfId="26305"/>
    <cellStyle name="標準 34 3 2 3 3 5" xfId="36865"/>
    <cellStyle name="標準 34 3 2 3 3 6" xfId="47419"/>
    <cellStyle name="標準 34 3 2 3 4" xfId="6419"/>
    <cellStyle name="標準 34 3 2 3 4 2" xfId="17615"/>
    <cellStyle name="標準 34 3 2 3 4 3" xfId="28169"/>
    <cellStyle name="標準 34 3 2 3 4 4" xfId="38729"/>
    <cellStyle name="標準 34 3 2 3 4 5" xfId="49284"/>
    <cellStyle name="標準 34 3 2 3 5" xfId="12349"/>
    <cellStyle name="標準 34 3 2 3 6" xfId="22903"/>
    <cellStyle name="標準 34 3 2 3 7" xfId="33463"/>
    <cellStyle name="標準 34 3 2 3 8" xfId="44017"/>
    <cellStyle name="標準 34 3 2 4" xfId="1711"/>
    <cellStyle name="標準 34 3 2 4 2" xfId="4120"/>
    <cellStyle name="標準 34 3 2 4 2 2" xfId="9362"/>
    <cellStyle name="標準 34 3 2 4 2 2 2" xfId="21017"/>
    <cellStyle name="標準 34 3 2 4 2 2 3" xfId="31571"/>
    <cellStyle name="標準 34 3 2 4 2 2 4" xfId="42131"/>
    <cellStyle name="標準 34 3 2 4 2 2 5" xfId="52686"/>
    <cellStyle name="標準 34 3 2 4 2 3" xfId="15751"/>
    <cellStyle name="標準 34 3 2 4 2 4" xfId="26306"/>
    <cellStyle name="標準 34 3 2 4 2 5" xfId="36866"/>
    <cellStyle name="標準 34 3 2 4 2 6" xfId="47420"/>
    <cellStyle name="標準 34 3 2 4 3" xfId="6954"/>
    <cellStyle name="標準 34 3 2 4 3 2" xfId="17126"/>
    <cellStyle name="標準 34 3 2 4 3 3" xfId="27680"/>
    <cellStyle name="標準 34 3 2 4 3 4" xfId="38240"/>
    <cellStyle name="標準 34 3 2 4 3 5" xfId="48795"/>
    <cellStyle name="標準 34 3 2 4 4" xfId="11860"/>
    <cellStyle name="標準 34 3 2 4 5" xfId="22414"/>
    <cellStyle name="標準 34 3 2 4 6" xfId="32974"/>
    <cellStyle name="標準 34 3 2 4 7" xfId="43528"/>
    <cellStyle name="標準 34 3 2 5" xfId="3072"/>
    <cellStyle name="標準 34 3 2 5 2" xfId="8314"/>
    <cellStyle name="標準 34 3 2 5 2 2" xfId="21018"/>
    <cellStyle name="標準 34 3 2 5 2 3" xfId="31572"/>
    <cellStyle name="標準 34 3 2 5 2 4" xfId="42132"/>
    <cellStyle name="標準 34 3 2 5 2 5" xfId="52687"/>
    <cellStyle name="標準 34 3 2 5 3" xfId="15752"/>
    <cellStyle name="標準 34 3 2 5 4" xfId="26307"/>
    <cellStyle name="標準 34 3 2 5 5" xfId="36867"/>
    <cellStyle name="標準 34 3 2 5 6" xfId="47421"/>
    <cellStyle name="標準 34 3 2 6" xfId="5549"/>
    <cellStyle name="標準 34 3 2 6 2" xfId="16078"/>
    <cellStyle name="標準 34 3 2 6 3" xfId="26632"/>
    <cellStyle name="標準 34 3 2 6 4" xfId="37192"/>
    <cellStyle name="標準 34 3 2 6 5" xfId="47747"/>
    <cellStyle name="標準 34 3 2 7" xfId="10812"/>
    <cellStyle name="標準 34 3 2 8" xfId="21366"/>
    <cellStyle name="標準 34 3 2 9" xfId="31926"/>
    <cellStyle name="標準 34 3 3" xfId="558"/>
    <cellStyle name="標準 34 3 3 2" xfId="1071"/>
    <cellStyle name="標準 34 3 3 2 2" xfId="2608"/>
    <cellStyle name="標準 34 3 3 2 2 2" xfId="7851"/>
    <cellStyle name="標準 34 3 3 2 2 2 2" xfId="21019"/>
    <cellStyle name="標準 34 3 3 2 2 2 3" xfId="31573"/>
    <cellStyle name="標準 34 3 3 2 2 2 4" xfId="42133"/>
    <cellStyle name="標準 34 3 3 2 2 2 5" xfId="52688"/>
    <cellStyle name="標準 34 3 3 2 2 3" xfId="15753"/>
    <cellStyle name="標準 34 3 3 2 2 4" xfId="26308"/>
    <cellStyle name="標準 34 3 3 2 2 5" xfId="36868"/>
    <cellStyle name="標準 34 3 3 2 2 6" xfId="47422"/>
    <cellStyle name="標準 34 3 3 2 3" xfId="5017"/>
    <cellStyle name="標準 34 3 3 2 3 2" xfId="10259"/>
    <cellStyle name="標準 34 3 3 2 3 2 2" xfId="21020"/>
    <cellStyle name="標準 34 3 3 2 3 2 3" xfId="31574"/>
    <cellStyle name="標準 34 3 3 2 3 2 4" xfId="42134"/>
    <cellStyle name="標準 34 3 3 2 3 2 5" xfId="52689"/>
    <cellStyle name="標準 34 3 3 2 3 3" xfId="15754"/>
    <cellStyle name="標準 34 3 3 2 3 4" xfId="26309"/>
    <cellStyle name="標準 34 3 3 2 3 5" xfId="36869"/>
    <cellStyle name="標準 34 3 3 2 3 6" xfId="47423"/>
    <cellStyle name="標準 34 3 3 2 4" xfId="6314"/>
    <cellStyle name="標準 34 3 3 2 4 2" xfId="18023"/>
    <cellStyle name="標準 34 3 3 2 4 3" xfId="28577"/>
    <cellStyle name="標準 34 3 3 2 4 4" xfId="39137"/>
    <cellStyle name="標準 34 3 3 2 4 5" xfId="49692"/>
    <cellStyle name="標準 34 3 3 2 5" xfId="12757"/>
    <cellStyle name="標準 34 3 3 2 6" xfId="23311"/>
    <cellStyle name="標準 34 3 3 2 7" xfId="33871"/>
    <cellStyle name="標準 34 3 3 2 8" xfId="44425"/>
    <cellStyle name="標準 34 3 3 3" xfId="1606"/>
    <cellStyle name="標準 34 3 3 3 2" xfId="4015"/>
    <cellStyle name="標準 34 3 3 3 2 2" xfId="9257"/>
    <cellStyle name="標準 34 3 3 3 2 2 2" xfId="21021"/>
    <cellStyle name="標準 34 3 3 3 2 2 3" xfId="31575"/>
    <cellStyle name="標準 34 3 3 3 2 2 4" xfId="42135"/>
    <cellStyle name="標準 34 3 3 3 2 2 5" xfId="52690"/>
    <cellStyle name="標準 34 3 3 3 2 3" xfId="15755"/>
    <cellStyle name="標準 34 3 3 3 2 4" xfId="26310"/>
    <cellStyle name="標準 34 3 3 3 2 5" xfId="36870"/>
    <cellStyle name="標準 34 3 3 3 2 6" xfId="47424"/>
    <cellStyle name="標準 34 3 3 3 3" xfId="6849"/>
    <cellStyle name="標準 34 3 3 3 3 2" xfId="17021"/>
    <cellStyle name="標準 34 3 3 3 3 3" xfId="27575"/>
    <cellStyle name="標準 34 3 3 3 3 4" xfId="38135"/>
    <cellStyle name="標準 34 3 3 3 3 5" xfId="48690"/>
    <cellStyle name="標準 34 3 3 3 4" xfId="11755"/>
    <cellStyle name="標準 34 3 3 3 5" xfId="22309"/>
    <cellStyle name="標準 34 3 3 3 6" xfId="32869"/>
    <cellStyle name="標準 34 3 3 3 7" xfId="43423"/>
    <cellStyle name="標準 34 3 3 4" xfId="3480"/>
    <cellStyle name="標準 34 3 3 4 2" xfId="8722"/>
    <cellStyle name="標準 34 3 3 4 2 2" xfId="21022"/>
    <cellStyle name="標準 34 3 3 4 2 3" xfId="31576"/>
    <cellStyle name="標準 34 3 3 4 2 4" xfId="42136"/>
    <cellStyle name="標準 34 3 3 4 2 5" xfId="52691"/>
    <cellStyle name="標準 34 3 3 4 3" xfId="15756"/>
    <cellStyle name="標準 34 3 3 4 4" xfId="26311"/>
    <cellStyle name="標準 34 3 3 4 5" xfId="36871"/>
    <cellStyle name="標準 34 3 3 4 6" xfId="47425"/>
    <cellStyle name="標準 34 3 3 5" xfId="5801"/>
    <cellStyle name="標準 34 3 3 5 2" xfId="16486"/>
    <cellStyle name="標準 34 3 3 5 3" xfId="27040"/>
    <cellStyle name="標準 34 3 3 5 4" xfId="37600"/>
    <cellStyle name="標準 34 3 3 5 5" xfId="48155"/>
    <cellStyle name="標準 34 3 3 6" xfId="11220"/>
    <cellStyle name="標準 34 3 3 7" xfId="21774"/>
    <cellStyle name="標準 34 3 3 8" xfId="32334"/>
    <cellStyle name="標準 34 3 3 9" xfId="42888"/>
    <cellStyle name="標準 34 3 4" xfId="878"/>
    <cellStyle name="標準 34 3 4 2" xfId="2415"/>
    <cellStyle name="標準 34 3 4 2 2" xfId="4824"/>
    <cellStyle name="標準 34 3 4 2 2 2" xfId="10066"/>
    <cellStyle name="標準 34 3 4 2 2 2 2" xfId="21023"/>
    <cellStyle name="標準 34 3 4 2 2 2 3" xfId="31577"/>
    <cellStyle name="標準 34 3 4 2 2 2 4" xfId="42137"/>
    <cellStyle name="標準 34 3 4 2 2 2 5" xfId="52692"/>
    <cellStyle name="標準 34 3 4 2 2 3" xfId="15757"/>
    <cellStyle name="標準 34 3 4 2 2 4" xfId="26312"/>
    <cellStyle name="標準 34 3 4 2 2 5" xfId="36872"/>
    <cellStyle name="標準 34 3 4 2 2 6" xfId="47426"/>
    <cellStyle name="標準 34 3 4 2 3" xfId="7658"/>
    <cellStyle name="標準 34 3 4 2 3 2" xfId="17830"/>
    <cellStyle name="標準 34 3 4 2 3 3" xfId="28384"/>
    <cellStyle name="標準 34 3 4 2 3 4" xfId="38944"/>
    <cellStyle name="標準 34 3 4 2 3 5" xfId="49499"/>
    <cellStyle name="標準 34 3 4 2 4" xfId="12564"/>
    <cellStyle name="標準 34 3 4 2 5" xfId="23118"/>
    <cellStyle name="標準 34 3 4 2 6" xfId="33678"/>
    <cellStyle name="標準 34 3 4 2 7" xfId="44232"/>
    <cellStyle name="標準 34 3 4 3" xfId="3287"/>
    <cellStyle name="標準 34 3 4 3 2" xfId="8529"/>
    <cellStyle name="標準 34 3 4 3 2 2" xfId="21024"/>
    <cellStyle name="標準 34 3 4 3 2 3" xfId="31578"/>
    <cellStyle name="標準 34 3 4 3 2 4" xfId="42138"/>
    <cellStyle name="標準 34 3 4 3 2 5" xfId="52693"/>
    <cellStyle name="標準 34 3 4 3 3" xfId="15758"/>
    <cellStyle name="標準 34 3 4 3 4" xfId="26313"/>
    <cellStyle name="標準 34 3 4 3 5" xfId="36873"/>
    <cellStyle name="標準 34 3 4 3 6" xfId="47427"/>
    <cellStyle name="標準 34 3 4 4" xfId="6121"/>
    <cellStyle name="標準 34 3 4 4 2" xfId="16293"/>
    <cellStyle name="標準 34 3 4 4 3" xfId="26847"/>
    <cellStyle name="標準 34 3 4 4 4" xfId="37407"/>
    <cellStyle name="標準 34 3 4 4 5" xfId="47962"/>
    <cellStyle name="標準 34 3 4 5" xfId="11027"/>
    <cellStyle name="標準 34 3 4 6" xfId="21581"/>
    <cellStyle name="標準 34 3 4 7" xfId="32141"/>
    <cellStyle name="標準 34 3 4 8" xfId="42695"/>
    <cellStyle name="標準 34 3 5" xfId="2095"/>
    <cellStyle name="標準 34 3 5 2" xfId="4504"/>
    <cellStyle name="標準 34 3 5 2 2" xfId="9746"/>
    <cellStyle name="標準 34 3 5 2 2 2" xfId="21025"/>
    <cellStyle name="標準 34 3 5 2 2 3" xfId="31579"/>
    <cellStyle name="標準 34 3 5 2 2 4" xfId="42139"/>
    <cellStyle name="標準 34 3 5 2 2 5" xfId="52694"/>
    <cellStyle name="標準 34 3 5 2 3" xfId="15759"/>
    <cellStyle name="標準 34 3 5 2 4" xfId="26314"/>
    <cellStyle name="標準 34 3 5 2 5" xfId="36874"/>
    <cellStyle name="標準 34 3 5 2 6" xfId="47428"/>
    <cellStyle name="標準 34 3 5 3" xfId="7338"/>
    <cellStyle name="標準 34 3 5 3 2" xfId="17510"/>
    <cellStyle name="標準 34 3 5 3 3" xfId="28064"/>
    <cellStyle name="標準 34 3 5 3 4" xfId="38624"/>
    <cellStyle name="標準 34 3 5 3 5" xfId="49179"/>
    <cellStyle name="標準 34 3 5 4" xfId="12244"/>
    <cellStyle name="標準 34 3 5 5" xfId="22798"/>
    <cellStyle name="標準 34 3 5 6" xfId="33358"/>
    <cellStyle name="標準 34 3 5 7" xfId="43912"/>
    <cellStyle name="標準 34 3 6" xfId="1413"/>
    <cellStyle name="標準 34 3 6 2" xfId="3822"/>
    <cellStyle name="標準 34 3 6 2 2" xfId="9064"/>
    <cellStyle name="標準 34 3 6 2 2 2" xfId="21026"/>
    <cellStyle name="標準 34 3 6 2 2 3" xfId="31580"/>
    <cellStyle name="標準 34 3 6 2 2 4" xfId="42140"/>
    <cellStyle name="標準 34 3 6 2 2 5" xfId="52695"/>
    <cellStyle name="標準 34 3 6 2 3" xfId="15760"/>
    <cellStyle name="標準 34 3 6 2 4" xfId="26315"/>
    <cellStyle name="標準 34 3 6 2 5" xfId="36875"/>
    <cellStyle name="標準 34 3 6 2 6" xfId="47429"/>
    <cellStyle name="標準 34 3 6 3" xfId="6656"/>
    <cellStyle name="標準 34 3 6 3 2" xfId="16828"/>
    <cellStyle name="標準 34 3 6 3 3" xfId="27382"/>
    <cellStyle name="標準 34 3 6 3 4" xfId="37942"/>
    <cellStyle name="標準 34 3 6 3 5" xfId="48497"/>
    <cellStyle name="標準 34 3 6 4" xfId="11562"/>
    <cellStyle name="標準 34 3 6 5" xfId="22116"/>
    <cellStyle name="標準 34 3 6 6" xfId="32676"/>
    <cellStyle name="標準 34 3 6 7" xfId="43230"/>
    <cellStyle name="標準 34 3 7" xfId="2967"/>
    <cellStyle name="標準 34 3 7 2" xfId="8209"/>
    <cellStyle name="標準 34 3 7 2 2" xfId="21027"/>
    <cellStyle name="標準 34 3 7 2 3" xfId="31581"/>
    <cellStyle name="標準 34 3 7 2 4" xfId="42141"/>
    <cellStyle name="標準 34 3 7 2 5" xfId="52696"/>
    <cellStyle name="標準 34 3 7 3" xfId="15761"/>
    <cellStyle name="標準 34 3 7 4" xfId="26316"/>
    <cellStyle name="標準 34 3 7 5" xfId="36876"/>
    <cellStyle name="標準 34 3 7 6" xfId="47430"/>
    <cellStyle name="標準 34 3 8" xfId="5422"/>
    <cellStyle name="標準 34 3 8 2" xfId="15973"/>
    <cellStyle name="標準 34 3 8 3" xfId="26527"/>
    <cellStyle name="標準 34 3 8 4" xfId="37087"/>
    <cellStyle name="標準 34 3 8 5" xfId="47642"/>
    <cellStyle name="標準 34 3 9" xfId="10707"/>
    <cellStyle name="標準 34 4" xfId="262"/>
    <cellStyle name="標準 34 4 10" xfId="31948"/>
    <cellStyle name="標準 34 4 11" xfId="42502"/>
    <cellStyle name="標準 34 4 2" xfId="685"/>
    <cellStyle name="標準 34 4 2 2" xfId="1198"/>
    <cellStyle name="標準 34 4 2 2 2" xfId="2735"/>
    <cellStyle name="標準 34 4 2 2 2 2" xfId="7978"/>
    <cellStyle name="標準 34 4 2 2 2 2 2" xfId="21028"/>
    <cellStyle name="標準 34 4 2 2 2 2 3" xfId="31582"/>
    <cellStyle name="標準 34 4 2 2 2 2 4" xfId="42142"/>
    <cellStyle name="標準 34 4 2 2 2 2 5" xfId="52697"/>
    <cellStyle name="標準 34 4 2 2 2 3" xfId="15762"/>
    <cellStyle name="標準 34 4 2 2 2 4" xfId="26317"/>
    <cellStyle name="標準 34 4 2 2 2 5" xfId="36877"/>
    <cellStyle name="標準 34 4 2 2 2 6" xfId="47431"/>
    <cellStyle name="標準 34 4 2 2 3" xfId="5144"/>
    <cellStyle name="標準 34 4 2 2 3 2" xfId="10386"/>
    <cellStyle name="標準 34 4 2 2 3 2 2" xfId="21029"/>
    <cellStyle name="標準 34 4 2 2 3 2 3" xfId="31583"/>
    <cellStyle name="標準 34 4 2 2 3 2 4" xfId="42143"/>
    <cellStyle name="標準 34 4 2 2 3 2 5" xfId="52698"/>
    <cellStyle name="標準 34 4 2 2 3 3" xfId="15763"/>
    <cellStyle name="標準 34 4 2 2 3 4" xfId="26318"/>
    <cellStyle name="標準 34 4 2 2 3 5" xfId="36878"/>
    <cellStyle name="標準 34 4 2 2 3 6" xfId="47432"/>
    <cellStyle name="標準 34 4 2 2 4" xfId="6441"/>
    <cellStyle name="標準 34 4 2 2 4 2" xfId="18150"/>
    <cellStyle name="標準 34 4 2 2 4 3" xfId="28704"/>
    <cellStyle name="標準 34 4 2 2 4 4" xfId="39264"/>
    <cellStyle name="標準 34 4 2 2 4 5" xfId="49819"/>
    <cellStyle name="標準 34 4 2 2 5" xfId="12884"/>
    <cellStyle name="標準 34 4 2 2 6" xfId="23438"/>
    <cellStyle name="標準 34 4 2 2 7" xfId="33998"/>
    <cellStyle name="標準 34 4 2 2 8" xfId="44552"/>
    <cellStyle name="標準 34 4 2 3" xfId="1733"/>
    <cellStyle name="標準 34 4 2 3 2" xfId="4142"/>
    <cellStyle name="標準 34 4 2 3 2 2" xfId="9384"/>
    <cellStyle name="標準 34 4 2 3 2 2 2" xfId="21030"/>
    <cellStyle name="標準 34 4 2 3 2 2 3" xfId="31584"/>
    <cellStyle name="標準 34 4 2 3 2 2 4" xfId="42144"/>
    <cellStyle name="標準 34 4 2 3 2 2 5" xfId="52699"/>
    <cellStyle name="標準 34 4 2 3 2 3" xfId="15764"/>
    <cellStyle name="標準 34 4 2 3 2 4" xfId="26319"/>
    <cellStyle name="標準 34 4 2 3 2 5" xfId="36879"/>
    <cellStyle name="標準 34 4 2 3 2 6" xfId="47433"/>
    <cellStyle name="標準 34 4 2 3 3" xfId="6976"/>
    <cellStyle name="標準 34 4 2 3 3 2" xfId="17148"/>
    <cellStyle name="標準 34 4 2 3 3 3" xfId="27702"/>
    <cellStyle name="標準 34 4 2 3 3 4" xfId="38262"/>
    <cellStyle name="標準 34 4 2 3 3 5" xfId="48817"/>
    <cellStyle name="標準 34 4 2 3 4" xfId="11882"/>
    <cellStyle name="標準 34 4 2 3 5" xfId="22436"/>
    <cellStyle name="標準 34 4 2 3 6" xfId="32996"/>
    <cellStyle name="標準 34 4 2 3 7" xfId="43550"/>
    <cellStyle name="標準 34 4 2 4" xfId="3607"/>
    <cellStyle name="標準 34 4 2 4 2" xfId="8849"/>
    <cellStyle name="標準 34 4 2 4 2 2" xfId="21031"/>
    <cellStyle name="標準 34 4 2 4 2 3" xfId="31585"/>
    <cellStyle name="標準 34 4 2 4 2 4" xfId="42145"/>
    <cellStyle name="標準 34 4 2 4 2 5" xfId="52700"/>
    <cellStyle name="標準 34 4 2 4 3" xfId="15765"/>
    <cellStyle name="標準 34 4 2 4 4" xfId="26320"/>
    <cellStyle name="標準 34 4 2 4 5" xfId="36880"/>
    <cellStyle name="標準 34 4 2 4 6" xfId="47434"/>
    <cellStyle name="標準 34 4 2 5" xfId="5928"/>
    <cellStyle name="標準 34 4 2 5 2" xfId="16613"/>
    <cellStyle name="標準 34 4 2 5 3" xfId="27167"/>
    <cellStyle name="標準 34 4 2 5 4" xfId="37727"/>
    <cellStyle name="標準 34 4 2 5 5" xfId="48282"/>
    <cellStyle name="標準 34 4 2 6" xfId="11347"/>
    <cellStyle name="標準 34 4 2 7" xfId="21901"/>
    <cellStyle name="標準 34 4 2 8" xfId="32461"/>
    <cellStyle name="標準 34 4 2 9" xfId="43015"/>
    <cellStyle name="標準 34 4 3" xfId="900"/>
    <cellStyle name="標準 34 4 3 2" xfId="2437"/>
    <cellStyle name="標準 34 4 3 2 2" xfId="4846"/>
    <cellStyle name="標準 34 4 3 2 2 2" xfId="10088"/>
    <cellStyle name="標準 34 4 3 2 2 2 2" xfId="21032"/>
    <cellStyle name="標準 34 4 3 2 2 2 3" xfId="31586"/>
    <cellStyle name="標準 34 4 3 2 2 2 4" xfId="42146"/>
    <cellStyle name="標準 34 4 3 2 2 2 5" xfId="52701"/>
    <cellStyle name="標準 34 4 3 2 2 3" xfId="15766"/>
    <cellStyle name="標準 34 4 3 2 2 4" xfId="26321"/>
    <cellStyle name="標準 34 4 3 2 2 5" xfId="36881"/>
    <cellStyle name="標準 34 4 3 2 2 6" xfId="47435"/>
    <cellStyle name="標準 34 4 3 2 3" xfId="7680"/>
    <cellStyle name="標準 34 4 3 2 3 2" xfId="17852"/>
    <cellStyle name="標準 34 4 3 2 3 3" xfId="28406"/>
    <cellStyle name="標準 34 4 3 2 3 4" xfId="38966"/>
    <cellStyle name="標準 34 4 3 2 3 5" xfId="49521"/>
    <cellStyle name="標準 34 4 3 2 4" xfId="12586"/>
    <cellStyle name="標準 34 4 3 2 5" xfId="23140"/>
    <cellStyle name="標準 34 4 3 2 6" xfId="33700"/>
    <cellStyle name="標準 34 4 3 2 7" xfId="44254"/>
    <cellStyle name="標準 34 4 3 3" xfId="3309"/>
    <cellStyle name="標準 34 4 3 3 2" xfId="8551"/>
    <cellStyle name="標準 34 4 3 3 2 2" xfId="21033"/>
    <cellStyle name="標準 34 4 3 3 2 3" xfId="31587"/>
    <cellStyle name="標準 34 4 3 3 2 4" xfId="42147"/>
    <cellStyle name="標準 34 4 3 3 2 5" xfId="52702"/>
    <cellStyle name="標準 34 4 3 3 3" xfId="15767"/>
    <cellStyle name="標準 34 4 3 3 4" xfId="26322"/>
    <cellStyle name="標準 34 4 3 3 5" xfId="36882"/>
    <cellStyle name="標準 34 4 3 3 6" xfId="47436"/>
    <cellStyle name="標準 34 4 3 4" xfId="6143"/>
    <cellStyle name="標準 34 4 3 4 2" xfId="16315"/>
    <cellStyle name="標準 34 4 3 4 3" xfId="26869"/>
    <cellStyle name="標準 34 4 3 4 4" xfId="37429"/>
    <cellStyle name="標準 34 4 3 4 5" xfId="47984"/>
    <cellStyle name="標準 34 4 3 5" xfId="11049"/>
    <cellStyle name="標準 34 4 3 6" xfId="21603"/>
    <cellStyle name="標準 34 4 3 7" xfId="32163"/>
    <cellStyle name="標準 34 4 3 8" xfId="42717"/>
    <cellStyle name="標準 34 4 4" xfId="2222"/>
    <cellStyle name="標準 34 4 4 2" xfId="4631"/>
    <cellStyle name="標準 34 4 4 2 2" xfId="9873"/>
    <cellStyle name="標準 34 4 4 2 2 2" xfId="21034"/>
    <cellStyle name="標準 34 4 4 2 2 3" xfId="31588"/>
    <cellStyle name="標準 34 4 4 2 2 4" xfId="42148"/>
    <cellStyle name="標準 34 4 4 2 2 5" xfId="52703"/>
    <cellStyle name="標準 34 4 4 2 3" xfId="15768"/>
    <cellStyle name="標準 34 4 4 2 4" xfId="26323"/>
    <cellStyle name="標準 34 4 4 2 5" xfId="36883"/>
    <cellStyle name="標準 34 4 4 2 6" xfId="47437"/>
    <cellStyle name="標準 34 4 4 3" xfId="7465"/>
    <cellStyle name="標準 34 4 4 3 2" xfId="17637"/>
    <cellStyle name="標準 34 4 4 3 3" xfId="28191"/>
    <cellStyle name="標準 34 4 4 3 4" xfId="38751"/>
    <cellStyle name="標準 34 4 4 3 5" xfId="49306"/>
    <cellStyle name="標準 34 4 4 4" xfId="12371"/>
    <cellStyle name="標準 34 4 4 5" xfId="22925"/>
    <cellStyle name="標準 34 4 4 6" xfId="33485"/>
    <cellStyle name="標準 34 4 4 7" xfId="44039"/>
    <cellStyle name="標準 34 4 5" xfId="1435"/>
    <cellStyle name="標準 34 4 5 2" xfId="3844"/>
    <cellStyle name="標準 34 4 5 2 2" xfId="9086"/>
    <cellStyle name="標準 34 4 5 2 2 2" xfId="21035"/>
    <cellStyle name="標準 34 4 5 2 2 3" xfId="31589"/>
    <cellStyle name="標準 34 4 5 2 2 4" xfId="42149"/>
    <cellStyle name="標準 34 4 5 2 2 5" xfId="52704"/>
    <cellStyle name="標準 34 4 5 2 3" xfId="15769"/>
    <cellStyle name="標準 34 4 5 2 4" xfId="26324"/>
    <cellStyle name="標準 34 4 5 2 5" xfId="36884"/>
    <cellStyle name="標準 34 4 5 2 6" xfId="47438"/>
    <cellStyle name="標準 34 4 5 3" xfId="6678"/>
    <cellStyle name="標準 34 4 5 3 2" xfId="16850"/>
    <cellStyle name="標準 34 4 5 3 3" xfId="27404"/>
    <cellStyle name="標準 34 4 5 3 4" xfId="37964"/>
    <cellStyle name="標準 34 4 5 3 5" xfId="48519"/>
    <cellStyle name="標準 34 4 5 4" xfId="11584"/>
    <cellStyle name="標準 34 4 5 5" xfId="22138"/>
    <cellStyle name="標準 34 4 5 6" xfId="32698"/>
    <cellStyle name="標準 34 4 5 7" xfId="43252"/>
    <cellStyle name="標準 34 4 6" xfId="3094"/>
    <cellStyle name="標準 34 4 6 2" xfId="8336"/>
    <cellStyle name="標準 34 4 6 2 2" xfId="21036"/>
    <cellStyle name="標準 34 4 6 2 3" xfId="31590"/>
    <cellStyle name="標準 34 4 6 2 4" xfId="42150"/>
    <cellStyle name="標準 34 4 6 2 5" xfId="52705"/>
    <cellStyle name="標準 34 4 6 3" xfId="15770"/>
    <cellStyle name="標準 34 4 6 4" xfId="26325"/>
    <cellStyle name="標準 34 4 6 5" xfId="36885"/>
    <cellStyle name="標準 34 4 6 6" xfId="47439"/>
    <cellStyle name="標準 34 4 7" xfId="5505"/>
    <cellStyle name="標準 34 4 7 2" xfId="16100"/>
    <cellStyle name="標準 34 4 7 3" xfId="26654"/>
    <cellStyle name="標準 34 4 7 4" xfId="37214"/>
    <cellStyle name="標準 34 4 7 5" xfId="47769"/>
    <cellStyle name="標準 34 4 8" xfId="10834"/>
    <cellStyle name="標準 34 4 9" xfId="21388"/>
    <cellStyle name="標準 34 5" xfId="619"/>
    <cellStyle name="標準 34 5 10" xfId="31970"/>
    <cellStyle name="標準 34 5 11" xfId="42524"/>
    <cellStyle name="標準 34 5 2" xfId="1220"/>
    <cellStyle name="標準 34 5 2 2" xfId="2757"/>
    <cellStyle name="標準 34 5 2 2 2" xfId="5166"/>
    <cellStyle name="標準 34 5 2 2 2 2" xfId="10408"/>
    <cellStyle name="標準 34 5 2 2 2 2 2" xfId="21037"/>
    <cellStyle name="標準 34 5 2 2 2 2 3" xfId="31591"/>
    <cellStyle name="標準 34 5 2 2 2 2 4" xfId="42151"/>
    <cellStyle name="標準 34 5 2 2 2 2 5" xfId="52706"/>
    <cellStyle name="標準 34 5 2 2 2 3" xfId="15771"/>
    <cellStyle name="標準 34 5 2 2 2 4" xfId="26326"/>
    <cellStyle name="標準 34 5 2 2 2 5" xfId="36886"/>
    <cellStyle name="標準 34 5 2 2 2 6" xfId="47440"/>
    <cellStyle name="標準 34 5 2 2 3" xfId="8000"/>
    <cellStyle name="標準 34 5 2 2 3 2" xfId="18172"/>
    <cellStyle name="標準 34 5 2 2 3 3" xfId="28726"/>
    <cellStyle name="標準 34 5 2 2 3 4" xfId="39286"/>
    <cellStyle name="標準 34 5 2 2 3 5" xfId="49841"/>
    <cellStyle name="標準 34 5 2 2 4" xfId="12906"/>
    <cellStyle name="標準 34 5 2 2 5" xfId="23460"/>
    <cellStyle name="標準 34 5 2 2 6" xfId="34020"/>
    <cellStyle name="標準 34 5 2 2 7" xfId="44574"/>
    <cellStyle name="標準 34 5 2 3" xfId="1755"/>
    <cellStyle name="標準 34 5 2 3 2" xfId="4164"/>
    <cellStyle name="標準 34 5 2 3 2 2" xfId="9406"/>
    <cellStyle name="標準 34 5 2 3 2 2 2" xfId="21038"/>
    <cellStyle name="標準 34 5 2 3 2 2 3" xfId="31592"/>
    <cellStyle name="標準 34 5 2 3 2 2 4" xfId="42152"/>
    <cellStyle name="標準 34 5 2 3 2 2 5" xfId="52707"/>
    <cellStyle name="標準 34 5 2 3 2 3" xfId="15772"/>
    <cellStyle name="標準 34 5 2 3 2 4" xfId="26327"/>
    <cellStyle name="標準 34 5 2 3 2 5" xfId="36887"/>
    <cellStyle name="標準 34 5 2 3 2 6" xfId="47441"/>
    <cellStyle name="標準 34 5 2 3 3" xfId="6998"/>
    <cellStyle name="標準 34 5 2 3 3 2" xfId="17170"/>
    <cellStyle name="標準 34 5 2 3 3 3" xfId="27724"/>
    <cellStyle name="標準 34 5 2 3 3 4" xfId="38284"/>
    <cellStyle name="標準 34 5 2 3 3 5" xfId="48839"/>
    <cellStyle name="標準 34 5 2 3 4" xfId="11904"/>
    <cellStyle name="標準 34 5 2 3 5" xfId="22458"/>
    <cellStyle name="標準 34 5 2 3 6" xfId="33018"/>
    <cellStyle name="標準 34 5 2 3 7" xfId="43572"/>
    <cellStyle name="標準 34 5 2 4" xfId="3629"/>
    <cellStyle name="標準 34 5 2 4 2" xfId="8871"/>
    <cellStyle name="標準 34 5 2 4 2 2" xfId="21039"/>
    <cellStyle name="標準 34 5 2 4 2 3" xfId="31593"/>
    <cellStyle name="標準 34 5 2 4 2 4" xfId="42153"/>
    <cellStyle name="標準 34 5 2 4 2 5" xfId="52708"/>
    <cellStyle name="標準 34 5 2 4 3" xfId="15773"/>
    <cellStyle name="標準 34 5 2 4 4" xfId="26328"/>
    <cellStyle name="標準 34 5 2 4 5" xfId="36888"/>
    <cellStyle name="標準 34 5 2 4 6" xfId="47442"/>
    <cellStyle name="標準 34 5 2 5" xfId="6463"/>
    <cellStyle name="標準 34 5 2 5 2" xfId="16635"/>
    <cellStyle name="標準 34 5 2 5 3" xfId="27189"/>
    <cellStyle name="標準 34 5 2 5 4" xfId="37749"/>
    <cellStyle name="標準 34 5 2 5 5" xfId="48304"/>
    <cellStyle name="標準 34 5 2 6" xfId="11369"/>
    <cellStyle name="標準 34 5 2 7" xfId="21923"/>
    <cellStyle name="標準 34 5 2 8" xfId="32483"/>
    <cellStyle name="標準 34 5 2 9" xfId="43037"/>
    <cellStyle name="標準 34 5 3" xfId="922"/>
    <cellStyle name="標準 34 5 3 2" xfId="2459"/>
    <cellStyle name="標準 34 5 3 2 2" xfId="4868"/>
    <cellStyle name="標準 34 5 3 2 2 2" xfId="10110"/>
    <cellStyle name="標準 34 5 3 2 2 2 2" xfId="21040"/>
    <cellStyle name="標準 34 5 3 2 2 2 3" xfId="31594"/>
    <cellStyle name="標準 34 5 3 2 2 2 4" xfId="42154"/>
    <cellStyle name="標準 34 5 3 2 2 2 5" xfId="52709"/>
    <cellStyle name="標準 34 5 3 2 2 3" xfId="15774"/>
    <cellStyle name="標準 34 5 3 2 2 4" xfId="26329"/>
    <cellStyle name="標準 34 5 3 2 2 5" xfId="36889"/>
    <cellStyle name="標準 34 5 3 2 2 6" xfId="47443"/>
    <cellStyle name="標準 34 5 3 2 3" xfId="7702"/>
    <cellStyle name="標準 34 5 3 2 3 2" xfId="17874"/>
    <cellStyle name="標準 34 5 3 2 3 3" xfId="28428"/>
    <cellStyle name="標準 34 5 3 2 3 4" xfId="38988"/>
    <cellStyle name="標準 34 5 3 2 3 5" xfId="49543"/>
    <cellStyle name="標準 34 5 3 2 4" xfId="12608"/>
    <cellStyle name="標準 34 5 3 2 5" xfId="23162"/>
    <cellStyle name="標準 34 5 3 2 6" xfId="33722"/>
    <cellStyle name="標準 34 5 3 2 7" xfId="44276"/>
    <cellStyle name="標準 34 5 3 3" xfId="3331"/>
    <cellStyle name="標準 34 5 3 3 2" xfId="8573"/>
    <cellStyle name="標準 34 5 3 3 2 2" xfId="21041"/>
    <cellStyle name="標準 34 5 3 3 2 3" xfId="31595"/>
    <cellStyle name="標準 34 5 3 3 2 4" xfId="42155"/>
    <cellStyle name="標準 34 5 3 3 2 5" xfId="52710"/>
    <cellStyle name="標準 34 5 3 3 3" xfId="15775"/>
    <cellStyle name="標準 34 5 3 3 4" xfId="26330"/>
    <cellStyle name="標準 34 5 3 3 5" xfId="36890"/>
    <cellStyle name="標準 34 5 3 3 6" xfId="47444"/>
    <cellStyle name="標準 34 5 3 4" xfId="6165"/>
    <cellStyle name="標準 34 5 3 4 2" xfId="16337"/>
    <cellStyle name="標準 34 5 3 4 3" xfId="26891"/>
    <cellStyle name="標準 34 5 3 4 4" xfId="37451"/>
    <cellStyle name="標準 34 5 3 4 5" xfId="48006"/>
    <cellStyle name="標準 34 5 3 5" xfId="11071"/>
    <cellStyle name="標準 34 5 3 6" xfId="21625"/>
    <cellStyle name="標準 34 5 3 7" xfId="32185"/>
    <cellStyle name="標準 34 5 3 8" xfId="42739"/>
    <cellStyle name="標準 34 5 4" xfId="2156"/>
    <cellStyle name="標準 34 5 4 2" xfId="4565"/>
    <cellStyle name="標準 34 5 4 2 2" xfId="9807"/>
    <cellStyle name="標準 34 5 4 2 2 2" xfId="21042"/>
    <cellStyle name="標準 34 5 4 2 2 3" xfId="31596"/>
    <cellStyle name="標準 34 5 4 2 2 4" xfId="42156"/>
    <cellStyle name="標準 34 5 4 2 2 5" xfId="52711"/>
    <cellStyle name="標準 34 5 4 2 3" xfId="15776"/>
    <cellStyle name="標準 34 5 4 2 4" xfId="26331"/>
    <cellStyle name="標準 34 5 4 2 5" xfId="36891"/>
    <cellStyle name="標準 34 5 4 2 6" xfId="47445"/>
    <cellStyle name="標準 34 5 4 3" xfId="7399"/>
    <cellStyle name="標準 34 5 4 3 2" xfId="17571"/>
    <cellStyle name="標準 34 5 4 3 3" xfId="28125"/>
    <cellStyle name="標準 34 5 4 3 4" xfId="38685"/>
    <cellStyle name="標準 34 5 4 3 5" xfId="49240"/>
    <cellStyle name="標準 34 5 4 4" xfId="12305"/>
    <cellStyle name="標準 34 5 4 5" xfId="22859"/>
    <cellStyle name="標準 34 5 4 6" xfId="33419"/>
    <cellStyle name="標準 34 5 4 7" xfId="43973"/>
    <cellStyle name="標準 34 5 5" xfId="1457"/>
    <cellStyle name="標準 34 5 5 2" xfId="3866"/>
    <cellStyle name="標準 34 5 5 2 2" xfId="9108"/>
    <cellStyle name="標準 34 5 5 2 2 2" xfId="21043"/>
    <cellStyle name="標準 34 5 5 2 2 3" xfId="31597"/>
    <cellStyle name="標準 34 5 5 2 2 4" xfId="42157"/>
    <cellStyle name="標準 34 5 5 2 2 5" xfId="52712"/>
    <cellStyle name="標準 34 5 5 2 3" xfId="15777"/>
    <cellStyle name="標準 34 5 5 2 4" xfId="26332"/>
    <cellStyle name="標準 34 5 5 2 5" xfId="36892"/>
    <cellStyle name="標準 34 5 5 2 6" xfId="47446"/>
    <cellStyle name="標準 34 5 5 3" xfId="6700"/>
    <cellStyle name="標準 34 5 5 3 2" xfId="16872"/>
    <cellStyle name="標準 34 5 5 3 3" xfId="27426"/>
    <cellStyle name="標準 34 5 5 3 4" xfId="37986"/>
    <cellStyle name="標準 34 5 5 3 5" xfId="48541"/>
    <cellStyle name="標準 34 5 5 4" xfId="11606"/>
    <cellStyle name="標準 34 5 5 5" xfId="22160"/>
    <cellStyle name="標準 34 5 5 6" xfId="32720"/>
    <cellStyle name="標準 34 5 5 7" xfId="43274"/>
    <cellStyle name="標準 34 5 6" xfId="3116"/>
    <cellStyle name="標準 34 5 6 2" xfId="8358"/>
    <cellStyle name="標準 34 5 6 2 2" xfId="21044"/>
    <cellStyle name="標準 34 5 6 2 3" xfId="31598"/>
    <cellStyle name="標準 34 5 6 2 4" xfId="42158"/>
    <cellStyle name="標準 34 5 6 2 5" xfId="52713"/>
    <cellStyle name="標準 34 5 6 3" xfId="15778"/>
    <cellStyle name="標準 34 5 6 4" xfId="26333"/>
    <cellStyle name="標準 34 5 6 5" xfId="36893"/>
    <cellStyle name="標準 34 5 6 6" xfId="47447"/>
    <cellStyle name="標準 34 5 7" xfId="5862"/>
    <cellStyle name="標準 34 5 7 2" xfId="16122"/>
    <cellStyle name="標準 34 5 7 3" xfId="26676"/>
    <cellStyle name="標準 34 5 7 4" xfId="37236"/>
    <cellStyle name="標準 34 5 7 5" xfId="47791"/>
    <cellStyle name="標準 34 5 8" xfId="10856"/>
    <cellStyle name="標準 34 5 9" xfId="21410"/>
    <cellStyle name="標準 34 6" xfId="707"/>
    <cellStyle name="標準 34 6 10" xfId="31882"/>
    <cellStyle name="標準 34 6 11" xfId="42436"/>
    <cellStyle name="標準 34 6 2" xfId="1132"/>
    <cellStyle name="標準 34 6 2 2" xfId="2669"/>
    <cellStyle name="標準 34 6 2 2 2" xfId="5078"/>
    <cellStyle name="標準 34 6 2 2 2 2" xfId="10320"/>
    <cellStyle name="標準 34 6 2 2 2 2 2" xfId="21045"/>
    <cellStyle name="標準 34 6 2 2 2 2 3" xfId="31599"/>
    <cellStyle name="標準 34 6 2 2 2 2 4" xfId="42159"/>
    <cellStyle name="標準 34 6 2 2 2 2 5" xfId="52714"/>
    <cellStyle name="標準 34 6 2 2 2 3" xfId="15779"/>
    <cellStyle name="標準 34 6 2 2 2 4" xfId="26334"/>
    <cellStyle name="標準 34 6 2 2 2 5" xfId="36894"/>
    <cellStyle name="標準 34 6 2 2 2 6" xfId="47448"/>
    <cellStyle name="標準 34 6 2 2 3" xfId="7912"/>
    <cellStyle name="標準 34 6 2 2 3 2" xfId="18084"/>
    <cellStyle name="標準 34 6 2 2 3 3" xfId="28638"/>
    <cellStyle name="標準 34 6 2 2 3 4" xfId="39198"/>
    <cellStyle name="標準 34 6 2 2 3 5" xfId="49753"/>
    <cellStyle name="標準 34 6 2 2 4" xfId="12818"/>
    <cellStyle name="標準 34 6 2 2 5" xfId="23372"/>
    <cellStyle name="標準 34 6 2 2 6" xfId="33932"/>
    <cellStyle name="標準 34 6 2 2 7" xfId="44486"/>
    <cellStyle name="標準 34 6 2 3" xfId="1667"/>
    <cellStyle name="標準 34 6 2 3 2" xfId="4076"/>
    <cellStyle name="標準 34 6 2 3 2 2" xfId="9318"/>
    <cellStyle name="標準 34 6 2 3 2 2 2" xfId="21046"/>
    <cellStyle name="標準 34 6 2 3 2 2 3" xfId="31600"/>
    <cellStyle name="標準 34 6 2 3 2 2 4" xfId="42160"/>
    <cellStyle name="標準 34 6 2 3 2 2 5" xfId="52715"/>
    <cellStyle name="標準 34 6 2 3 2 3" xfId="15780"/>
    <cellStyle name="標準 34 6 2 3 2 4" xfId="26335"/>
    <cellStyle name="標準 34 6 2 3 2 5" xfId="36895"/>
    <cellStyle name="標準 34 6 2 3 2 6" xfId="47449"/>
    <cellStyle name="標準 34 6 2 3 3" xfId="6910"/>
    <cellStyle name="標準 34 6 2 3 3 2" xfId="17082"/>
    <cellStyle name="標準 34 6 2 3 3 3" xfId="27636"/>
    <cellStyle name="標準 34 6 2 3 3 4" xfId="38196"/>
    <cellStyle name="標準 34 6 2 3 3 5" xfId="48751"/>
    <cellStyle name="標準 34 6 2 3 4" xfId="11816"/>
    <cellStyle name="標準 34 6 2 3 5" xfId="22370"/>
    <cellStyle name="標準 34 6 2 3 6" xfId="32930"/>
    <cellStyle name="標準 34 6 2 3 7" xfId="43484"/>
    <cellStyle name="標準 34 6 2 4" xfId="3541"/>
    <cellStyle name="標準 34 6 2 4 2" xfId="8783"/>
    <cellStyle name="標準 34 6 2 4 2 2" xfId="21047"/>
    <cellStyle name="標準 34 6 2 4 2 3" xfId="31601"/>
    <cellStyle name="標準 34 6 2 4 2 4" xfId="42161"/>
    <cellStyle name="標準 34 6 2 4 2 5" xfId="52716"/>
    <cellStyle name="標準 34 6 2 4 3" xfId="15781"/>
    <cellStyle name="標準 34 6 2 4 4" xfId="26336"/>
    <cellStyle name="標準 34 6 2 4 5" xfId="36896"/>
    <cellStyle name="標準 34 6 2 4 6" xfId="47450"/>
    <cellStyle name="標準 34 6 2 5" xfId="6375"/>
    <cellStyle name="標準 34 6 2 5 2" xfId="16547"/>
    <cellStyle name="標準 34 6 2 5 3" xfId="27101"/>
    <cellStyle name="標準 34 6 2 5 4" xfId="37661"/>
    <cellStyle name="標準 34 6 2 5 5" xfId="48216"/>
    <cellStyle name="標準 34 6 2 6" xfId="11281"/>
    <cellStyle name="標準 34 6 2 7" xfId="21835"/>
    <cellStyle name="標準 34 6 2 8" xfId="32395"/>
    <cellStyle name="標準 34 6 2 9" xfId="42949"/>
    <cellStyle name="標準 34 6 3" xfId="944"/>
    <cellStyle name="標準 34 6 3 2" xfId="2481"/>
    <cellStyle name="標準 34 6 3 2 2" xfId="4890"/>
    <cellStyle name="標準 34 6 3 2 2 2" xfId="10132"/>
    <cellStyle name="標準 34 6 3 2 2 2 2" xfId="21048"/>
    <cellStyle name="標準 34 6 3 2 2 2 3" xfId="31602"/>
    <cellStyle name="標準 34 6 3 2 2 2 4" xfId="42162"/>
    <cellStyle name="標準 34 6 3 2 2 2 5" xfId="52717"/>
    <cellStyle name="標準 34 6 3 2 2 3" xfId="15782"/>
    <cellStyle name="標準 34 6 3 2 2 4" xfId="26337"/>
    <cellStyle name="標準 34 6 3 2 2 5" xfId="36897"/>
    <cellStyle name="標準 34 6 3 2 2 6" xfId="47451"/>
    <cellStyle name="標準 34 6 3 2 3" xfId="7724"/>
    <cellStyle name="標準 34 6 3 2 3 2" xfId="17896"/>
    <cellStyle name="標準 34 6 3 2 3 3" xfId="28450"/>
    <cellStyle name="標準 34 6 3 2 3 4" xfId="39010"/>
    <cellStyle name="標準 34 6 3 2 3 5" xfId="49565"/>
    <cellStyle name="標準 34 6 3 2 4" xfId="12630"/>
    <cellStyle name="標準 34 6 3 2 5" xfId="23184"/>
    <cellStyle name="標準 34 6 3 2 6" xfId="33744"/>
    <cellStyle name="標準 34 6 3 2 7" xfId="44298"/>
    <cellStyle name="標準 34 6 3 3" xfId="3353"/>
    <cellStyle name="標準 34 6 3 3 2" xfId="8595"/>
    <cellStyle name="標準 34 6 3 3 2 2" xfId="21049"/>
    <cellStyle name="標準 34 6 3 3 2 3" xfId="31603"/>
    <cellStyle name="標準 34 6 3 3 2 4" xfId="42163"/>
    <cellStyle name="標準 34 6 3 3 2 5" xfId="52718"/>
    <cellStyle name="標準 34 6 3 3 3" xfId="15783"/>
    <cellStyle name="標準 34 6 3 3 4" xfId="26338"/>
    <cellStyle name="標準 34 6 3 3 5" xfId="36898"/>
    <cellStyle name="標準 34 6 3 3 6" xfId="47452"/>
    <cellStyle name="標準 34 6 3 4" xfId="6187"/>
    <cellStyle name="標準 34 6 3 4 2" xfId="16359"/>
    <cellStyle name="標準 34 6 3 4 3" xfId="26913"/>
    <cellStyle name="標準 34 6 3 4 4" xfId="37473"/>
    <cellStyle name="標準 34 6 3 4 5" xfId="48028"/>
    <cellStyle name="標準 34 6 3 5" xfId="11093"/>
    <cellStyle name="標準 34 6 3 6" xfId="21647"/>
    <cellStyle name="標準 34 6 3 7" xfId="32207"/>
    <cellStyle name="標準 34 6 3 8" xfId="42761"/>
    <cellStyle name="標準 34 6 4" xfId="2244"/>
    <cellStyle name="標準 34 6 4 2" xfId="4653"/>
    <cellStyle name="標準 34 6 4 2 2" xfId="9895"/>
    <cellStyle name="標準 34 6 4 2 2 2" xfId="21050"/>
    <cellStyle name="標準 34 6 4 2 2 3" xfId="31604"/>
    <cellStyle name="標準 34 6 4 2 2 4" xfId="42164"/>
    <cellStyle name="標準 34 6 4 2 2 5" xfId="52719"/>
    <cellStyle name="標準 34 6 4 2 3" xfId="15784"/>
    <cellStyle name="標準 34 6 4 2 4" xfId="26339"/>
    <cellStyle name="標準 34 6 4 2 5" xfId="36899"/>
    <cellStyle name="標準 34 6 4 2 6" xfId="47453"/>
    <cellStyle name="標準 34 6 4 3" xfId="7487"/>
    <cellStyle name="標準 34 6 4 3 2" xfId="17659"/>
    <cellStyle name="標準 34 6 4 3 3" xfId="28213"/>
    <cellStyle name="標準 34 6 4 3 4" xfId="38773"/>
    <cellStyle name="標準 34 6 4 3 5" xfId="49328"/>
    <cellStyle name="標準 34 6 4 4" xfId="12393"/>
    <cellStyle name="標準 34 6 4 5" xfId="22947"/>
    <cellStyle name="標準 34 6 4 6" xfId="33507"/>
    <cellStyle name="標準 34 6 4 7" xfId="44061"/>
    <cellStyle name="標準 34 6 5" xfId="1479"/>
    <cellStyle name="標準 34 6 5 2" xfId="3888"/>
    <cellStyle name="標準 34 6 5 2 2" xfId="9130"/>
    <cellStyle name="標準 34 6 5 2 2 2" xfId="21051"/>
    <cellStyle name="標準 34 6 5 2 2 3" xfId="31605"/>
    <cellStyle name="標準 34 6 5 2 2 4" xfId="42165"/>
    <cellStyle name="標準 34 6 5 2 2 5" xfId="52720"/>
    <cellStyle name="標準 34 6 5 2 3" xfId="15785"/>
    <cellStyle name="標準 34 6 5 2 4" xfId="26340"/>
    <cellStyle name="標準 34 6 5 2 5" xfId="36900"/>
    <cellStyle name="標準 34 6 5 2 6" xfId="47454"/>
    <cellStyle name="標準 34 6 5 3" xfId="6722"/>
    <cellStyle name="標準 34 6 5 3 2" xfId="16894"/>
    <cellStyle name="標準 34 6 5 3 3" xfId="27448"/>
    <cellStyle name="標準 34 6 5 3 4" xfId="38008"/>
    <cellStyle name="標準 34 6 5 3 5" xfId="48563"/>
    <cellStyle name="標準 34 6 5 4" xfId="11628"/>
    <cellStyle name="標準 34 6 5 5" xfId="22182"/>
    <cellStyle name="標準 34 6 5 6" xfId="32742"/>
    <cellStyle name="標準 34 6 5 7" xfId="43296"/>
    <cellStyle name="標準 34 6 6" xfId="3028"/>
    <cellStyle name="標準 34 6 6 2" xfId="8270"/>
    <cellStyle name="標準 34 6 6 2 2" xfId="21052"/>
    <cellStyle name="標準 34 6 6 2 3" xfId="31606"/>
    <cellStyle name="標準 34 6 6 2 4" xfId="42166"/>
    <cellStyle name="標準 34 6 6 2 5" xfId="52721"/>
    <cellStyle name="標準 34 6 6 3" xfId="15786"/>
    <cellStyle name="標準 34 6 6 4" xfId="26341"/>
    <cellStyle name="標準 34 6 6 5" xfId="36901"/>
    <cellStyle name="標準 34 6 6 6" xfId="47455"/>
    <cellStyle name="標準 34 6 7" xfId="5950"/>
    <cellStyle name="標準 34 6 7 2" xfId="16034"/>
    <cellStyle name="標準 34 6 7 3" xfId="26588"/>
    <cellStyle name="標準 34 6 7 4" xfId="37148"/>
    <cellStyle name="標準 34 6 7 5" xfId="47703"/>
    <cellStyle name="標準 34 6 8" xfId="10768"/>
    <cellStyle name="標準 34 6 9" xfId="21322"/>
    <cellStyle name="標準 34 7" xfId="514"/>
    <cellStyle name="標準 34 7 10" xfId="42546"/>
    <cellStyle name="標準 34 7 2" xfId="1242"/>
    <cellStyle name="標準 34 7 2 2" xfId="2779"/>
    <cellStyle name="標準 34 7 2 2 2" xfId="5188"/>
    <cellStyle name="標準 34 7 2 2 2 2" xfId="10430"/>
    <cellStyle name="標準 34 7 2 2 2 2 2" xfId="21053"/>
    <cellStyle name="標準 34 7 2 2 2 2 3" xfId="31607"/>
    <cellStyle name="標準 34 7 2 2 2 2 4" xfId="42167"/>
    <cellStyle name="標準 34 7 2 2 2 2 5" xfId="52722"/>
    <cellStyle name="標準 34 7 2 2 2 3" xfId="15787"/>
    <cellStyle name="標準 34 7 2 2 2 4" xfId="26342"/>
    <cellStyle name="標準 34 7 2 2 2 5" xfId="36902"/>
    <cellStyle name="標準 34 7 2 2 2 6" xfId="47456"/>
    <cellStyle name="標準 34 7 2 2 3" xfId="8022"/>
    <cellStyle name="標準 34 7 2 2 3 2" xfId="18194"/>
    <cellStyle name="標準 34 7 2 2 3 3" xfId="28748"/>
    <cellStyle name="標準 34 7 2 2 3 4" xfId="39308"/>
    <cellStyle name="標準 34 7 2 2 3 5" xfId="49863"/>
    <cellStyle name="標準 34 7 2 2 4" xfId="12928"/>
    <cellStyle name="標準 34 7 2 2 5" xfId="23482"/>
    <cellStyle name="標準 34 7 2 2 6" xfId="34042"/>
    <cellStyle name="標準 34 7 2 2 7" xfId="44596"/>
    <cellStyle name="標準 34 7 2 3" xfId="3651"/>
    <cellStyle name="標準 34 7 2 3 2" xfId="8893"/>
    <cellStyle name="標準 34 7 2 3 2 2" xfId="21054"/>
    <cellStyle name="標準 34 7 2 3 2 3" xfId="31608"/>
    <cellStyle name="標準 34 7 2 3 2 4" xfId="42168"/>
    <cellStyle name="標準 34 7 2 3 2 5" xfId="52723"/>
    <cellStyle name="標準 34 7 2 3 3" xfId="15788"/>
    <cellStyle name="標準 34 7 2 3 4" xfId="26343"/>
    <cellStyle name="標準 34 7 2 3 5" xfId="36903"/>
    <cellStyle name="標準 34 7 2 3 6" xfId="47457"/>
    <cellStyle name="標準 34 7 2 4" xfId="6485"/>
    <cellStyle name="標準 34 7 2 4 2" xfId="16657"/>
    <cellStyle name="標準 34 7 2 4 3" xfId="27211"/>
    <cellStyle name="標準 34 7 2 4 4" xfId="37771"/>
    <cellStyle name="標準 34 7 2 4 5" xfId="48326"/>
    <cellStyle name="標準 34 7 2 5" xfId="11391"/>
    <cellStyle name="標準 34 7 2 6" xfId="21945"/>
    <cellStyle name="標準 34 7 2 7" xfId="32505"/>
    <cellStyle name="標準 34 7 2 8" xfId="43059"/>
    <cellStyle name="標準 34 7 3" xfId="2266"/>
    <cellStyle name="標準 34 7 3 2" xfId="4675"/>
    <cellStyle name="標準 34 7 3 2 2" xfId="9917"/>
    <cellStyle name="標準 34 7 3 2 2 2" xfId="21055"/>
    <cellStyle name="標準 34 7 3 2 2 3" xfId="31609"/>
    <cellStyle name="標準 34 7 3 2 2 4" xfId="42169"/>
    <cellStyle name="標準 34 7 3 2 2 5" xfId="52724"/>
    <cellStyle name="標準 34 7 3 2 3" xfId="15789"/>
    <cellStyle name="標準 34 7 3 2 4" xfId="26344"/>
    <cellStyle name="標準 34 7 3 2 5" xfId="36904"/>
    <cellStyle name="標準 34 7 3 2 6" xfId="47458"/>
    <cellStyle name="標準 34 7 3 3" xfId="7509"/>
    <cellStyle name="標準 34 7 3 3 2" xfId="17681"/>
    <cellStyle name="標準 34 7 3 3 3" xfId="28235"/>
    <cellStyle name="標準 34 7 3 3 4" xfId="38795"/>
    <cellStyle name="標準 34 7 3 3 5" xfId="49350"/>
    <cellStyle name="標準 34 7 3 4" xfId="12415"/>
    <cellStyle name="標準 34 7 3 5" xfId="22969"/>
    <cellStyle name="標準 34 7 3 6" xfId="33529"/>
    <cellStyle name="標準 34 7 3 7" xfId="44083"/>
    <cellStyle name="標準 34 7 4" xfId="1777"/>
    <cellStyle name="標準 34 7 4 2" xfId="4186"/>
    <cellStyle name="標準 34 7 4 2 2" xfId="9428"/>
    <cellStyle name="標準 34 7 4 2 2 2" xfId="21056"/>
    <cellStyle name="標準 34 7 4 2 2 3" xfId="31610"/>
    <cellStyle name="標準 34 7 4 2 2 4" xfId="42170"/>
    <cellStyle name="標準 34 7 4 2 2 5" xfId="52725"/>
    <cellStyle name="標準 34 7 4 2 3" xfId="15790"/>
    <cellStyle name="標準 34 7 4 2 4" xfId="26345"/>
    <cellStyle name="標準 34 7 4 2 5" xfId="36905"/>
    <cellStyle name="標準 34 7 4 2 6" xfId="47459"/>
    <cellStyle name="標準 34 7 4 3" xfId="7020"/>
    <cellStyle name="標準 34 7 4 3 2" xfId="17192"/>
    <cellStyle name="標準 34 7 4 3 3" xfId="27746"/>
    <cellStyle name="標準 34 7 4 3 4" xfId="38306"/>
    <cellStyle name="標準 34 7 4 3 5" xfId="48861"/>
    <cellStyle name="標準 34 7 4 4" xfId="11926"/>
    <cellStyle name="標準 34 7 4 5" xfId="22480"/>
    <cellStyle name="標準 34 7 4 6" xfId="33040"/>
    <cellStyle name="標準 34 7 4 7" xfId="43594"/>
    <cellStyle name="標準 34 7 5" xfId="3138"/>
    <cellStyle name="標準 34 7 5 2" xfId="8380"/>
    <cellStyle name="標準 34 7 5 2 2" xfId="21057"/>
    <cellStyle name="標準 34 7 5 2 3" xfId="31611"/>
    <cellStyle name="標準 34 7 5 2 4" xfId="42171"/>
    <cellStyle name="標準 34 7 5 2 5" xfId="52726"/>
    <cellStyle name="標準 34 7 5 3" xfId="15791"/>
    <cellStyle name="標準 34 7 5 4" xfId="26346"/>
    <cellStyle name="標準 34 7 5 5" xfId="36906"/>
    <cellStyle name="標準 34 7 5 6" xfId="47460"/>
    <cellStyle name="標準 34 7 6" xfId="5757"/>
    <cellStyle name="標準 34 7 6 2" xfId="16144"/>
    <cellStyle name="標準 34 7 6 3" xfId="26698"/>
    <cellStyle name="標準 34 7 6 4" xfId="37258"/>
    <cellStyle name="標準 34 7 6 5" xfId="47813"/>
    <cellStyle name="標準 34 7 7" xfId="10878"/>
    <cellStyle name="標準 34 7 8" xfId="21432"/>
    <cellStyle name="標準 34 7 9" xfId="31992"/>
    <cellStyle name="標準 34 8" xfId="729"/>
    <cellStyle name="標準 34 8 10" xfId="42568"/>
    <cellStyle name="標準 34 8 2" xfId="1027"/>
    <cellStyle name="標準 34 8 2 2" xfId="2564"/>
    <cellStyle name="標準 34 8 2 2 2" xfId="4973"/>
    <cellStyle name="標準 34 8 2 2 2 2" xfId="10215"/>
    <cellStyle name="標準 34 8 2 2 2 2 2" xfId="21058"/>
    <cellStyle name="標準 34 8 2 2 2 2 3" xfId="31612"/>
    <cellStyle name="標準 34 8 2 2 2 2 4" xfId="42172"/>
    <cellStyle name="標準 34 8 2 2 2 2 5" xfId="52727"/>
    <cellStyle name="標準 34 8 2 2 2 3" xfId="15792"/>
    <cellStyle name="標準 34 8 2 2 2 4" xfId="26347"/>
    <cellStyle name="標準 34 8 2 2 2 5" xfId="36907"/>
    <cellStyle name="標準 34 8 2 2 2 6" xfId="47461"/>
    <cellStyle name="標準 34 8 2 2 3" xfId="7807"/>
    <cellStyle name="標準 34 8 2 2 3 2" xfId="17979"/>
    <cellStyle name="標準 34 8 2 2 3 3" xfId="28533"/>
    <cellStyle name="標準 34 8 2 2 3 4" xfId="39093"/>
    <cellStyle name="標準 34 8 2 2 3 5" xfId="49648"/>
    <cellStyle name="標準 34 8 2 2 4" xfId="12713"/>
    <cellStyle name="標準 34 8 2 2 5" xfId="23267"/>
    <cellStyle name="標準 34 8 2 2 6" xfId="33827"/>
    <cellStyle name="標準 34 8 2 2 7" xfId="44381"/>
    <cellStyle name="標準 34 8 2 3" xfId="3436"/>
    <cellStyle name="標準 34 8 2 3 2" xfId="8678"/>
    <cellStyle name="標準 34 8 2 3 2 2" xfId="21059"/>
    <cellStyle name="標準 34 8 2 3 2 3" xfId="31613"/>
    <cellStyle name="標準 34 8 2 3 2 4" xfId="42173"/>
    <cellStyle name="標準 34 8 2 3 2 5" xfId="52728"/>
    <cellStyle name="標準 34 8 2 3 3" xfId="15793"/>
    <cellStyle name="標準 34 8 2 3 4" xfId="26348"/>
    <cellStyle name="標準 34 8 2 3 5" xfId="36908"/>
    <cellStyle name="標準 34 8 2 3 6" xfId="47462"/>
    <cellStyle name="標準 34 8 2 4" xfId="6270"/>
    <cellStyle name="標準 34 8 2 4 2" xfId="16442"/>
    <cellStyle name="標準 34 8 2 4 3" xfId="26996"/>
    <cellStyle name="標準 34 8 2 4 4" xfId="37556"/>
    <cellStyle name="標準 34 8 2 4 5" xfId="48111"/>
    <cellStyle name="標準 34 8 2 5" xfId="11176"/>
    <cellStyle name="標準 34 8 2 6" xfId="21730"/>
    <cellStyle name="標準 34 8 2 7" xfId="32290"/>
    <cellStyle name="標準 34 8 2 8" xfId="42844"/>
    <cellStyle name="標準 34 8 3" xfId="2288"/>
    <cellStyle name="標準 34 8 3 2" xfId="4697"/>
    <cellStyle name="標準 34 8 3 2 2" xfId="9939"/>
    <cellStyle name="標準 34 8 3 2 2 2" xfId="21060"/>
    <cellStyle name="標準 34 8 3 2 2 3" xfId="31614"/>
    <cellStyle name="標準 34 8 3 2 2 4" xfId="42174"/>
    <cellStyle name="標準 34 8 3 2 2 5" xfId="52729"/>
    <cellStyle name="標準 34 8 3 2 3" xfId="15794"/>
    <cellStyle name="標準 34 8 3 2 4" xfId="26349"/>
    <cellStyle name="標準 34 8 3 2 5" xfId="36909"/>
    <cellStyle name="標準 34 8 3 2 6" xfId="47463"/>
    <cellStyle name="標準 34 8 3 3" xfId="7531"/>
    <cellStyle name="標準 34 8 3 3 2" xfId="17703"/>
    <cellStyle name="標準 34 8 3 3 3" xfId="28257"/>
    <cellStyle name="標準 34 8 3 3 4" xfId="38817"/>
    <cellStyle name="標準 34 8 3 3 5" xfId="49372"/>
    <cellStyle name="標準 34 8 3 4" xfId="12437"/>
    <cellStyle name="標準 34 8 3 5" xfId="22991"/>
    <cellStyle name="標準 34 8 3 6" xfId="33551"/>
    <cellStyle name="標準 34 8 3 7" xfId="44105"/>
    <cellStyle name="標準 34 8 4" xfId="1562"/>
    <cellStyle name="標準 34 8 4 2" xfId="3971"/>
    <cellStyle name="標準 34 8 4 2 2" xfId="9213"/>
    <cellStyle name="標準 34 8 4 2 2 2" xfId="21061"/>
    <cellStyle name="標準 34 8 4 2 2 3" xfId="31615"/>
    <cellStyle name="標準 34 8 4 2 2 4" xfId="42175"/>
    <cellStyle name="標準 34 8 4 2 2 5" xfId="52730"/>
    <cellStyle name="標準 34 8 4 2 3" xfId="15795"/>
    <cellStyle name="標準 34 8 4 2 4" xfId="26350"/>
    <cellStyle name="標準 34 8 4 2 5" xfId="36910"/>
    <cellStyle name="標準 34 8 4 2 6" xfId="47464"/>
    <cellStyle name="標準 34 8 4 3" xfId="6805"/>
    <cellStyle name="標準 34 8 4 3 2" xfId="16977"/>
    <cellStyle name="標準 34 8 4 3 3" xfId="27531"/>
    <cellStyle name="標準 34 8 4 3 4" xfId="38091"/>
    <cellStyle name="標準 34 8 4 3 5" xfId="48646"/>
    <cellStyle name="標準 34 8 4 4" xfId="11711"/>
    <cellStyle name="標準 34 8 4 5" xfId="22265"/>
    <cellStyle name="標準 34 8 4 6" xfId="32825"/>
    <cellStyle name="標準 34 8 4 7" xfId="43379"/>
    <cellStyle name="標準 34 8 5" xfId="3160"/>
    <cellStyle name="標準 34 8 5 2" xfId="8402"/>
    <cellStyle name="標準 34 8 5 2 2" xfId="21062"/>
    <cellStyle name="標準 34 8 5 2 3" xfId="31616"/>
    <cellStyle name="標準 34 8 5 2 4" xfId="42176"/>
    <cellStyle name="標準 34 8 5 2 5" xfId="52731"/>
    <cellStyle name="標準 34 8 5 3" xfId="15796"/>
    <cellStyle name="標準 34 8 5 4" xfId="26351"/>
    <cellStyle name="標準 34 8 5 5" xfId="36911"/>
    <cellStyle name="標準 34 8 5 6" xfId="47465"/>
    <cellStyle name="標準 34 8 6" xfId="5972"/>
    <cellStyle name="標準 34 8 6 2" xfId="16166"/>
    <cellStyle name="標準 34 8 6 3" xfId="26720"/>
    <cellStyle name="標準 34 8 6 4" xfId="37280"/>
    <cellStyle name="標準 34 8 6 5" xfId="47835"/>
    <cellStyle name="標準 34 8 7" xfId="10900"/>
    <cellStyle name="標準 34 8 8" xfId="21454"/>
    <cellStyle name="標準 34 8 9" xfId="32014"/>
    <cellStyle name="標準 34 9" xfId="751"/>
    <cellStyle name="標準 34 9 10" xfId="42590"/>
    <cellStyle name="標準 34 9 2" xfId="1264"/>
    <cellStyle name="標準 34 9 2 2" xfId="2801"/>
    <cellStyle name="標準 34 9 2 2 2" xfId="5210"/>
    <cellStyle name="標準 34 9 2 2 2 2" xfId="10452"/>
    <cellStyle name="標準 34 9 2 2 2 2 2" xfId="21063"/>
    <cellStyle name="標準 34 9 2 2 2 2 3" xfId="31617"/>
    <cellStyle name="標準 34 9 2 2 2 2 4" xfId="42177"/>
    <cellStyle name="標準 34 9 2 2 2 2 5" xfId="52732"/>
    <cellStyle name="標準 34 9 2 2 2 3" xfId="15797"/>
    <cellStyle name="標準 34 9 2 2 2 4" xfId="26352"/>
    <cellStyle name="標準 34 9 2 2 2 5" xfId="36912"/>
    <cellStyle name="標準 34 9 2 2 2 6" xfId="47466"/>
    <cellStyle name="標準 34 9 2 2 3" xfId="8044"/>
    <cellStyle name="標準 34 9 2 2 3 2" xfId="18216"/>
    <cellStyle name="標準 34 9 2 2 3 3" xfId="28770"/>
    <cellStyle name="標準 34 9 2 2 3 4" xfId="39330"/>
    <cellStyle name="標準 34 9 2 2 3 5" xfId="49885"/>
    <cellStyle name="標準 34 9 2 2 4" xfId="12950"/>
    <cellStyle name="標準 34 9 2 2 5" xfId="23504"/>
    <cellStyle name="標準 34 9 2 2 6" xfId="34064"/>
    <cellStyle name="標準 34 9 2 2 7" xfId="44618"/>
    <cellStyle name="標準 34 9 2 3" xfId="3673"/>
    <cellStyle name="標準 34 9 2 3 2" xfId="8915"/>
    <cellStyle name="標準 34 9 2 3 2 2" xfId="21064"/>
    <cellStyle name="標準 34 9 2 3 2 3" xfId="31618"/>
    <cellStyle name="標準 34 9 2 3 2 4" xfId="42178"/>
    <cellStyle name="標準 34 9 2 3 2 5" xfId="52733"/>
    <cellStyle name="標準 34 9 2 3 3" xfId="15798"/>
    <cellStyle name="標準 34 9 2 3 4" xfId="26353"/>
    <cellStyle name="標準 34 9 2 3 5" xfId="36913"/>
    <cellStyle name="標準 34 9 2 3 6" xfId="47467"/>
    <cellStyle name="標準 34 9 2 4" xfId="6507"/>
    <cellStyle name="標準 34 9 2 4 2" xfId="16679"/>
    <cellStyle name="標準 34 9 2 4 3" xfId="27233"/>
    <cellStyle name="標準 34 9 2 4 4" xfId="37793"/>
    <cellStyle name="標準 34 9 2 4 5" xfId="48348"/>
    <cellStyle name="標準 34 9 2 5" xfId="11413"/>
    <cellStyle name="標準 34 9 2 6" xfId="21967"/>
    <cellStyle name="標準 34 9 2 7" xfId="32527"/>
    <cellStyle name="標準 34 9 2 8" xfId="43081"/>
    <cellStyle name="標準 34 9 3" xfId="2310"/>
    <cellStyle name="標準 34 9 3 2" xfId="4719"/>
    <cellStyle name="標準 34 9 3 2 2" xfId="9961"/>
    <cellStyle name="標準 34 9 3 2 2 2" xfId="21065"/>
    <cellStyle name="標準 34 9 3 2 2 3" xfId="31619"/>
    <cellStyle name="標準 34 9 3 2 2 4" xfId="42179"/>
    <cellStyle name="標準 34 9 3 2 2 5" xfId="52734"/>
    <cellStyle name="標準 34 9 3 2 3" xfId="15799"/>
    <cellStyle name="標準 34 9 3 2 4" xfId="26354"/>
    <cellStyle name="標準 34 9 3 2 5" xfId="36914"/>
    <cellStyle name="標準 34 9 3 2 6" xfId="47468"/>
    <cellStyle name="標準 34 9 3 3" xfId="7553"/>
    <cellStyle name="標準 34 9 3 3 2" xfId="17725"/>
    <cellStyle name="標準 34 9 3 3 3" xfId="28279"/>
    <cellStyle name="標準 34 9 3 3 4" xfId="38839"/>
    <cellStyle name="標準 34 9 3 3 5" xfId="49394"/>
    <cellStyle name="標準 34 9 3 4" xfId="12459"/>
    <cellStyle name="標準 34 9 3 5" xfId="23013"/>
    <cellStyle name="標準 34 9 3 6" xfId="33573"/>
    <cellStyle name="標準 34 9 3 7" xfId="44127"/>
    <cellStyle name="標準 34 9 4" xfId="1799"/>
    <cellStyle name="標準 34 9 4 2" xfId="4208"/>
    <cellStyle name="標準 34 9 4 2 2" xfId="9450"/>
    <cellStyle name="標準 34 9 4 2 2 2" xfId="21066"/>
    <cellStyle name="標準 34 9 4 2 2 3" xfId="31620"/>
    <cellStyle name="標準 34 9 4 2 2 4" xfId="42180"/>
    <cellStyle name="標準 34 9 4 2 2 5" xfId="52735"/>
    <cellStyle name="標準 34 9 4 2 3" xfId="15800"/>
    <cellStyle name="標準 34 9 4 2 4" xfId="26355"/>
    <cellStyle name="標準 34 9 4 2 5" xfId="36915"/>
    <cellStyle name="標準 34 9 4 2 6" xfId="47469"/>
    <cellStyle name="標準 34 9 4 3" xfId="7042"/>
    <cellStyle name="標準 34 9 4 3 2" xfId="17214"/>
    <cellStyle name="標準 34 9 4 3 3" xfId="27768"/>
    <cellStyle name="標準 34 9 4 3 4" xfId="38328"/>
    <cellStyle name="標準 34 9 4 3 5" xfId="48883"/>
    <cellStyle name="標準 34 9 4 4" xfId="11948"/>
    <cellStyle name="標準 34 9 4 5" xfId="22502"/>
    <cellStyle name="標準 34 9 4 6" xfId="33062"/>
    <cellStyle name="標準 34 9 4 7" xfId="43616"/>
    <cellStyle name="標準 34 9 5" xfId="3182"/>
    <cellStyle name="標準 34 9 5 2" xfId="8424"/>
    <cellStyle name="標準 34 9 5 2 2" xfId="21067"/>
    <cellStyle name="標準 34 9 5 2 3" xfId="31621"/>
    <cellStyle name="標準 34 9 5 2 4" xfId="42181"/>
    <cellStyle name="標準 34 9 5 2 5" xfId="52736"/>
    <cellStyle name="標準 34 9 5 3" xfId="15801"/>
    <cellStyle name="標準 34 9 5 4" xfId="26356"/>
    <cellStyle name="標準 34 9 5 5" xfId="36916"/>
    <cellStyle name="標準 34 9 5 6" xfId="47470"/>
    <cellStyle name="標準 34 9 6" xfId="5994"/>
    <cellStyle name="標準 34 9 6 2" xfId="16188"/>
    <cellStyle name="標準 34 9 6 3" xfId="26742"/>
    <cellStyle name="標準 34 9 6 4" xfId="37302"/>
    <cellStyle name="標準 34 9 6 5" xfId="47857"/>
    <cellStyle name="標準 34 9 7" xfId="10922"/>
    <cellStyle name="標準 34 9 8" xfId="21476"/>
    <cellStyle name="標準 34 9 9" xfId="32036"/>
    <cellStyle name="標準 35" xfId="105"/>
    <cellStyle name="標準 36" xfId="5249"/>
    <cellStyle name="標準 36 2" xfId="10491"/>
    <cellStyle name="標準 36 2 2" xfId="18255"/>
    <cellStyle name="標準 36 2 3" xfId="28809"/>
    <cellStyle name="標準 36 2 4" xfId="39369"/>
    <cellStyle name="標準 36 2 5" xfId="49924"/>
    <cellStyle name="標準 36 3" xfId="12989"/>
    <cellStyle name="標準 36 4" xfId="23543"/>
    <cellStyle name="標準 36 5" xfId="34103"/>
    <cellStyle name="標準 36 6" xfId="44657"/>
    <cellStyle name="標準 37" xfId="52803"/>
    <cellStyle name="標準 38" xfId="52804"/>
    <cellStyle name="標準 39" xfId="52807"/>
    <cellStyle name="標準 4" xfId="46"/>
    <cellStyle name="標準 4 2" xfId="52836"/>
    <cellStyle name="標準 40" xfId="52809"/>
    <cellStyle name="標準 41" xfId="52810"/>
    <cellStyle name="標準 42" xfId="52811"/>
    <cellStyle name="標準 43" xfId="52812"/>
    <cellStyle name="標準 44" xfId="52808"/>
    <cellStyle name="標準 45" xfId="52815"/>
    <cellStyle name="標準 46" xfId="52816"/>
    <cellStyle name="標準 47" xfId="52817"/>
    <cellStyle name="標準 48" xfId="52820"/>
    <cellStyle name="標準 49" xfId="52821"/>
    <cellStyle name="標準 5" xfId="47"/>
    <cellStyle name="標準 5 2" xfId="82"/>
    <cellStyle name="標準 5 2 2" xfId="52830"/>
    <cellStyle name="標準 5 2 3" xfId="52831"/>
    <cellStyle name="標準 5 2 4" xfId="52832"/>
    <cellStyle name="標準 5 2 5" xfId="52839"/>
    <cellStyle name="標準 5 3" xfId="52838"/>
    <cellStyle name="標準 50" xfId="52822"/>
    <cellStyle name="標準 51" xfId="52825"/>
    <cellStyle name="標準 52" xfId="52833"/>
    <cellStyle name="標準 53" xfId="52837"/>
    <cellStyle name="標準 6" xfId="48"/>
    <cellStyle name="標準 6 2" xfId="83"/>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38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solid">
          <bgColor rgb="FFFF0000"/>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0000"/>
        </patternFill>
      </fill>
    </dxf>
    <dxf>
      <fill>
        <patternFill patternType="solid">
          <bgColor rgb="FFCCECFF"/>
        </patternFill>
      </fill>
    </dxf>
    <dxf>
      <fill>
        <patternFill patternType="solid">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patternType="solid">
          <bgColor rgb="FFCCFFCC"/>
        </patternFill>
      </fill>
    </dxf>
    <dxf>
      <fill>
        <patternFill patternType="solid">
          <bgColor rgb="FFCCECFF"/>
        </patternFill>
      </fill>
    </dxf>
  </dxfs>
  <tableStyles count="0" defaultTableStyle="TableStyleMedium9" defaultPivotStyle="PivotStyleLight16"/>
  <colors>
    <mruColors>
      <color rgb="FF0000FF"/>
      <color rgb="FFCCECFF"/>
      <color rgb="FFCCFFCC"/>
      <color rgb="FFFFFF99"/>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596900</xdr:colOff>
      <xdr:row>9</xdr:row>
      <xdr:rowOff>1689100</xdr:rowOff>
    </xdr:to>
    <xdr:grpSp>
      <xdr:nvGrpSpPr>
        <xdr:cNvPr id="2" name="グループ化 1"/>
        <xdr:cNvGrpSpPr/>
      </xdr:nvGrpSpPr>
      <xdr:grpSpPr>
        <a:xfrm>
          <a:off x="22312313" y="2905125"/>
          <a:ext cx="3359150" cy="16891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698500</xdr:colOff>
      <xdr:row>46</xdr:row>
      <xdr:rowOff>158750</xdr:rowOff>
    </xdr:from>
    <xdr:to>
      <xdr:col>14</xdr:col>
      <xdr:colOff>2783738</xdr:colOff>
      <xdr:row>118</xdr:row>
      <xdr:rowOff>31750</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67" t="5682" r="6273" b="16430"/>
        <a:stretch/>
      </xdr:blipFill>
      <xdr:spPr>
        <a:xfrm>
          <a:off x="1016000" y="19462750"/>
          <a:ext cx="10308488" cy="12446000"/>
        </a:xfrm>
        <a:prstGeom prst="rect">
          <a:avLst/>
        </a:prstGeom>
      </xdr:spPr>
    </xdr:pic>
    <xdr:clientData/>
  </xdr:twoCellAnchor>
  <xdr:twoCellAnchor editAs="oneCell">
    <xdr:from>
      <xdr:col>2</xdr:col>
      <xdr:colOff>63502</xdr:colOff>
      <xdr:row>117</xdr:row>
      <xdr:rowOff>154860</xdr:rowOff>
    </xdr:from>
    <xdr:to>
      <xdr:col>14</xdr:col>
      <xdr:colOff>2222966</xdr:colOff>
      <xdr:row>151</xdr:row>
      <xdr:rowOff>142876</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00" t="8522" r="6272" b="47917"/>
        <a:stretch/>
      </xdr:blipFill>
      <xdr:spPr>
        <a:xfrm>
          <a:off x="1365252" y="31857235"/>
          <a:ext cx="9398464" cy="59252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561976</xdr:colOff>
      <xdr:row>20</xdr:row>
      <xdr:rowOff>47625</xdr:rowOff>
    </xdr:from>
    <xdr:to>
      <xdr:col>17</xdr:col>
      <xdr:colOff>1981200</xdr:colOff>
      <xdr:row>25</xdr:row>
      <xdr:rowOff>209550</xdr:rowOff>
    </xdr:to>
    <xdr:sp macro="" textlink="">
      <xdr:nvSpPr>
        <xdr:cNvPr id="2" name="正方形/長方形 1"/>
        <xdr:cNvSpPr/>
      </xdr:nvSpPr>
      <xdr:spPr>
        <a:xfrm>
          <a:off x="9315451" y="6172200"/>
          <a:ext cx="1419224" cy="149542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rgbClr val="FF0000"/>
              </a:solidFill>
            </a:rPr>
            <a:t>様式５の科目の行を挿入して追加した場合は、追加した行を追加し、内容を手入力してください。</a:t>
          </a:r>
        </a:p>
      </xdr:txBody>
    </xdr:sp>
    <xdr:clientData/>
  </xdr:twoCellAnchor>
  <xdr:twoCellAnchor>
    <xdr:from>
      <xdr:col>17</xdr:col>
      <xdr:colOff>85724</xdr:colOff>
      <xdr:row>11</xdr:row>
      <xdr:rowOff>9525</xdr:rowOff>
    </xdr:from>
    <xdr:to>
      <xdr:col>17</xdr:col>
      <xdr:colOff>552449</xdr:colOff>
      <xdr:row>35</xdr:row>
      <xdr:rowOff>0</xdr:rowOff>
    </xdr:to>
    <xdr:sp macro="" textlink="">
      <xdr:nvSpPr>
        <xdr:cNvPr id="3" name="右中かっこ 2"/>
        <xdr:cNvSpPr/>
      </xdr:nvSpPr>
      <xdr:spPr>
        <a:xfrm>
          <a:off x="8734424" y="3390900"/>
          <a:ext cx="466725" cy="6162675"/>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17</xdr:col>
      <xdr:colOff>476251</xdr:colOff>
      <xdr:row>0</xdr:row>
      <xdr:rowOff>119063</xdr:rowOff>
    </xdr:from>
    <xdr:to>
      <xdr:col>17</xdr:col>
      <xdr:colOff>2095501</xdr:colOff>
      <xdr:row>2</xdr:row>
      <xdr:rowOff>161925</xdr:rowOff>
    </xdr:to>
    <xdr:sp macro="" textlink="">
      <xdr:nvSpPr>
        <xdr:cNvPr id="5" name="角丸四角形吹き出し 4"/>
        <xdr:cNvSpPr/>
      </xdr:nvSpPr>
      <xdr:spPr>
        <a:xfrm>
          <a:off x="9223376" y="119063"/>
          <a:ext cx="1619250" cy="685800"/>
        </a:xfrm>
        <a:prstGeom prst="wedgeRoundRectCallout">
          <a:avLst>
            <a:gd name="adj1" fmla="val -75507"/>
            <a:gd name="adj2" fmla="val 15858"/>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b="1">
              <a:solidFill>
                <a:srgbClr val="FF0000"/>
              </a:solidFill>
            </a:rPr>
            <a:t>申請時には入力不要。認定後にダイジェストのＮｏを入力してください。</a:t>
          </a:r>
        </a:p>
      </xdr:txBody>
    </xdr:sp>
    <xdr:clientData/>
  </xdr:twoCellAnchor>
  <xdr:twoCellAnchor editAs="oneCell">
    <xdr:from>
      <xdr:col>2</xdr:col>
      <xdr:colOff>219076</xdr:colOff>
      <xdr:row>0</xdr:row>
      <xdr:rowOff>219076</xdr:rowOff>
    </xdr:from>
    <xdr:to>
      <xdr:col>2</xdr:col>
      <xdr:colOff>1122251</xdr:colOff>
      <xdr:row>3</xdr:row>
      <xdr:rowOff>90376</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219076"/>
          <a:ext cx="900000" cy="900000"/>
        </a:xfrm>
        <a:prstGeom prst="rect">
          <a:avLst/>
        </a:prstGeom>
      </xdr:spPr>
    </xdr:pic>
    <xdr:clientData/>
  </xdr:twoCellAnchor>
  <xdr:twoCellAnchor editAs="oneCell">
    <xdr:from>
      <xdr:col>10</xdr:col>
      <xdr:colOff>209548</xdr:colOff>
      <xdr:row>0</xdr:row>
      <xdr:rowOff>238123</xdr:rowOff>
    </xdr:from>
    <xdr:to>
      <xdr:col>12</xdr:col>
      <xdr:colOff>115723</xdr:colOff>
      <xdr:row>3</xdr:row>
      <xdr:rowOff>1423</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3" y="238123"/>
          <a:ext cx="792000" cy="792000"/>
        </a:xfrm>
        <a:prstGeom prst="rect">
          <a:avLst/>
        </a:prstGeom>
      </xdr:spPr>
    </xdr:pic>
    <xdr:clientData/>
  </xdr:twoCellAnchor>
  <xdr:twoCellAnchor>
    <xdr:from>
      <xdr:col>17</xdr:col>
      <xdr:colOff>277812</xdr:colOff>
      <xdr:row>2</xdr:row>
      <xdr:rowOff>254001</xdr:rowOff>
    </xdr:from>
    <xdr:to>
      <xdr:col>39</xdr:col>
      <xdr:colOff>635000</xdr:colOff>
      <xdr:row>3</xdr:row>
      <xdr:rowOff>254001</xdr:rowOff>
    </xdr:to>
    <xdr:sp macro="" textlink="">
      <xdr:nvSpPr>
        <xdr:cNvPr id="9" name="フローチャート : 代替処理 22"/>
        <xdr:cNvSpPr/>
      </xdr:nvSpPr>
      <xdr:spPr>
        <a:xfrm>
          <a:off x="9024937" y="896939"/>
          <a:ext cx="4175126"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1">
              <a:solidFill>
                <a:sysClr val="windowText" lastClr="000000"/>
              </a:solidFill>
            </a:rPr>
            <a:t>ハロトレくんのロゴマークは削除不可。</a:t>
          </a:r>
          <a:r>
            <a:rPr lang="ja-JP" altLang="ja-JP" sz="1000" b="1" i="0" baseline="0">
              <a:solidFill>
                <a:schemeClr val="dk1"/>
              </a:solidFill>
              <a:effectLst/>
              <a:latin typeface="+mn-lt"/>
              <a:ea typeface="+mn-ea"/>
              <a:cs typeface="+mn-cs"/>
            </a:rPr>
            <a:t>（位置の変更も不可）</a:t>
          </a:r>
          <a:endParaRPr lang="ja-JP" altLang="ja-JP" sz="1000">
            <a:effectLst/>
          </a:endParaRPr>
        </a:p>
      </xdr:txBody>
    </xdr:sp>
    <xdr:clientData/>
  </xdr:twoCellAnchor>
  <xdr:twoCellAnchor>
    <xdr:from>
      <xdr:col>17</xdr:col>
      <xdr:colOff>261938</xdr:colOff>
      <xdr:row>3</xdr:row>
      <xdr:rowOff>293686</xdr:rowOff>
    </xdr:from>
    <xdr:to>
      <xdr:col>39</xdr:col>
      <xdr:colOff>619125</xdr:colOff>
      <xdr:row>5</xdr:row>
      <xdr:rowOff>57149</xdr:rowOff>
    </xdr:to>
    <xdr:sp macro="" textlink="">
      <xdr:nvSpPr>
        <xdr:cNvPr id="10" name="角丸四角形吹き出し 9"/>
        <xdr:cNvSpPr/>
      </xdr:nvSpPr>
      <xdr:spPr>
        <a:xfrm>
          <a:off x="9663113" y="1322386"/>
          <a:ext cx="3405187" cy="735013"/>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正式な科名がわかりずらくなるため、</a:t>
          </a:r>
          <a:r>
            <a:rPr lang="ja-JP" altLang="en-US" sz="1050" b="1" i="0" baseline="0">
              <a:solidFill>
                <a:srgbClr val="FF0000"/>
              </a:solidFill>
              <a:effectLst/>
              <a:latin typeface="+mn-lt"/>
              <a:ea typeface="+mn-ea"/>
              <a:cs typeface="+mn-cs"/>
            </a:rPr>
            <a:t>科名以外の文字は不可</a:t>
          </a:r>
          <a:endParaRPr lang="en-US" altLang="ja-JP" sz="1050" b="1" i="0" baseline="0">
            <a:solidFill>
              <a:srgbClr val="FF0000"/>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050" b="1" i="0" baseline="0">
              <a:solidFill>
                <a:schemeClr val="dk1"/>
              </a:solidFill>
              <a:effectLst/>
              <a:latin typeface="+mn-lt"/>
              <a:ea typeface="+mn-ea"/>
              <a:cs typeface="+mn-cs"/>
            </a:rPr>
            <a:t>（イラスト・ロゴは可）</a:t>
          </a:r>
          <a:endParaRPr lang="en-US" altLang="ja-JP" sz="1050" b="1" i="0" baseline="0">
            <a:solidFill>
              <a:schemeClr val="dk1"/>
            </a:solidFill>
            <a:effectLst/>
            <a:latin typeface="+mn-lt"/>
            <a:ea typeface="+mn-ea"/>
            <a:cs typeface="+mn-cs"/>
          </a:endParaRPr>
        </a:p>
      </xdr:txBody>
    </xdr:sp>
    <xdr:clientData/>
  </xdr:twoCellAnchor>
  <xdr:twoCellAnchor>
    <xdr:from>
      <xdr:col>17</xdr:col>
      <xdr:colOff>484188</xdr:colOff>
      <xdr:row>10</xdr:row>
      <xdr:rowOff>47624</xdr:rowOff>
    </xdr:from>
    <xdr:to>
      <xdr:col>41</xdr:col>
      <xdr:colOff>103187</xdr:colOff>
      <xdr:row>14</xdr:row>
      <xdr:rowOff>165100</xdr:rowOff>
    </xdr:to>
    <xdr:sp macro="" textlink="">
      <xdr:nvSpPr>
        <xdr:cNvPr id="11" name="角丸四角形吹き出し 10"/>
        <xdr:cNvSpPr/>
      </xdr:nvSpPr>
      <xdr:spPr>
        <a:xfrm>
          <a:off x="9231313" y="3452812"/>
          <a:ext cx="21097874" cy="1244601"/>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●学科・実技科目、内容、訓練時間は、</a:t>
          </a:r>
          <a:r>
            <a:rPr kumimoji="1" lang="ja-JP" altLang="ja-JP" sz="1050">
              <a:solidFill>
                <a:schemeClr val="dk1"/>
              </a:solidFill>
              <a:effectLst/>
              <a:latin typeface="+mn-ea"/>
              <a:ea typeface="+mn-ea"/>
              <a:cs typeface="+mn-cs"/>
            </a:rPr>
            <a:t>様式５とリンクしています</a:t>
          </a:r>
          <a:r>
            <a:rPr kumimoji="1" lang="ja-JP" altLang="en-US" sz="1050">
              <a:solidFill>
                <a:schemeClr val="dk1"/>
              </a:solidFill>
              <a:effectLst/>
              <a:latin typeface="+mn-ea"/>
              <a:ea typeface="+mn-ea"/>
              <a:cs typeface="+mn-cs"/>
            </a:rPr>
            <a:t>。リンクしない場合は、手入力してください。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effectLst/>
              <a:latin typeface="+mn-ea"/>
              <a:ea typeface="+mn-ea"/>
              <a:cs typeface="+mn-cs"/>
            </a:rPr>
            <a:t>●受理後は、イラストやレイアウト・デザインの変更・追加を含め変更できません。</a:t>
          </a:r>
          <a:endParaRPr lang="ja-JP" altLang="ja-JP" sz="1050">
            <a:effectLst/>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278046</xdr:colOff>
      <xdr:row>23</xdr:row>
      <xdr:rowOff>25916</xdr:rowOff>
    </xdr:from>
    <xdr:to>
      <xdr:col>9</xdr:col>
      <xdr:colOff>2692634</xdr:colOff>
      <xdr:row>34</xdr:row>
      <xdr:rowOff>217815</xdr:rowOff>
    </xdr:to>
    <xdr:sp macro="" textlink="">
      <xdr:nvSpPr>
        <xdr:cNvPr id="2" name="角丸四角形吹き出し 1"/>
        <xdr:cNvSpPr/>
      </xdr:nvSpPr>
      <xdr:spPr>
        <a:xfrm>
          <a:off x="10441781" y="11881740"/>
          <a:ext cx="4588529" cy="3598487"/>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600" b="0">
              <a:solidFill>
                <a:sysClr val="windowText" lastClr="000000"/>
              </a:solidFill>
              <a:latin typeface="+mn-ea"/>
              <a:ea typeface="+mn-ea"/>
            </a:rPr>
            <a:t>地図が不要な場合は、地図欄は削除してもかまいません。</a:t>
          </a:r>
          <a:endParaRPr kumimoji="1" lang="en-US" altLang="ja-JP" sz="1600" b="0">
            <a:solidFill>
              <a:sysClr val="windowText" lastClr="000000"/>
            </a:solidFill>
            <a:latin typeface="+mn-ea"/>
            <a:ea typeface="+mn-ea"/>
          </a:endParaRPr>
        </a:p>
        <a:p>
          <a:pPr algn="l"/>
          <a:r>
            <a:rPr kumimoji="1" lang="ja-JP" altLang="en-US" sz="1600" b="0">
              <a:solidFill>
                <a:sysClr val="windowText" lastClr="000000"/>
              </a:solidFill>
              <a:latin typeface="+mn-ea"/>
              <a:ea typeface="+mn-ea"/>
            </a:rPr>
            <a:t>余白は、</a:t>
          </a:r>
          <a:r>
            <a:rPr kumimoji="1" lang="en-US" altLang="ja-JP" sz="1600" b="0">
              <a:solidFill>
                <a:sysClr val="windowText" lastClr="000000"/>
              </a:solidFill>
              <a:latin typeface="+mn-ea"/>
              <a:ea typeface="+mn-ea"/>
            </a:rPr>
            <a:t>PR</a:t>
          </a:r>
          <a:r>
            <a:rPr kumimoji="1" lang="ja-JP" altLang="en-US" sz="1600" b="0">
              <a:solidFill>
                <a:sysClr val="windowText" lastClr="000000"/>
              </a:solidFill>
              <a:latin typeface="+mn-ea"/>
              <a:ea typeface="+mn-ea"/>
            </a:rPr>
            <a:t>欄として使用し、実施施設の写真やホームページの二次元コード（求職者支援訓練に関する記載のあるページ）等を載せることも可能です。</a:t>
          </a:r>
          <a:endParaRPr kumimoji="1" lang="en-US" altLang="ja-JP" sz="1600" b="0">
            <a:solidFill>
              <a:sysClr val="windowText" lastClr="000000"/>
            </a:solidFill>
            <a:latin typeface="+mn-ea"/>
            <a:ea typeface="+mn-ea"/>
          </a:endParaRPr>
        </a:p>
        <a:p>
          <a:pPr algn="l"/>
          <a:r>
            <a:rPr kumimoji="1" lang="en-US" altLang="ja-JP" sz="1600" b="0">
              <a:solidFill>
                <a:sysClr val="windowText" lastClr="000000"/>
              </a:solidFill>
              <a:latin typeface="+mn-ea"/>
              <a:ea typeface="+mn-ea"/>
            </a:rPr>
            <a:t>【</a:t>
          </a:r>
          <a:r>
            <a:rPr kumimoji="1" lang="ja-JP" altLang="en-US" sz="1600" b="0">
              <a:solidFill>
                <a:sysClr val="windowText" lastClr="000000"/>
              </a:solidFill>
              <a:latin typeface="+mn-ea"/>
              <a:ea typeface="+mn-ea"/>
            </a:rPr>
            <a:t>認められない例</a:t>
          </a:r>
          <a:r>
            <a:rPr kumimoji="1" lang="en-US" altLang="ja-JP" sz="1600" b="0">
              <a:solidFill>
                <a:sysClr val="windowText" lastClr="000000"/>
              </a:solidFill>
              <a:latin typeface="+mn-ea"/>
              <a:ea typeface="+mn-ea"/>
            </a:rPr>
            <a:t>】</a:t>
          </a:r>
        </a:p>
        <a:p>
          <a:pPr algn="l"/>
          <a:r>
            <a:rPr kumimoji="1" lang="ja-JP" altLang="en-US" sz="1600" b="0">
              <a:solidFill>
                <a:sysClr val="windowText" lastClr="000000"/>
              </a:solidFill>
              <a:latin typeface="+mn-ea"/>
              <a:ea typeface="+mn-ea"/>
            </a:rPr>
            <a:t>・自社の有料講座等の案内ページ、自社の販売品等を紹介するページへの</a:t>
          </a:r>
          <a:r>
            <a:rPr kumimoji="1" lang="ja-JP" altLang="ja-JP" sz="1600" b="0">
              <a:solidFill>
                <a:schemeClr val="dk1"/>
              </a:solidFill>
              <a:effectLst/>
              <a:latin typeface="+mn-ea"/>
              <a:ea typeface="+mn-ea"/>
              <a:cs typeface="+mn-cs"/>
            </a:rPr>
            <a:t>への</a:t>
          </a:r>
          <a:r>
            <a:rPr kumimoji="1" lang="en-US" altLang="ja-JP" sz="1600" b="0">
              <a:solidFill>
                <a:schemeClr val="dk1"/>
              </a:solidFill>
              <a:effectLst/>
              <a:latin typeface="+mn-ea"/>
              <a:ea typeface="+mn-ea"/>
              <a:cs typeface="+mn-cs"/>
            </a:rPr>
            <a:t>HTML</a:t>
          </a:r>
          <a:r>
            <a:rPr kumimoji="1" lang="ja-JP" altLang="ja-JP" sz="1600" b="0">
              <a:solidFill>
                <a:schemeClr val="dk1"/>
              </a:solidFill>
              <a:effectLst/>
              <a:latin typeface="+mn-ea"/>
              <a:ea typeface="+mn-ea"/>
              <a:cs typeface="+mn-cs"/>
            </a:rPr>
            <a:t>や</a:t>
          </a:r>
          <a:r>
            <a:rPr kumimoji="1" lang="ja-JP" altLang="en-US" sz="1600" b="0">
              <a:solidFill>
                <a:schemeClr val="dk1"/>
              </a:solidFill>
              <a:effectLst/>
              <a:latin typeface="+mn-ea"/>
              <a:ea typeface="+mn-ea"/>
              <a:cs typeface="+mn-cs"/>
            </a:rPr>
            <a:t>二次元</a:t>
          </a:r>
          <a:r>
            <a:rPr kumimoji="1" lang="ja-JP" altLang="ja-JP" sz="1600" b="0">
              <a:solidFill>
                <a:schemeClr val="dk1"/>
              </a:solidFill>
              <a:effectLst/>
              <a:latin typeface="+mn-ea"/>
              <a:ea typeface="+mn-ea"/>
              <a:cs typeface="+mn-cs"/>
            </a:rPr>
            <a:t>コード</a:t>
          </a:r>
          <a:endParaRPr kumimoji="1" lang="en-US" altLang="ja-JP" sz="1600" b="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二次元コードを</a:t>
          </a:r>
          <a:r>
            <a:rPr kumimoji="1" lang="en-US" altLang="ja-JP" sz="1100" b="0">
              <a:solidFill>
                <a:schemeClr val="dk1"/>
              </a:solidFill>
              <a:effectLst/>
              <a:latin typeface="+mn-lt"/>
              <a:ea typeface="+mn-ea"/>
              <a:cs typeface="+mn-cs"/>
            </a:rPr>
            <a:t>QR</a:t>
          </a:r>
          <a:r>
            <a:rPr kumimoji="1" lang="ja-JP" altLang="ja-JP" sz="1100" b="0">
              <a:solidFill>
                <a:schemeClr val="dk1"/>
              </a:solidFill>
              <a:effectLst/>
              <a:latin typeface="+mn-lt"/>
              <a:ea typeface="+mn-ea"/>
              <a:cs typeface="+mn-cs"/>
            </a:rPr>
            <a:t>コードと記載する場合は「</a:t>
          </a:r>
          <a:r>
            <a:rPr kumimoji="1" lang="en-US" altLang="ja-JP" sz="1100" b="0">
              <a:solidFill>
                <a:schemeClr val="dk1"/>
              </a:solidFill>
              <a:effectLst/>
              <a:latin typeface="+mn-lt"/>
              <a:ea typeface="+mn-ea"/>
              <a:cs typeface="+mn-cs"/>
            </a:rPr>
            <a:t>QR</a:t>
          </a:r>
          <a:r>
            <a:rPr kumimoji="1" lang="ja-JP" altLang="ja-JP" sz="1100" b="0">
              <a:solidFill>
                <a:schemeClr val="dk1"/>
              </a:solidFill>
              <a:effectLst/>
              <a:latin typeface="+mn-lt"/>
              <a:ea typeface="+mn-ea"/>
              <a:cs typeface="+mn-cs"/>
            </a:rPr>
            <a:t>コードは（株）デンソーウェーブの登録商標です。」を併記してください。</a:t>
          </a:r>
          <a:endParaRPr lang="ja-JP" altLang="ja-JP" sz="1600">
            <a:effectLst/>
          </a:endParaRPr>
        </a:p>
        <a:p>
          <a:pPr algn="l"/>
          <a:endParaRPr kumimoji="1" lang="en-US" altLang="ja-JP" sz="1600" b="1">
            <a:solidFill>
              <a:sysClr val="windowText" lastClr="000000"/>
            </a:solidFill>
          </a:endParaRPr>
        </a:p>
      </xdr:txBody>
    </xdr:sp>
    <xdr:clientData/>
  </xdr:twoCellAnchor>
  <xdr:twoCellAnchor>
    <xdr:from>
      <xdr:col>8</xdr:col>
      <xdr:colOff>285749</xdr:colOff>
      <xdr:row>0</xdr:row>
      <xdr:rowOff>195304</xdr:rowOff>
    </xdr:from>
    <xdr:to>
      <xdr:col>15</xdr:col>
      <xdr:colOff>81643</xdr:colOff>
      <xdr:row>9</xdr:row>
      <xdr:rowOff>1557618</xdr:rowOff>
    </xdr:to>
    <xdr:sp macro="" textlink="">
      <xdr:nvSpPr>
        <xdr:cNvPr id="4" name="角丸四角形吹き出し 3"/>
        <xdr:cNvSpPr/>
      </xdr:nvSpPr>
      <xdr:spPr>
        <a:xfrm>
          <a:off x="10449484" y="195304"/>
          <a:ext cx="9926012" cy="746952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記載必須事項</a:t>
          </a:r>
          <a:r>
            <a:rPr kumimoji="1" lang="en-US" altLang="ja-JP" sz="1200">
              <a:solidFill>
                <a:sysClr val="windowText" lastClr="000000"/>
              </a:solidFill>
              <a:latin typeface="+mn-ea"/>
              <a:ea typeface="+mn-ea"/>
            </a:rPr>
            <a:t>】</a:t>
          </a:r>
        </a:p>
        <a:p>
          <a:pPr algn="l"/>
          <a:r>
            <a:rPr kumimoji="1" lang="ja-JP" altLang="en-US" sz="1200">
              <a:solidFill>
                <a:sysClr val="windowText" lastClr="000000"/>
              </a:solidFill>
              <a:latin typeface="+mn-ea"/>
              <a:ea typeface="+mn-ea"/>
            </a:rPr>
            <a:t>・必要機器や推奨環境</a:t>
          </a:r>
        </a:p>
        <a:p>
          <a:pPr algn="l"/>
          <a:r>
            <a:rPr kumimoji="1" lang="ja-JP" altLang="en-US" sz="1200">
              <a:solidFill>
                <a:sysClr val="windowText" lastClr="000000"/>
              </a:solidFill>
              <a:latin typeface="+mn-ea"/>
              <a:ea typeface="+mn-ea"/>
            </a:rPr>
            <a:t>・使用するソフトウェア</a:t>
          </a:r>
          <a:endParaRPr kumimoji="1" lang="en-US" altLang="ja-JP" sz="1200">
            <a:solidFill>
              <a:sysClr val="windowText" lastClr="000000"/>
            </a:solidFill>
            <a:latin typeface="+mn-ea"/>
            <a:ea typeface="+mn-ea"/>
          </a:endParaRPr>
        </a:p>
        <a:p>
          <a:pPr eaLnBrk="1" fontAlgn="auto" latinLnBrk="0" hangingPunct="1"/>
          <a:r>
            <a:rPr lang="en-US" altLang="ja-JP" sz="1100" b="1">
              <a:solidFill>
                <a:srgbClr val="FF0000"/>
              </a:solidFill>
              <a:effectLst/>
              <a:latin typeface="+mn-lt"/>
              <a:ea typeface="+mn-ea"/>
              <a:cs typeface="+mn-cs"/>
            </a:rPr>
            <a:t>※ </a:t>
          </a:r>
          <a:r>
            <a:rPr lang="ja-JP" altLang="ja-JP" sz="1100" b="1">
              <a:solidFill>
                <a:srgbClr val="FF0000"/>
              </a:solidFill>
              <a:effectLst/>
              <a:latin typeface="+mn-lt"/>
              <a:ea typeface="+mn-ea"/>
              <a:cs typeface="+mn-cs"/>
            </a:rPr>
            <a:t>受講者が用意すべきソフトウェアを受講者負担とする場合</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①品名、ソフトウェアを使用するユニットの開始日、合計金額及び契約方法等をすべて詳細に記載してください。</a:t>
          </a:r>
          <a:endParaRPr lang="ja-JP" altLang="ja-JP" sz="1200">
            <a:solidFill>
              <a:srgbClr val="FF0000"/>
            </a:solidFill>
            <a:effectLst/>
          </a:endParaRPr>
        </a:p>
        <a:p>
          <a:pPr eaLnBrk="1" fontAlgn="auto" latinLnBrk="0" hangingPunct="1"/>
          <a:r>
            <a:rPr lang="ja-JP" altLang="ja-JP" sz="1100" b="1">
              <a:solidFill>
                <a:srgbClr val="FF0000"/>
              </a:solidFill>
              <a:effectLst/>
              <a:latin typeface="+mn-lt"/>
              <a:ea typeface="+mn-ea"/>
              <a:cs typeface="+mn-cs"/>
            </a:rPr>
            <a:t>例：</a:t>
          </a:r>
          <a:r>
            <a:rPr lang="en-US" altLang="ja-JP" sz="1100" b="1">
              <a:solidFill>
                <a:srgbClr val="FF0000"/>
              </a:solidFill>
              <a:effectLst/>
              <a:latin typeface="+mn-lt"/>
              <a:ea typeface="+mn-ea"/>
              <a:cs typeface="+mn-cs"/>
            </a:rPr>
            <a:t>Adobe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Creative</a:t>
          </a:r>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Cloud</a:t>
          </a:r>
          <a:r>
            <a:rPr lang="ja-JP" altLang="ja-JP" sz="1100" b="1">
              <a:solidFill>
                <a:srgbClr val="FF0000"/>
              </a:solidFill>
              <a:effectLst/>
              <a:latin typeface="+mn-lt"/>
              <a:ea typeface="+mn-ea"/>
              <a:cs typeface="+mn-cs"/>
            </a:rPr>
            <a:t>（</a:t>
          </a:r>
          <a:r>
            <a:rPr lang="ja-JP" altLang="en-US" sz="1100" b="1">
              <a:solidFill>
                <a:srgbClr val="FF0000"/>
              </a:solidFill>
              <a:effectLst/>
              <a:latin typeface="+mn-lt"/>
              <a:ea typeface="+mn-ea"/>
              <a:cs typeface="+mn-cs"/>
            </a:rPr>
            <a:t>ユニット</a:t>
          </a:r>
          <a:r>
            <a:rPr lang="en-US" altLang="ja-JP" sz="1100" b="1">
              <a:solidFill>
                <a:srgbClr val="FF0000"/>
              </a:solidFill>
              <a:effectLst/>
              <a:latin typeface="+mn-lt"/>
              <a:ea typeface="+mn-ea"/>
              <a:cs typeface="+mn-cs"/>
            </a:rPr>
            <a:t>2</a:t>
          </a:r>
          <a:r>
            <a:rPr lang="ja-JP" altLang="en-US"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2</a:t>
          </a:r>
          <a:r>
            <a:rPr lang="ja-JP" altLang="ja-JP"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1</a:t>
          </a:r>
          <a:r>
            <a:rPr lang="ja-JP" altLang="ja-JP" sz="1100" b="1">
              <a:solidFill>
                <a:srgbClr val="FF0000"/>
              </a:solidFill>
              <a:effectLst/>
              <a:latin typeface="+mn-lt"/>
              <a:ea typeface="+mn-ea"/>
              <a:cs typeface="+mn-cs"/>
            </a:rPr>
            <a:t>日</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から使用、月額プラン</a:t>
          </a:r>
          <a:r>
            <a:rPr lang="en-US" altLang="ja-JP" sz="1100" b="1">
              <a:solidFill>
                <a:srgbClr val="FF0000"/>
              </a:solidFill>
              <a:effectLst/>
              <a:latin typeface="+mn-lt"/>
              <a:ea typeface="+mn-ea"/>
              <a:cs typeface="+mn-cs"/>
            </a:rPr>
            <a:t>12,380</a:t>
          </a:r>
          <a:r>
            <a:rPr lang="ja-JP" altLang="ja-JP" sz="1100" b="1">
              <a:solidFill>
                <a:srgbClr val="FF0000"/>
              </a:solidFill>
              <a:effectLst/>
              <a:latin typeface="+mn-lt"/>
              <a:ea typeface="+mn-ea"/>
              <a:cs typeface="+mn-cs"/>
            </a:rPr>
            <a:t>円</a:t>
          </a:r>
          <a:r>
            <a:rPr lang="ja-JP" altLang="en-US"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×3</a:t>
          </a:r>
          <a:r>
            <a:rPr lang="ja-JP" altLang="ja-JP" sz="1100" b="1">
              <a:solidFill>
                <a:srgbClr val="FF0000"/>
              </a:solidFill>
              <a:effectLst/>
              <a:latin typeface="+mn-lt"/>
              <a:ea typeface="+mn-ea"/>
              <a:cs typeface="+mn-cs"/>
            </a:rPr>
            <a:t>か月＝</a:t>
          </a:r>
          <a:r>
            <a:rPr lang="en-US" altLang="ja-JP" sz="1100" b="1">
              <a:solidFill>
                <a:srgbClr val="FF0000"/>
              </a:solidFill>
              <a:effectLst/>
              <a:latin typeface="+mn-lt"/>
              <a:ea typeface="+mn-ea"/>
              <a:cs typeface="+mn-cs"/>
            </a:rPr>
            <a:t>37,140</a:t>
          </a:r>
          <a:r>
            <a:rPr lang="ja-JP" altLang="ja-JP" sz="1100" b="1">
              <a:solidFill>
                <a:srgbClr val="FF0000"/>
              </a:solidFill>
              <a:effectLst/>
              <a:latin typeface="+mn-lt"/>
              <a:ea typeface="+mn-ea"/>
              <a:cs typeface="+mn-cs"/>
            </a:rPr>
            <a:t>円）</a:t>
          </a:r>
          <a:endParaRPr lang="en-US" altLang="ja-JP" sz="1100" b="1">
            <a:solidFill>
              <a:srgbClr val="FF0000"/>
            </a:solidFill>
            <a:effectLst/>
            <a:latin typeface="+mn-lt"/>
            <a:ea typeface="+mn-ea"/>
            <a:cs typeface="+mn-cs"/>
          </a:endParaRPr>
        </a:p>
        <a:p>
          <a:pPr eaLnBrk="1" fontAlgn="auto" latinLnBrk="0" hangingPunct="1"/>
          <a:r>
            <a:rPr lang="en-US" altLang="ja-JP" sz="1100" b="1" u="sng">
              <a:solidFill>
                <a:srgbClr val="FF0000"/>
              </a:solidFill>
              <a:effectLst/>
            </a:rPr>
            <a:t>(</a:t>
          </a:r>
          <a:r>
            <a:rPr lang="ja-JP" altLang="en-US" sz="1100" b="1" u="sng">
              <a:solidFill>
                <a:srgbClr val="FF0000"/>
              </a:solidFill>
              <a:effectLst/>
            </a:rPr>
            <a:t>職業スキル（学科・実技）をオンライン訓練で設定し、オンライン訓練期間中のソフトウェアを受講者負担とする場合</a:t>
          </a:r>
          <a:r>
            <a:rPr lang="en-US" altLang="ja-JP" sz="1100" b="1" u="sng">
              <a:solidFill>
                <a:srgbClr val="FF0000"/>
              </a:solidFill>
              <a:effectLst/>
            </a:rPr>
            <a:t>)</a:t>
          </a:r>
        </a:p>
        <a:p>
          <a:pPr eaLnBrk="1" fontAlgn="auto" latinLnBrk="0" hangingPunct="1"/>
          <a:r>
            <a:rPr lang="ja-JP" altLang="en-US" sz="1100" b="1" u="sng">
              <a:solidFill>
                <a:srgbClr val="FF0000"/>
              </a:solidFill>
              <a:effectLst/>
            </a:rPr>
            <a:t>例：</a:t>
          </a:r>
          <a:r>
            <a:rPr lang="en-US" altLang="ja-JP" sz="1100" b="1" u="sng">
              <a:solidFill>
                <a:srgbClr val="FF0000"/>
              </a:solidFill>
              <a:effectLst/>
            </a:rPr>
            <a:t>Adobe Creative Cloud</a:t>
          </a:r>
          <a:r>
            <a:rPr lang="ja-JP" altLang="en-US" sz="1100" b="1" u="sng">
              <a:solidFill>
                <a:srgbClr val="FF0000"/>
              </a:solidFill>
              <a:effectLst/>
            </a:rPr>
            <a:t>（</a:t>
          </a:r>
          <a:r>
            <a:rPr lang="en-US" altLang="ja-JP" sz="1100" b="1" u="sng">
              <a:solidFill>
                <a:srgbClr val="FF0000"/>
              </a:solidFill>
              <a:effectLst/>
            </a:rPr>
            <a:t>2</a:t>
          </a:r>
          <a:r>
            <a:rPr lang="ja-JP" altLang="en-US" sz="1100" b="1" u="sng">
              <a:solidFill>
                <a:srgbClr val="FF0000"/>
              </a:solidFill>
              <a:effectLst/>
            </a:rPr>
            <a:t>月</a:t>
          </a:r>
          <a:r>
            <a:rPr lang="en-US" altLang="ja-JP" sz="1100" b="1" u="sng">
              <a:solidFill>
                <a:srgbClr val="FF0000"/>
              </a:solidFill>
              <a:effectLst/>
            </a:rPr>
            <a:t>1</a:t>
          </a:r>
          <a:r>
            <a:rPr lang="ja-JP" altLang="en-US" sz="1100" b="1" u="sng">
              <a:solidFill>
                <a:srgbClr val="FF0000"/>
              </a:solidFill>
              <a:effectLst/>
            </a:rPr>
            <a:t>日から</a:t>
          </a:r>
          <a:r>
            <a:rPr lang="en-US" altLang="ja-JP" sz="1100" b="1" u="sng">
              <a:solidFill>
                <a:srgbClr val="FF0000"/>
              </a:solidFill>
              <a:effectLst/>
            </a:rPr>
            <a:t>4</a:t>
          </a:r>
          <a:r>
            <a:rPr lang="ja-JP" altLang="en-US" sz="1100" b="1" u="sng">
              <a:solidFill>
                <a:srgbClr val="FF0000"/>
              </a:solidFill>
              <a:effectLst/>
            </a:rPr>
            <a:t>月</a:t>
          </a:r>
          <a:r>
            <a:rPr lang="en-US" altLang="ja-JP" sz="1100" b="1" u="sng">
              <a:solidFill>
                <a:srgbClr val="FF0000"/>
              </a:solidFill>
              <a:effectLst/>
            </a:rPr>
            <a:t>30</a:t>
          </a:r>
          <a:r>
            <a:rPr lang="ja-JP" altLang="en-US" sz="1100" b="1" u="sng">
              <a:solidFill>
                <a:srgbClr val="FF0000"/>
              </a:solidFill>
              <a:effectLst/>
            </a:rPr>
            <a:t>日まで使用、月額プラン</a:t>
          </a:r>
          <a:r>
            <a:rPr lang="en-US" altLang="ja-JP" sz="1100" b="1" u="sng">
              <a:solidFill>
                <a:srgbClr val="FF0000"/>
              </a:solidFill>
              <a:effectLst/>
            </a:rPr>
            <a:t>12,380</a:t>
          </a:r>
          <a:r>
            <a:rPr lang="ja-JP" altLang="en-US" sz="1100" b="1" u="sng">
              <a:solidFill>
                <a:srgbClr val="FF0000"/>
              </a:solidFill>
              <a:effectLst/>
            </a:rPr>
            <a:t>円／月</a:t>
          </a:r>
          <a:r>
            <a:rPr lang="en-US" altLang="ja-JP" sz="1100" b="1" u="sng">
              <a:solidFill>
                <a:srgbClr val="FF0000"/>
              </a:solidFill>
              <a:effectLst/>
            </a:rPr>
            <a:t>×3</a:t>
          </a:r>
          <a:r>
            <a:rPr lang="ja-JP" altLang="en-US" sz="1100" b="1" u="sng">
              <a:solidFill>
                <a:srgbClr val="FF0000"/>
              </a:solidFill>
              <a:effectLst/>
            </a:rPr>
            <a:t>か月＝</a:t>
          </a:r>
          <a:r>
            <a:rPr lang="en-US" altLang="ja-JP" sz="1100" b="1" u="sng">
              <a:solidFill>
                <a:srgbClr val="FF0000"/>
              </a:solidFill>
              <a:effectLst/>
            </a:rPr>
            <a:t>37,140</a:t>
          </a:r>
          <a:r>
            <a:rPr lang="ja-JP" altLang="en-US" sz="1100" b="1" u="sng">
              <a:solidFill>
                <a:srgbClr val="FF0000"/>
              </a:solidFill>
              <a:effectLst/>
            </a:rPr>
            <a:t>円）</a:t>
          </a:r>
          <a:endParaRPr lang="ja-JP" altLang="ja-JP" sz="1100" b="1" u="sng">
            <a:solidFill>
              <a:srgbClr val="FF0000"/>
            </a:solidFill>
            <a:effectLst/>
          </a:endParaRPr>
        </a:p>
        <a:p>
          <a:pPr eaLnBrk="1" fontAlgn="auto" latinLnBrk="0" hangingPunct="1"/>
          <a:r>
            <a:rPr lang="ja-JP" altLang="ja-JP" sz="1100" b="1">
              <a:solidFill>
                <a:srgbClr val="FF0000"/>
              </a:solidFill>
              <a:effectLst/>
              <a:latin typeface="+mn-lt"/>
              <a:ea typeface="+mn-ea"/>
              <a:cs typeface="+mn-cs"/>
            </a:rPr>
            <a:t>②その他のプランについてはソフトウェアを購入前に必ず〇〇（訓練実施機関名または当社等）までご相談ください。と記載してください。　</a:t>
          </a:r>
          <a:endParaRPr kumimoji="1" lang="ja-JP" altLang="en-US" sz="1200">
            <a:solidFill>
              <a:sysClr val="windowText" lastClr="000000"/>
            </a:solidFill>
            <a:latin typeface="+mn-ea"/>
            <a:ea typeface="+mn-ea"/>
          </a:endParaRPr>
        </a:p>
        <a:p>
          <a:pPr algn="l"/>
          <a:r>
            <a:rPr kumimoji="1" lang="ja-JP" altLang="en-US" sz="1200">
              <a:solidFill>
                <a:sysClr val="windowText" lastClr="000000"/>
              </a:solidFill>
              <a:latin typeface="+mn-ea"/>
              <a:ea typeface="+mn-ea"/>
            </a:rPr>
            <a:t>・必要なパソコンスキル</a:t>
          </a:r>
        </a:p>
        <a:p>
          <a:pPr algn="l"/>
          <a:r>
            <a:rPr kumimoji="1" lang="ja-JP" altLang="en-US" sz="1200">
              <a:solidFill>
                <a:sysClr val="windowText" lastClr="000000"/>
              </a:solidFill>
              <a:latin typeface="+mn-ea"/>
              <a:ea typeface="+mn-ea"/>
            </a:rPr>
            <a:t>・公共無線</a:t>
          </a:r>
          <a:r>
            <a:rPr kumimoji="1" lang="en-US" altLang="ja-JP" sz="1200">
              <a:solidFill>
                <a:sysClr val="windowText" lastClr="000000"/>
              </a:solidFill>
              <a:latin typeface="+mn-ea"/>
              <a:ea typeface="+mn-ea"/>
            </a:rPr>
            <a:t>LAN</a:t>
          </a:r>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FreeWi-Fi</a:t>
          </a:r>
          <a:r>
            <a:rPr kumimoji="1" lang="ja-JP" altLang="en-US" sz="1200">
              <a:solidFill>
                <a:sysClr val="windowText" lastClr="000000"/>
              </a:solidFill>
              <a:latin typeface="+mn-ea"/>
              <a:ea typeface="+mn-ea"/>
            </a:rPr>
            <a:t>等）を使用して訓練を受講することはできません。</a:t>
          </a:r>
        </a:p>
        <a:p>
          <a:pPr algn="l"/>
          <a:r>
            <a:rPr kumimoji="1" lang="ja-JP" altLang="en-US" sz="1200">
              <a:solidFill>
                <a:sysClr val="windowText" lastClr="000000"/>
              </a:solidFill>
              <a:latin typeface="+mn-ea"/>
              <a:ea typeface="+mn-ea"/>
            </a:rPr>
            <a:t>・カメラ、マイク機能必須</a:t>
          </a:r>
        </a:p>
        <a:p>
          <a:pPr algn="l"/>
          <a:r>
            <a:rPr kumimoji="1" lang="ja-JP" altLang="en-US" sz="1200">
              <a:solidFill>
                <a:sysClr val="windowText" lastClr="000000"/>
              </a:solidFill>
              <a:latin typeface="+mn-ea"/>
              <a:ea typeface="+mn-ea"/>
            </a:rPr>
            <a:t>・パソコン、モバイルルータ貸与可否</a:t>
          </a:r>
        </a:p>
        <a:p>
          <a:pPr algn="l"/>
          <a:r>
            <a:rPr kumimoji="1" lang="ja-JP" altLang="en-US" sz="1200">
              <a:solidFill>
                <a:sysClr val="windowText" lastClr="000000"/>
              </a:solidFill>
              <a:latin typeface="+mn-ea"/>
              <a:ea typeface="+mn-ea"/>
            </a:rPr>
            <a:t>・</a:t>
          </a:r>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各ユニット終了ごとに受けていただく「習得度確認テスト」の正答率が３回連続で</a:t>
          </a:r>
          <a:r>
            <a:rPr kumimoji="1" lang="en-US" altLang="ja-JP" sz="1200">
              <a:solidFill>
                <a:sysClr val="windowText" lastClr="000000"/>
              </a:solidFill>
              <a:latin typeface="+mn-ea"/>
              <a:ea typeface="+mn-ea"/>
            </a:rPr>
            <a:t>8</a:t>
          </a:r>
          <a:r>
            <a:rPr kumimoji="1" lang="ja-JP" altLang="en-US" sz="1200">
              <a:solidFill>
                <a:sysClr val="windowText" lastClr="000000"/>
              </a:solidFill>
              <a:latin typeface="+mn-ea"/>
              <a:ea typeface="+mn-ea"/>
            </a:rPr>
            <a:t>割未満となった場合は、理由を問わず退校処分となります。</a:t>
          </a:r>
          <a:r>
            <a:rPr kumimoji="1" lang="en-US" altLang="ja-JP" sz="1200">
              <a:solidFill>
                <a:sysClr val="windowText" lastClr="000000"/>
              </a:solidFill>
              <a:latin typeface="+mn-ea"/>
              <a:ea typeface="+mn-ea"/>
            </a:rPr>
            <a:t>』</a:t>
          </a:r>
        </a:p>
        <a:p>
          <a:pPr algn="l"/>
          <a:r>
            <a:rPr kumimoji="1" lang="ja-JP" altLang="en-US" sz="1200" b="1" u="sng">
              <a:solidFill>
                <a:srgbClr val="0000FF"/>
              </a:solidFill>
              <a:latin typeface="+mn-ea"/>
              <a:ea typeface="+mn-ea"/>
            </a:rPr>
            <a:t>・通信障害が多く発生する際、受講者が新しい機器を整備できなければ受講継続ができなくなる場合があります。</a:t>
          </a:r>
          <a:endParaRPr kumimoji="1" lang="en-US" altLang="ja-JP" sz="1200" b="1" u="sng">
            <a:solidFill>
              <a:srgbClr val="0000FF"/>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・キャリアコンサルティングは、</a:t>
          </a:r>
          <a:r>
            <a:rPr kumimoji="1" lang="ja-JP" altLang="en-US" sz="1100" b="1">
              <a:solidFill>
                <a:srgbClr val="FF0000"/>
              </a:solidFill>
              <a:effectLst/>
              <a:latin typeface="+mn-lt"/>
              <a:ea typeface="+mn-ea"/>
              <a:cs typeface="+mn-cs"/>
            </a:rPr>
            <a:t>（各回の実施日、時間帯）にて</a:t>
          </a:r>
          <a:r>
            <a:rPr kumimoji="1" lang="ja-JP" altLang="ja-JP" sz="1100" b="1">
              <a:solidFill>
                <a:srgbClr val="FF0000"/>
              </a:solidFill>
              <a:effectLst/>
              <a:latin typeface="+mn-lt"/>
              <a:ea typeface="+mn-ea"/>
              <a:cs typeface="+mn-cs"/>
            </a:rPr>
            <a:t>同時双方向で実施します。</a:t>
          </a:r>
          <a:r>
            <a:rPr kumimoji="1" lang="ja-JP" altLang="en-US" sz="1100" b="1">
              <a:solidFill>
                <a:srgbClr val="FF0000"/>
              </a:solidFill>
              <a:effectLst/>
              <a:latin typeface="+mn-lt"/>
              <a:ea typeface="+mn-ea"/>
              <a:cs typeface="+mn-cs"/>
            </a:rPr>
            <a:t>と記入</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（例）キャリアコンサルティングは、以下日程にて同時双方向で実施します。</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en-US"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en-US"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en-US" sz="1100" b="1">
              <a:solidFill>
                <a:srgbClr val="FF0000"/>
              </a:solidFill>
              <a:effectLst/>
              <a:latin typeface="+mn-lt"/>
              <a:ea typeface="+mn-ea"/>
              <a:cs typeface="+mn-cs"/>
            </a:rPr>
            <a:t>時間</a:t>
          </a:r>
          <a:endParaRPr kumimoji="1" lang="en-US" altLang="ja-JP" sz="1100" b="1">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　第</a:t>
          </a:r>
          <a:r>
            <a:rPr kumimoji="1" lang="en-US" altLang="ja-JP" sz="1100" b="1">
              <a:solidFill>
                <a:srgbClr val="FF0000"/>
              </a:solidFill>
              <a:effectLst/>
              <a:latin typeface="+mn-lt"/>
              <a:ea typeface="+mn-ea"/>
              <a:cs typeface="+mn-cs"/>
            </a:rPr>
            <a:t>2</a:t>
          </a:r>
          <a:r>
            <a:rPr kumimoji="1" lang="ja-JP" altLang="en-US" sz="1100" b="1">
              <a:solidFill>
                <a:srgbClr val="FF0000"/>
              </a:solidFill>
              <a:effectLst/>
              <a:latin typeface="+mn-lt"/>
              <a:ea typeface="+mn-ea"/>
              <a:cs typeface="+mn-cs"/>
            </a:rPr>
            <a:t>回目：</a:t>
          </a:r>
          <a:r>
            <a:rPr kumimoji="1" lang="ja-JP" altLang="ja-JP" sz="1100" b="1">
              <a:solidFill>
                <a:srgbClr val="FF0000"/>
              </a:solidFill>
              <a:effectLst/>
              <a:latin typeface="+mn-lt"/>
              <a:ea typeface="+mn-ea"/>
              <a:cs typeface="+mn-cs"/>
            </a:rPr>
            <a:t>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lang="ja-JP" altLang="ja-JP" sz="12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mn-ea"/>
              <a:ea typeface="+mn-ea"/>
            </a:rPr>
            <a:t>　</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a:t>
          </a:r>
          <a:r>
            <a:rPr kumimoji="1" lang="ja-JP" altLang="ja-JP" sz="1100" b="1">
              <a:solidFill>
                <a:srgbClr val="FF0000"/>
              </a:solidFill>
              <a:effectLst/>
              <a:latin typeface="+mn-lt"/>
              <a:ea typeface="+mn-ea"/>
              <a:cs typeface="+mn-cs"/>
            </a:rPr>
            <a:t>回目：〇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〇（月）、〇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〇（火）、〇</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〇（水）　のうち</a:t>
          </a:r>
          <a:r>
            <a:rPr kumimoji="1" lang="en-US" altLang="ja-JP" sz="1100" b="1">
              <a:solidFill>
                <a:srgbClr val="FF0000"/>
              </a:solidFill>
              <a:effectLst/>
              <a:latin typeface="+mn-lt"/>
              <a:ea typeface="+mn-ea"/>
              <a:cs typeface="+mn-cs"/>
            </a:rPr>
            <a:t>10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17</a:t>
          </a:r>
          <a:r>
            <a:rPr kumimoji="1" lang="ja-JP" altLang="ja-JP" sz="1100" b="1">
              <a:solidFill>
                <a:srgbClr val="FF0000"/>
              </a:solidFill>
              <a:effectLst/>
              <a:latin typeface="+mn-lt"/>
              <a:ea typeface="+mn-ea"/>
              <a:cs typeface="+mn-cs"/>
            </a:rPr>
            <a:t>：</a:t>
          </a:r>
          <a:r>
            <a:rPr kumimoji="1" lang="en-US" altLang="ja-JP" sz="1100" b="1">
              <a:solidFill>
                <a:srgbClr val="FF0000"/>
              </a:solidFill>
              <a:effectLst/>
              <a:latin typeface="+mn-lt"/>
              <a:ea typeface="+mn-ea"/>
              <a:cs typeface="+mn-cs"/>
            </a:rPr>
            <a:t>00</a:t>
          </a:r>
          <a:r>
            <a:rPr kumimoji="1" lang="ja-JP" altLang="ja-JP" sz="1100" b="1">
              <a:solidFill>
                <a:srgbClr val="FF0000"/>
              </a:solidFill>
              <a:effectLst/>
              <a:latin typeface="+mn-lt"/>
              <a:ea typeface="+mn-ea"/>
              <a:cs typeface="+mn-cs"/>
            </a:rPr>
            <a:t>の間の</a:t>
          </a:r>
          <a:r>
            <a:rPr kumimoji="1" lang="en-US" altLang="ja-JP" sz="1100" b="1">
              <a:solidFill>
                <a:srgbClr val="FF0000"/>
              </a:solidFill>
              <a:effectLst/>
              <a:latin typeface="+mn-lt"/>
              <a:ea typeface="+mn-ea"/>
              <a:cs typeface="+mn-cs"/>
            </a:rPr>
            <a:t>1</a:t>
          </a:r>
          <a:r>
            <a:rPr kumimoji="1" lang="ja-JP" altLang="ja-JP" sz="1100" b="1">
              <a:solidFill>
                <a:srgbClr val="FF0000"/>
              </a:solidFill>
              <a:effectLst/>
              <a:latin typeface="+mn-lt"/>
              <a:ea typeface="+mn-ea"/>
              <a:cs typeface="+mn-cs"/>
            </a:rPr>
            <a:t>時間</a:t>
          </a:r>
          <a:endParaRPr kumimoji="1" lang="en-US" altLang="ja-JP" sz="1200" b="1">
            <a:solidFill>
              <a:srgbClr val="FF0000"/>
            </a:solidFill>
            <a:latin typeface="+mn-ea"/>
            <a:ea typeface="+mn-ea"/>
          </a:endParaRPr>
        </a:p>
        <a:p>
          <a:r>
            <a:rPr kumimoji="1" lang="ja-JP" altLang="ja-JP" sz="1100" b="1">
              <a:solidFill>
                <a:srgbClr val="FF0000"/>
              </a:solidFill>
              <a:effectLst/>
              <a:latin typeface="+mn-lt"/>
              <a:ea typeface="+mn-ea"/>
              <a:cs typeface="+mn-cs"/>
            </a:rPr>
            <a:t>・実施日を特定する科目について</a:t>
          </a:r>
          <a:r>
            <a:rPr kumimoji="1" lang="ja-JP" altLang="en-US" sz="1100" b="1">
              <a:solidFill>
                <a:srgbClr val="FF0000"/>
              </a:solidFill>
              <a:effectLst/>
              <a:latin typeface="+mn-lt"/>
              <a:ea typeface="+mn-ea"/>
              <a:cs typeface="+mn-cs"/>
            </a:rPr>
            <a:t>（同時双方向で実施）</a:t>
          </a:r>
          <a:endParaRPr lang="ja-JP" altLang="ja-JP" sz="1200" b="1">
            <a:solidFill>
              <a:srgbClr val="FF0000"/>
            </a:solidFill>
            <a:effectLst/>
          </a:endParaRPr>
        </a:p>
        <a:p>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①</a:t>
          </a:r>
          <a:r>
            <a:rPr kumimoji="1" lang="ja-JP" altLang="ja-JP" sz="1100">
              <a:solidFill>
                <a:srgbClr val="FF0000"/>
              </a:solidFill>
              <a:effectLst/>
              <a:latin typeface="+mn-lt"/>
              <a:ea typeface="+mn-ea"/>
              <a:cs typeface="+mn-cs"/>
            </a:rPr>
            <a:t>実施日特定科目と実施日、時間帯について記入</a:t>
          </a:r>
          <a:endParaRPr kumimoji="1" lang="en-US" altLang="ja-JP" sz="1100">
            <a:solidFill>
              <a:srgbClr val="FF0000"/>
            </a:solidFill>
            <a:effectLst/>
            <a:latin typeface="+mn-lt"/>
            <a:ea typeface="+mn-ea"/>
            <a:cs typeface="+mn-cs"/>
          </a:endParaRPr>
        </a:p>
        <a:p>
          <a:r>
            <a:rPr kumimoji="1" lang="en-US"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②日程の詳細はお申込み前にご確認ください　と記入</a:t>
          </a:r>
          <a:endParaRPr lang="ja-JP" altLang="ja-JP" sz="1200">
            <a:solidFill>
              <a:srgbClr val="FF0000"/>
            </a:solidFill>
            <a:effectLst/>
          </a:endParaRPr>
        </a:p>
        <a:p>
          <a:r>
            <a:rPr kumimoji="1" lang="ja-JP" altLang="ja-JP" sz="1100">
              <a:solidFill>
                <a:srgbClr val="FF0000"/>
              </a:solidFill>
              <a:effectLst/>
              <a:latin typeface="+mn-lt"/>
              <a:ea typeface="+mn-ea"/>
              <a:cs typeface="+mn-cs"/>
            </a:rPr>
            <a:t>（例）</a:t>
          </a:r>
          <a:r>
            <a:rPr kumimoji="1" lang="ja-JP" altLang="en-US" sz="1100" u="sng">
              <a:solidFill>
                <a:srgbClr val="FF0000"/>
              </a:solidFill>
              <a:effectLst/>
              <a:latin typeface="+mn-lt"/>
              <a:ea typeface="+mn-ea"/>
              <a:cs typeface="+mn-cs"/>
            </a:rPr>
            <a:t>同時双方向で実施する</a:t>
          </a:r>
          <a:r>
            <a:rPr kumimoji="1" lang="ja-JP" altLang="ja-JP" sz="1100">
              <a:solidFill>
                <a:srgbClr val="FF0000"/>
              </a:solidFill>
              <a:effectLst/>
              <a:latin typeface="+mn-lt"/>
              <a:ea typeface="+mn-ea"/>
              <a:cs typeface="+mn-cs"/>
            </a:rPr>
            <a:t>実施日特定科目</a:t>
          </a:r>
          <a:r>
            <a:rPr kumimoji="1" lang="ja-JP" altLang="en-US"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日程の詳細はお申し込みの前にご確認ください）</a:t>
          </a:r>
          <a:endParaRPr lang="ja-JP" altLang="ja-JP" sz="1200">
            <a:solidFill>
              <a:srgbClr val="FF0000"/>
            </a:solidFill>
            <a:effectLst/>
          </a:endParaRPr>
        </a:p>
        <a:p>
          <a:r>
            <a:rPr kumimoji="1" lang="ja-JP" altLang="ja-JP" sz="1100">
              <a:solidFill>
                <a:srgbClr val="FF0000"/>
              </a:solidFill>
              <a:effectLst/>
              <a:latin typeface="+mn-lt"/>
              <a:ea typeface="+mn-ea"/>
              <a:cs typeface="+mn-cs"/>
            </a:rPr>
            <a:t>　　　　　開講式・オリエンテーション（</a:t>
          </a:r>
          <a:r>
            <a:rPr kumimoji="1" lang="en-US" altLang="ja-JP" sz="1100">
              <a:solidFill>
                <a:srgbClr val="FF0000"/>
              </a:solidFill>
              <a:effectLst/>
              <a:latin typeface="+mn-lt"/>
              <a:ea typeface="+mn-ea"/>
              <a:cs typeface="+mn-cs"/>
            </a:rPr>
            <a:t>3/1</a:t>
          </a:r>
          <a:r>
            <a:rPr kumimoji="1" lang="ja-JP" altLang="ja-JP" sz="1100">
              <a:solidFill>
                <a:srgbClr val="FF0000"/>
              </a:solidFill>
              <a:effectLst/>
              <a:latin typeface="+mn-lt"/>
              <a:ea typeface="+mn-ea"/>
              <a:cs typeface="+mn-cs"/>
            </a:rPr>
            <a:t>（水）</a:t>
          </a:r>
          <a:r>
            <a:rPr kumimoji="1" lang="en-US" altLang="ja-JP" sz="1100">
              <a:solidFill>
                <a:srgbClr val="FF0000"/>
              </a:solidFill>
              <a:effectLst/>
              <a:latin typeface="+mn-lt"/>
              <a:ea typeface="+mn-ea"/>
              <a:cs typeface="+mn-cs"/>
            </a:rPr>
            <a:t> </a:t>
          </a:r>
          <a:r>
            <a:rPr kumimoji="1" lang="ja-JP" altLang="ja-JP" sz="1100">
              <a:solidFill>
                <a:srgbClr val="FF0000"/>
              </a:solidFill>
              <a:effectLst/>
              <a:latin typeface="+mn-lt"/>
              <a:ea typeface="+mn-ea"/>
              <a:cs typeface="+mn-cs"/>
            </a:rPr>
            <a:t>９：００～１２：００）</a:t>
          </a:r>
          <a:endParaRPr lang="ja-JP" altLang="ja-JP" sz="1200">
            <a:solidFill>
              <a:srgbClr val="FF0000"/>
            </a:solidFill>
            <a:effectLst/>
          </a:endParaRPr>
        </a:p>
        <a:p>
          <a:r>
            <a:rPr kumimoji="1" lang="ja-JP" altLang="ja-JP" sz="1100">
              <a:solidFill>
                <a:srgbClr val="FF0000"/>
              </a:solidFill>
              <a:effectLst/>
              <a:latin typeface="+mn-lt"/>
              <a:ea typeface="+mn-ea"/>
              <a:cs typeface="+mn-cs"/>
            </a:rPr>
            <a:t>　　　　　対面指導（原則毎週○曜日　９</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００～１７：００の間の１時間）</a:t>
          </a:r>
          <a:endParaRPr kumimoji="1" lang="en-US" altLang="ja-JP" sz="1100">
            <a:solidFill>
              <a:srgbClr val="FF0000"/>
            </a:solidFill>
            <a:effectLst/>
            <a:latin typeface="+mn-lt"/>
            <a:ea typeface="+mn-ea"/>
            <a:cs typeface="+mn-cs"/>
          </a:endParaRPr>
        </a:p>
        <a:p>
          <a:r>
            <a:rPr kumimoji="1" lang="ja-JP" altLang="en-US" sz="1100">
              <a:solidFill>
                <a:srgbClr val="FF0000"/>
              </a:solidFill>
              <a:effectLst/>
              <a:latin typeface="+mn-lt"/>
              <a:ea typeface="+mn-ea"/>
              <a:cs typeface="+mn-cs"/>
            </a:rPr>
            <a:t>　　　　　</a:t>
          </a:r>
          <a:r>
            <a:rPr kumimoji="1" lang="ja-JP" altLang="en-US" sz="1100" b="1">
              <a:solidFill>
                <a:srgbClr val="FF0000"/>
              </a:solidFill>
              <a:effectLst/>
              <a:latin typeface="+mn-lt"/>
              <a:ea typeface="+mn-ea"/>
              <a:cs typeface="+mn-cs"/>
            </a:rPr>
            <a:t>学科・実技（科目名）（</a:t>
          </a:r>
          <a:r>
            <a:rPr kumimoji="1" lang="en-US" altLang="ja-JP" sz="1100" b="1">
              <a:solidFill>
                <a:srgbClr val="FF0000"/>
              </a:solidFill>
              <a:effectLst/>
              <a:latin typeface="+mn-lt"/>
              <a:ea typeface="+mn-ea"/>
              <a:cs typeface="+mn-cs"/>
            </a:rPr>
            <a:t>3/14</a:t>
          </a:r>
          <a:r>
            <a:rPr kumimoji="1" lang="ja-JP" altLang="en-US" sz="1100" b="1">
              <a:solidFill>
                <a:srgbClr val="FF0000"/>
              </a:solidFill>
              <a:effectLst/>
              <a:latin typeface="+mn-lt"/>
              <a:ea typeface="+mn-ea"/>
              <a:cs typeface="+mn-cs"/>
            </a:rPr>
            <a:t>（火）１０：００～１７：００）</a:t>
          </a:r>
          <a:endParaRPr lang="ja-JP" altLang="ja-JP" sz="1200" b="1">
            <a:solidFill>
              <a:srgbClr val="FF0000"/>
            </a:solidFill>
            <a:effectLst/>
          </a:endParaRPr>
        </a:p>
        <a:p>
          <a:r>
            <a:rPr kumimoji="1" lang="ja-JP" altLang="ja-JP" sz="1100">
              <a:solidFill>
                <a:srgbClr val="FF0000"/>
              </a:solidFill>
              <a:effectLst/>
              <a:latin typeface="+mn-lt"/>
              <a:ea typeface="+mn-ea"/>
              <a:cs typeface="+mn-cs"/>
            </a:rPr>
            <a:t>　　　　　職業人講話（全</a:t>
          </a:r>
          <a:r>
            <a:rPr kumimoji="1" lang="en-US" altLang="ja-JP" sz="1100">
              <a:solidFill>
                <a:srgbClr val="FF0000"/>
              </a:solidFill>
              <a:effectLst/>
              <a:latin typeface="+mn-lt"/>
              <a:ea typeface="+mn-ea"/>
              <a:cs typeface="+mn-cs"/>
            </a:rPr>
            <a:t>2</a:t>
          </a:r>
          <a:r>
            <a:rPr kumimoji="1" lang="ja-JP" altLang="ja-JP" sz="1100">
              <a:solidFill>
                <a:srgbClr val="FF0000"/>
              </a:solidFill>
              <a:effectLst/>
              <a:latin typeface="+mn-lt"/>
              <a:ea typeface="+mn-ea"/>
              <a:cs typeface="+mn-cs"/>
            </a:rPr>
            <a:t>回（各</a:t>
          </a:r>
          <a:r>
            <a:rPr kumimoji="1" lang="en-US" altLang="ja-JP" sz="1100">
              <a:solidFill>
                <a:srgbClr val="FF0000"/>
              </a:solidFill>
              <a:effectLst/>
              <a:latin typeface="+mn-lt"/>
              <a:ea typeface="+mn-ea"/>
              <a:cs typeface="+mn-cs"/>
            </a:rPr>
            <a:t>3</a:t>
          </a:r>
          <a:r>
            <a:rPr kumimoji="1" lang="ja-JP" altLang="ja-JP" sz="1100">
              <a:solidFill>
                <a:srgbClr val="FF0000"/>
              </a:solidFill>
              <a:effectLst/>
              <a:latin typeface="+mn-lt"/>
              <a:ea typeface="+mn-ea"/>
              <a:cs typeface="+mn-cs"/>
            </a:rPr>
            <a:t>時間）　</a:t>
          </a:r>
          <a:r>
            <a:rPr kumimoji="1" lang="en-US" altLang="ja-JP" sz="1100">
              <a:solidFill>
                <a:srgbClr val="FF0000"/>
              </a:solidFill>
              <a:effectLst/>
              <a:latin typeface="+mn-lt"/>
              <a:ea typeface="+mn-ea"/>
              <a:cs typeface="+mn-cs"/>
            </a:rPr>
            <a:t>3/7(</a:t>
          </a:r>
          <a:r>
            <a:rPr kumimoji="1" lang="ja-JP" altLang="ja-JP" sz="1100">
              <a:solidFill>
                <a:srgbClr val="FF0000"/>
              </a:solidFill>
              <a:effectLst/>
              <a:latin typeface="+mn-lt"/>
              <a:ea typeface="+mn-ea"/>
              <a:cs typeface="+mn-cs"/>
            </a:rPr>
            <a:t>火）、</a:t>
          </a:r>
          <a:r>
            <a:rPr kumimoji="1" lang="en-US" altLang="ja-JP" sz="1100">
              <a:solidFill>
                <a:srgbClr val="FF0000"/>
              </a:solidFill>
              <a:effectLst/>
              <a:latin typeface="+mn-lt"/>
              <a:ea typeface="+mn-ea"/>
              <a:cs typeface="+mn-cs"/>
            </a:rPr>
            <a:t>4/10(</a:t>
          </a:r>
          <a:r>
            <a:rPr kumimoji="1" lang="ja-JP" altLang="ja-JP" sz="1100">
              <a:solidFill>
                <a:srgbClr val="FF0000"/>
              </a:solidFill>
              <a:effectLst/>
              <a:latin typeface="+mn-lt"/>
              <a:ea typeface="+mn-ea"/>
              <a:cs typeface="+mn-cs"/>
            </a:rPr>
            <a:t>月）　１３</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００～１６：００）</a:t>
          </a:r>
          <a:endParaRPr lang="ja-JP" altLang="ja-JP" sz="1200">
            <a:solidFill>
              <a:srgbClr val="FF0000"/>
            </a:solidFill>
            <a:effectLst/>
          </a:endParaRPr>
        </a:p>
        <a:p>
          <a:r>
            <a:rPr kumimoji="1" lang="ja-JP" altLang="ja-JP" sz="1100">
              <a:solidFill>
                <a:srgbClr val="FF0000"/>
              </a:solidFill>
              <a:effectLst/>
              <a:latin typeface="+mn-lt"/>
              <a:ea typeface="+mn-ea"/>
              <a:cs typeface="+mn-cs"/>
            </a:rPr>
            <a:t>　　　　　修了式（</a:t>
          </a:r>
          <a:r>
            <a:rPr kumimoji="1" lang="en-US" altLang="ja-JP" sz="1100">
              <a:solidFill>
                <a:srgbClr val="FF0000"/>
              </a:solidFill>
              <a:effectLst/>
              <a:latin typeface="+mn-lt"/>
              <a:ea typeface="+mn-ea"/>
              <a:cs typeface="+mn-cs"/>
            </a:rPr>
            <a:t>5/31(</a:t>
          </a:r>
          <a:r>
            <a:rPr kumimoji="1" lang="ja-JP" altLang="ja-JP" sz="1100">
              <a:solidFill>
                <a:srgbClr val="FF0000"/>
              </a:solidFill>
              <a:effectLst/>
              <a:latin typeface="+mn-lt"/>
              <a:ea typeface="+mn-ea"/>
              <a:cs typeface="+mn-cs"/>
            </a:rPr>
            <a:t>水）　１０</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００～１１</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００）</a:t>
          </a:r>
          <a:endParaRPr kumimoji="1" lang="en-US" altLang="ja-JP" sz="1100">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・実施日を特定する科目について（通所で実施）</a:t>
          </a:r>
          <a:endParaRPr kumimoji="1" lang="en-US" altLang="ja-JP" sz="1100" b="1">
            <a:solidFill>
              <a:srgbClr val="FF0000"/>
            </a:solidFill>
            <a:effectLst/>
            <a:latin typeface="+mn-lt"/>
            <a:ea typeface="+mn-ea"/>
            <a:cs typeface="+mn-cs"/>
          </a:endParaRPr>
        </a:p>
        <a:p>
          <a:r>
            <a:rPr kumimoji="1" lang="ja-JP" altLang="en-US" sz="1100">
              <a:solidFill>
                <a:srgbClr val="FF0000"/>
              </a:solidFill>
              <a:effectLst/>
              <a:latin typeface="+mn-lt"/>
              <a:ea typeface="+mn-ea"/>
              <a:cs typeface="+mn-cs"/>
            </a:rPr>
            <a:t>　　</a:t>
          </a:r>
          <a:r>
            <a:rPr kumimoji="1" lang="ja-JP" altLang="ja-JP" sz="1100">
              <a:solidFill>
                <a:srgbClr val="FF0000"/>
              </a:solidFill>
              <a:effectLst/>
              <a:latin typeface="+mn-lt"/>
              <a:ea typeface="+mn-ea"/>
              <a:cs typeface="+mn-cs"/>
            </a:rPr>
            <a:t>①実施日特定科目と実施日、時間帯について記入</a:t>
          </a:r>
          <a:endParaRPr lang="ja-JP" altLang="ja-JP">
            <a:solidFill>
              <a:srgbClr val="FF0000"/>
            </a:solidFill>
            <a:effectLst/>
          </a:endParaRPr>
        </a:p>
        <a:p>
          <a:r>
            <a:rPr kumimoji="1" lang="en-US" altLang="ja-JP" sz="1100">
              <a:solidFill>
                <a:srgbClr val="FF0000"/>
              </a:solidFill>
              <a:effectLst/>
              <a:latin typeface="+mn-lt"/>
              <a:ea typeface="+mn-ea"/>
              <a:cs typeface="+mn-cs"/>
            </a:rPr>
            <a:t>      </a:t>
          </a:r>
          <a:r>
            <a:rPr kumimoji="1" lang="ja-JP" altLang="ja-JP" sz="1100">
              <a:solidFill>
                <a:srgbClr val="FF0000"/>
              </a:solidFill>
              <a:effectLst/>
              <a:latin typeface="+mn-lt"/>
              <a:ea typeface="+mn-ea"/>
              <a:cs typeface="+mn-cs"/>
            </a:rPr>
            <a:t>②日程の詳細はお申込み前にご確認ください　と記入</a:t>
          </a:r>
          <a:endParaRPr lang="ja-JP" altLang="ja-JP">
            <a:solidFill>
              <a:srgbClr val="FF0000"/>
            </a:solidFill>
            <a:effectLst/>
          </a:endParaRPr>
        </a:p>
        <a:p>
          <a:r>
            <a:rPr kumimoji="1" lang="ja-JP" altLang="ja-JP" sz="1100">
              <a:solidFill>
                <a:srgbClr val="FF0000"/>
              </a:solidFill>
              <a:effectLst/>
              <a:latin typeface="+mn-lt"/>
              <a:ea typeface="+mn-ea"/>
              <a:cs typeface="+mn-cs"/>
            </a:rPr>
            <a:t>（例）</a:t>
          </a:r>
          <a:r>
            <a:rPr kumimoji="1" lang="ja-JP" altLang="en-US" sz="1100" u="sng">
              <a:solidFill>
                <a:srgbClr val="FF0000"/>
              </a:solidFill>
              <a:effectLst/>
              <a:latin typeface="+mn-lt"/>
              <a:ea typeface="+mn-ea"/>
              <a:cs typeface="+mn-cs"/>
            </a:rPr>
            <a:t>通所で実施する</a:t>
          </a:r>
          <a:r>
            <a:rPr kumimoji="1" lang="ja-JP" altLang="ja-JP" sz="1100">
              <a:solidFill>
                <a:srgbClr val="FF0000"/>
              </a:solidFill>
              <a:effectLst/>
              <a:latin typeface="+mn-lt"/>
              <a:ea typeface="+mn-ea"/>
              <a:cs typeface="+mn-cs"/>
            </a:rPr>
            <a:t>実施日特定科目（</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日程の詳細はお申し込みの前にご確認ください）</a:t>
          </a:r>
          <a:endParaRPr lang="ja-JP" altLang="ja-JP">
            <a:solidFill>
              <a:srgbClr val="FF0000"/>
            </a:solidFill>
            <a:effectLst/>
          </a:endParaRPr>
        </a:p>
        <a:p>
          <a:r>
            <a:rPr kumimoji="1" lang="ja-JP" altLang="ja-JP" sz="1100">
              <a:solidFill>
                <a:srgbClr val="FF0000"/>
              </a:solidFill>
              <a:effectLst/>
              <a:latin typeface="+mn-lt"/>
              <a:ea typeface="+mn-ea"/>
              <a:cs typeface="+mn-cs"/>
            </a:rPr>
            <a:t>　　　　</a:t>
          </a:r>
          <a:r>
            <a:rPr kumimoji="1" lang="ja-JP" altLang="en-US" sz="1100">
              <a:solidFill>
                <a:srgbClr val="FF0000"/>
              </a:solidFill>
              <a:effectLst/>
              <a:latin typeface="+mn-lt"/>
              <a:ea typeface="+mn-ea"/>
              <a:cs typeface="+mn-cs"/>
            </a:rPr>
            <a:t>学科（表計算概論）</a:t>
          </a:r>
          <a:r>
            <a:rPr kumimoji="1" lang="ja-JP" altLang="ja-JP" sz="1100">
              <a:solidFill>
                <a:srgbClr val="FF0000"/>
              </a:solidFill>
              <a:effectLst/>
              <a:latin typeface="+mn-lt"/>
              <a:ea typeface="+mn-ea"/>
              <a:cs typeface="+mn-cs"/>
            </a:rPr>
            <a:t>　（</a:t>
          </a:r>
          <a:r>
            <a:rPr kumimoji="1" lang="en-US" altLang="ja-JP" sz="1100">
              <a:solidFill>
                <a:srgbClr val="FF0000"/>
              </a:solidFill>
              <a:effectLst/>
              <a:latin typeface="+mn-lt"/>
              <a:ea typeface="+mn-ea"/>
              <a:cs typeface="+mn-cs"/>
            </a:rPr>
            <a:t>3/1</a:t>
          </a:r>
          <a:r>
            <a:rPr kumimoji="1" lang="ja-JP" altLang="ja-JP" sz="1100">
              <a:solidFill>
                <a:srgbClr val="FF0000"/>
              </a:solidFill>
              <a:effectLst/>
              <a:latin typeface="+mn-lt"/>
              <a:ea typeface="+mn-ea"/>
              <a:cs typeface="+mn-cs"/>
            </a:rPr>
            <a:t>（水）</a:t>
          </a:r>
          <a:r>
            <a:rPr kumimoji="1" lang="en-US" altLang="ja-JP" sz="1100">
              <a:solidFill>
                <a:srgbClr val="FF0000"/>
              </a:solidFill>
              <a:effectLst/>
              <a:latin typeface="+mn-lt"/>
              <a:ea typeface="+mn-ea"/>
              <a:cs typeface="+mn-cs"/>
            </a:rPr>
            <a:t> </a:t>
          </a:r>
          <a:r>
            <a:rPr kumimoji="1" lang="ja-JP" altLang="ja-JP" sz="1100">
              <a:solidFill>
                <a:srgbClr val="FF0000"/>
              </a:solidFill>
              <a:effectLst/>
              <a:latin typeface="+mn-lt"/>
              <a:ea typeface="+mn-ea"/>
              <a:cs typeface="+mn-cs"/>
            </a:rPr>
            <a:t>９：００～１</a:t>
          </a:r>
          <a:r>
            <a:rPr kumimoji="1" lang="ja-JP" altLang="en-US" sz="1100">
              <a:solidFill>
                <a:srgbClr val="FF0000"/>
              </a:solidFill>
              <a:effectLst/>
              <a:latin typeface="+mn-lt"/>
              <a:ea typeface="+mn-ea"/>
              <a:cs typeface="+mn-cs"/>
            </a:rPr>
            <a:t>６</a:t>
          </a:r>
          <a:r>
            <a:rPr kumimoji="1" lang="ja-JP" altLang="ja-JP" sz="1100">
              <a:solidFill>
                <a:srgbClr val="FF0000"/>
              </a:solidFill>
              <a:effectLst/>
              <a:latin typeface="+mn-lt"/>
              <a:ea typeface="+mn-ea"/>
              <a:cs typeface="+mn-cs"/>
            </a:rPr>
            <a:t>：００</a:t>
          </a:r>
          <a:r>
            <a:rPr kumimoji="1" lang="ja-JP" altLang="en-US"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3/2</a:t>
          </a:r>
          <a:r>
            <a:rPr kumimoji="1" lang="ja-JP" altLang="en-US" sz="1100">
              <a:solidFill>
                <a:srgbClr val="FF0000"/>
              </a:solidFill>
              <a:effectLst/>
              <a:latin typeface="+mn-lt"/>
              <a:ea typeface="+mn-ea"/>
              <a:cs typeface="+mn-cs"/>
            </a:rPr>
            <a:t>（木）９：００～１６：００</a:t>
          </a:r>
          <a:r>
            <a:rPr kumimoji="1" lang="ja-JP" altLang="ja-JP" sz="1100">
              <a:solidFill>
                <a:srgbClr val="FF0000"/>
              </a:solidFill>
              <a:effectLst/>
              <a:latin typeface="+mn-lt"/>
              <a:ea typeface="+mn-ea"/>
              <a:cs typeface="+mn-cs"/>
            </a:rPr>
            <a:t>）</a:t>
          </a:r>
          <a:endParaRPr kumimoji="1" lang="en-US" altLang="ja-JP" sz="1100">
            <a:solidFill>
              <a:srgbClr val="FF0000"/>
            </a:solidFill>
            <a:effectLst/>
            <a:latin typeface="+mn-lt"/>
            <a:ea typeface="+mn-ea"/>
            <a:cs typeface="+mn-cs"/>
          </a:endParaRPr>
        </a:p>
        <a:p>
          <a:r>
            <a:rPr kumimoji="1" lang="ja-JP" altLang="en-US" sz="1100">
              <a:solidFill>
                <a:srgbClr val="FF0000"/>
              </a:solidFill>
              <a:effectLst/>
              <a:latin typeface="+mn-lt"/>
              <a:ea typeface="+mn-ea"/>
              <a:cs typeface="+mn-cs"/>
            </a:rPr>
            <a:t>　　　　実技（表計算演習）（</a:t>
          </a:r>
          <a:r>
            <a:rPr kumimoji="1" lang="en-US" altLang="ja-JP" sz="1100">
              <a:solidFill>
                <a:srgbClr val="FF0000"/>
              </a:solidFill>
              <a:effectLst/>
              <a:latin typeface="+mn-lt"/>
              <a:ea typeface="+mn-ea"/>
              <a:cs typeface="+mn-cs"/>
            </a:rPr>
            <a:t>3/3</a:t>
          </a:r>
          <a:r>
            <a:rPr kumimoji="1" lang="ja-JP" altLang="en-US" sz="1100">
              <a:solidFill>
                <a:srgbClr val="FF0000"/>
              </a:solidFill>
              <a:effectLst/>
              <a:latin typeface="+mn-lt"/>
              <a:ea typeface="+mn-ea"/>
              <a:cs typeface="+mn-cs"/>
            </a:rPr>
            <a:t>（金）</a:t>
          </a:r>
          <a:r>
            <a:rPr kumimoji="1" lang="ja-JP" altLang="ja-JP" sz="1100">
              <a:solidFill>
                <a:srgbClr val="FF0000"/>
              </a:solidFill>
              <a:effectLst/>
              <a:latin typeface="+mn-lt"/>
              <a:ea typeface="+mn-ea"/>
              <a:cs typeface="+mn-cs"/>
            </a:rPr>
            <a:t>９：００～１６：００</a:t>
          </a:r>
          <a:r>
            <a:rPr kumimoji="1" lang="ja-JP" altLang="en-US"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3/4</a:t>
          </a:r>
          <a:r>
            <a:rPr kumimoji="1" lang="ja-JP" altLang="en-US" sz="1100">
              <a:solidFill>
                <a:srgbClr val="FF0000"/>
              </a:solidFill>
              <a:effectLst/>
              <a:latin typeface="+mn-lt"/>
              <a:ea typeface="+mn-ea"/>
              <a:cs typeface="+mn-cs"/>
            </a:rPr>
            <a:t>（土）</a:t>
          </a:r>
          <a:r>
            <a:rPr kumimoji="1" lang="ja-JP" altLang="ja-JP" sz="1100">
              <a:solidFill>
                <a:srgbClr val="FF0000"/>
              </a:solidFill>
              <a:effectLst/>
              <a:latin typeface="+mn-lt"/>
              <a:ea typeface="+mn-ea"/>
              <a:cs typeface="+mn-cs"/>
            </a:rPr>
            <a:t>９：００～１６：００</a:t>
          </a:r>
          <a:r>
            <a:rPr kumimoji="1" lang="ja-JP" altLang="en-US" sz="1100">
              <a:solidFill>
                <a:srgbClr val="FF0000"/>
              </a:solidFill>
              <a:effectLst/>
              <a:latin typeface="+mn-lt"/>
              <a:ea typeface="+mn-ea"/>
              <a:cs typeface="+mn-cs"/>
            </a:rPr>
            <a:t>）</a:t>
          </a:r>
          <a:endParaRPr lang="ja-JP" altLang="ja-JP">
            <a:solidFill>
              <a:srgbClr val="FF0000"/>
            </a:solidFill>
            <a:effectLst/>
          </a:endParaRPr>
        </a:p>
        <a:p>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a:p>
          <a:pPr algn="l"/>
          <a:endParaRPr kumimoji="1" lang="en-US" altLang="ja-JP" sz="1200">
            <a:solidFill>
              <a:sysClr val="windowText" lastClr="000000"/>
            </a:solidFill>
            <a:latin typeface="+mn-ea"/>
            <a:ea typeface="+mn-ea"/>
          </a:endParaRPr>
        </a:p>
      </xdr:txBody>
    </xdr:sp>
    <xdr:clientData/>
  </xdr:twoCellAnchor>
  <xdr:twoCellAnchor>
    <xdr:from>
      <xdr:col>8</xdr:col>
      <xdr:colOff>538659</xdr:colOff>
      <xdr:row>10</xdr:row>
      <xdr:rowOff>58052</xdr:rowOff>
    </xdr:from>
    <xdr:to>
      <xdr:col>12</xdr:col>
      <xdr:colOff>276722</xdr:colOff>
      <xdr:row>11</xdr:row>
      <xdr:rowOff>44323</xdr:rowOff>
    </xdr:to>
    <xdr:sp macro="" textlink="">
      <xdr:nvSpPr>
        <xdr:cNvPr id="5" name="角丸四角形吹き出し 4"/>
        <xdr:cNvSpPr/>
      </xdr:nvSpPr>
      <xdr:spPr>
        <a:xfrm>
          <a:off x="10702394" y="7857346"/>
          <a:ext cx="7817504" cy="45691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「就職のあっせんをします」等の文言を記載する場合は、無料又は有料職業紹介事業の許可番号を記入してください。</a:t>
          </a:r>
          <a:endParaRPr kumimoji="1" lang="en-US" altLang="ja-JP" sz="1200">
            <a:solidFill>
              <a:sysClr val="windowText" lastClr="000000"/>
            </a:solidFill>
            <a:latin typeface="+mn-ea"/>
            <a:ea typeface="+mn-ea"/>
          </a:endParaRPr>
        </a:p>
      </xdr:txBody>
    </xdr:sp>
    <xdr:clientData/>
  </xdr:twoCellAnchor>
  <xdr:twoCellAnchor>
    <xdr:from>
      <xdr:col>8</xdr:col>
      <xdr:colOff>432827</xdr:colOff>
      <xdr:row>11</xdr:row>
      <xdr:rowOff>178594</xdr:rowOff>
    </xdr:from>
    <xdr:to>
      <xdr:col>9</xdr:col>
      <xdr:colOff>1790139</xdr:colOff>
      <xdr:row>15</xdr:row>
      <xdr:rowOff>301859</xdr:rowOff>
    </xdr:to>
    <xdr:sp macro="" textlink="">
      <xdr:nvSpPr>
        <xdr:cNvPr id="6" name="角丸四角形吹き出し 5"/>
        <xdr:cNvSpPr/>
      </xdr:nvSpPr>
      <xdr:spPr>
        <a:xfrm>
          <a:off x="10596562" y="8448535"/>
          <a:ext cx="3531253" cy="114300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用語について</a:t>
          </a:r>
          <a:r>
            <a:rPr kumimoji="1" lang="en-US" altLang="ja-JP" sz="1200">
              <a:solidFill>
                <a:sysClr val="windowText" lastClr="000000"/>
              </a:solidFill>
              <a:latin typeface="+mn-ea"/>
              <a:ea typeface="+mn-ea"/>
            </a:rPr>
            <a:t>】</a:t>
          </a: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受講生、訓練生、生徒　→　〇　受講者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卒業生、修了生　→　〇　修了者</a:t>
          </a:r>
          <a:endParaRPr kumimoji="1" lang="en-US" altLang="ja-JP" sz="1200">
            <a:solidFill>
              <a:sysClr val="windowText" lastClr="000000"/>
            </a:solidFill>
            <a:latin typeface="+mn-ea"/>
            <a:ea typeface="+mn-ea"/>
          </a:endParaRPr>
        </a:p>
        <a:p>
          <a:pPr algn="l"/>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授業、講座　→　〇　訓練、コース</a:t>
          </a:r>
          <a:endParaRPr kumimoji="1" lang="en-US" altLang="ja-JP" sz="1200">
            <a:solidFill>
              <a:sysClr val="windowText" lastClr="000000"/>
            </a:solidFill>
            <a:latin typeface="+mn-ea"/>
            <a:ea typeface="+mn-ea"/>
          </a:endParaRPr>
        </a:p>
      </xdr:txBody>
    </xdr:sp>
    <xdr:clientData/>
  </xdr:twoCellAnchor>
  <xdr:twoCellAnchor>
    <xdr:from>
      <xdr:col>8</xdr:col>
      <xdr:colOff>260449</xdr:colOff>
      <xdr:row>21</xdr:row>
      <xdr:rowOff>216713</xdr:rowOff>
    </xdr:from>
    <xdr:to>
      <xdr:col>9</xdr:col>
      <xdr:colOff>2105918</xdr:colOff>
      <xdr:row>22</xdr:row>
      <xdr:rowOff>209856</xdr:rowOff>
    </xdr:to>
    <xdr:sp macro="" textlink="">
      <xdr:nvSpPr>
        <xdr:cNvPr id="7" name="角丸四角形吹き出し 6"/>
        <xdr:cNvSpPr/>
      </xdr:nvSpPr>
      <xdr:spPr>
        <a:xfrm>
          <a:off x="10424184" y="11276919"/>
          <a:ext cx="4019410" cy="47499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ysClr val="windowText" lastClr="000000"/>
              </a:solidFill>
              <a:latin typeface="+mn-ea"/>
              <a:ea typeface="+mn-ea"/>
            </a:rPr>
            <a:t>取得できる資格がない場合は、「なし」と記入してください。</a:t>
          </a:r>
          <a:endParaRPr kumimoji="1" lang="en-US" altLang="ja-JP" sz="1200">
            <a:solidFill>
              <a:sysClr val="windowText" lastClr="000000"/>
            </a:solidFill>
            <a:latin typeface="+mn-ea"/>
            <a:ea typeface="+mn-ea"/>
          </a:endParaRPr>
        </a:p>
      </xdr:txBody>
    </xdr:sp>
    <xdr:clientData/>
  </xdr:twoCellAnchor>
  <xdr:twoCellAnchor>
    <xdr:from>
      <xdr:col>9</xdr:col>
      <xdr:colOff>1933015</xdr:colOff>
      <xdr:row>11</xdr:row>
      <xdr:rowOff>211666</xdr:rowOff>
    </xdr:from>
    <xdr:to>
      <xdr:col>13</xdr:col>
      <xdr:colOff>350251</xdr:colOff>
      <xdr:row>16</xdr:row>
      <xdr:rowOff>142028</xdr:rowOff>
    </xdr:to>
    <xdr:sp macro="" textlink="">
      <xdr:nvSpPr>
        <xdr:cNvPr id="8" name="角丸四角形吹き出し 7"/>
        <xdr:cNvSpPr/>
      </xdr:nvSpPr>
      <xdr:spPr>
        <a:xfrm>
          <a:off x="14270691" y="8481607"/>
          <a:ext cx="5006295"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9</xdr:col>
      <xdr:colOff>2794801</xdr:colOff>
      <xdr:row>21</xdr:row>
      <xdr:rowOff>234967</xdr:rowOff>
    </xdr:from>
    <xdr:to>
      <xdr:col>14</xdr:col>
      <xdr:colOff>531680</xdr:colOff>
      <xdr:row>27</xdr:row>
      <xdr:rowOff>184810</xdr:rowOff>
    </xdr:to>
    <xdr:sp macro="" textlink="">
      <xdr:nvSpPr>
        <xdr:cNvPr id="9" name="角丸四角形吹き出し 8"/>
        <xdr:cNvSpPr/>
      </xdr:nvSpPr>
      <xdr:spPr>
        <a:xfrm>
          <a:off x="15132477" y="11295173"/>
          <a:ext cx="5009497" cy="1742784"/>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twoCellAnchor>
    <xdr:from>
      <xdr:col>8</xdr:col>
      <xdr:colOff>228918</xdr:colOff>
      <xdr:row>16</xdr:row>
      <xdr:rowOff>217714</xdr:rowOff>
    </xdr:from>
    <xdr:to>
      <xdr:col>9</xdr:col>
      <xdr:colOff>3675530</xdr:colOff>
      <xdr:row>21</xdr:row>
      <xdr:rowOff>84845</xdr:rowOff>
    </xdr:to>
    <xdr:sp macro="" textlink="">
      <xdr:nvSpPr>
        <xdr:cNvPr id="12" name="角丸四角形吹き出し 11"/>
        <xdr:cNvSpPr/>
      </xdr:nvSpPr>
      <xdr:spPr>
        <a:xfrm>
          <a:off x="10392653" y="9832361"/>
          <a:ext cx="5620553" cy="1312690"/>
        </a:xfrm>
        <a:prstGeom prst="wedgeRoundRectCallout">
          <a:avLst>
            <a:gd name="adj1" fmla="val 9718"/>
            <a:gd name="adj2" fmla="val -50005"/>
            <a:gd name="adj3" fmla="val 16667"/>
          </a:avLst>
        </a:prstGeom>
        <a:solidFill>
          <a:srgbClr val="CC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200">
              <a:solidFill>
                <a:srgbClr val="FF0000"/>
              </a:solidFill>
              <a:latin typeface="+mn-ea"/>
              <a:ea typeface="+mn-ea"/>
            </a:rPr>
            <a:t>誓約書の提出について</a:t>
          </a:r>
          <a:endParaRPr kumimoji="1" lang="en-US" altLang="ja-JP" sz="1200">
            <a:solidFill>
              <a:srgbClr val="FF0000"/>
            </a:solidFill>
            <a:latin typeface="+mn-ea"/>
            <a:ea typeface="+mn-ea"/>
          </a:endParaRPr>
        </a:p>
        <a:p>
          <a:pPr algn="l"/>
          <a:r>
            <a:rPr kumimoji="1" lang="ja-JP" altLang="en-US" sz="1200">
              <a:solidFill>
                <a:srgbClr val="FF0000"/>
              </a:solidFill>
              <a:latin typeface="+mn-ea"/>
              <a:ea typeface="+mn-ea"/>
            </a:rPr>
            <a:t>「受講を希望する場合は、選考日の前日までに、</a:t>
          </a:r>
          <a:r>
            <a:rPr kumimoji="1" lang="en-US" altLang="ja-JP" sz="1200">
              <a:solidFill>
                <a:srgbClr val="FF0000"/>
              </a:solidFill>
              <a:latin typeface="+mn-ea"/>
              <a:ea typeface="+mn-ea"/>
            </a:rPr>
            <a:t>e</a:t>
          </a:r>
          <a:r>
            <a:rPr kumimoji="1" lang="ja-JP" altLang="en-US" sz="1200">
              <a:solidFill>
                <a:srgbClr val="FF0000"/>
              </a:solidFill>
              <a:latin typeface="+mn-ea"/>
              <a:ea typeface="+mn-ea"/>
            </a:rPr>
            <a:t>ラーニングコースの受講に当たっての誓約書を提出する必要があります。選考日前日までに受講に関する誓約書を提出できなかった場合や、受講に関する誓約書の提出を拒んだ場合は、選考を受けることができなくなりますので、ご留意ください。」を記載してください。</a:t>
          </a:r>
          <a:endParaRPr kumimoji="1" lang="en-US" altLang="ja-JP" sz="120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127000</xdr:colOff>
      <xdr:row>20</xdr:row>
      <xdr:rowOff>79375</xdr:rowOff>
    </xdr:from>
    <xdr:to>
      <xdr:col>21</xdr:col>
      <xdr:colOff>333375</xdr:colOff>
      <xdr:row>24</xdr:row>
      <xdr:rowOff>47625</xdr:rowOff>
    </xdr:to>
    <xdr:sp macro="" textlink="">
      <xdr:nvSpPr>
        <xdr:cNvPr id="2" name="正方形/長方形 1"/>
        <xdr:cNvSpPr/>
      </xdr:nvSpPr>
      <xdr:spPr>
        <a:xfrm>
          <a:off x="15573375" y="7635875"/>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twoCellAnchor>
    <xdr:from>
      <xdr:col>18</xdr:col>
      <xdr:colOff>349250</xdr:colOff>
      <xdr:row>17</xdr:row>
      <xdr:rowOff>111125</xdr:rowOff>
    </xdr:from>
    <xdr:to>
      <xdr:col>18</xdr:col>
      <xdr:colOff>603250</xdr:colOff>
      <xdr:row>20</xdr:row>
      <xdr:rowOff>47625</xdr:rowOff>
    </xdr:to>
    <xdr:sp macro="" textlink="">
      <xdr:nvSpPr>
        <xdr:cNvPr id="3" name="上矢印 2"/>
        <xdr:cNvSpPr/>
      </xdr:nvSpPr>
      <xdr:spPr>
        <a:xfrm>
          <a:off x="15795625" y="6826250"/>
          <a:ext cx="254000" cy="7778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9</xdr:row>
          <xdr:rowOff>200025</xdr:rowOff>
        </xdr:from>
        <xdr:to>
          <xdr:col>1</xdr:col>
          <xdr:colOff>733425</xdr:colOff>
          <xdr:row>9</xdr:row>
          <xdr:rowOff>514350</xdr:rowOff>
        </xdr:to>
        <xdr:sp macro="" textlink="">
          <xdr:nvSpPr>
            <xdr:cNvPr id="289793" name="Check Box 1" hidden="1">
              <a:extLst>
                <a:ext uri="{63B3BB69-23CF-44E3-9099-C40C66FF867C}">
                  <a14:compatExt spid="_x0000_s28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11</xdr:row>
          <xdr:rowOff>190500</xdr:rowOff>
        </xdr:from>
        <xdr:to>
          <xdr:col>1</xdr:col>
          <xdr:colOff>762000</xdr:colOff>
          <xdr:row>11</xdr:row>
          <xdr:rowOff>504825</xdr:rowOff>
        </xdr:to>
        <xdr:sp macro="" textlink="">
          <xdr:nvSpPr>
            <xdr:cNvPr id="289794" name="Check Box 2" hidden="1">
              <a:extLst>
                <a:ext uri="{63B3BB69-23CF-44E3-9099-C40C66FF867C}">
                  <a14:compatExt spid="_x0000_s28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13</xdr:row>
          <xdr:rowOff>190500</xdr:rowOff>
        </xdr:from>
        <xdr:to>
          <xdr:col>1</xdr:col>
          <xdr:colOff>781050</xdr:colOff>
          <xdr:row>13</xdr:row>
          <xdr:rowOff>504825</xdr:rowOff>
        </xdr:to>
        <xdr:sp macro="" textlink="">
          <xdr:nvSpPr>
            <xdr:cNvPr id="289795" name="Check Box 3" hidden="1">
              <a:extLst>
                <a:ext uri="{63B3BB69-23CF-44E3-9099-C40C66FF867C}">
                  <a14:compatExt spid="_x0000_s28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15</xdr:row>
          <xdr:rowOff>190500</xdr:rowOff>
        </xdr:from>
        <xdr:to>
          <xdr:col>1</xdr:col>
          <xdr:colOff>809625</xdr:colOff>
          <xdr:row>15</xdr:row>
          <xdr:rowOff>504825</xdr:rowOff>
        </xdr:to>
        <xdr:sp macro="" textlink="">
          <xdr:nvSpPr>
            <xdr:cNvPr id="289796" name="Check Box 4" hidden="1">
              <a:extLst>
                <a:ext uri="{63B3BB69-23CF-44E3-9099-C40C66FF867C}">
                  <a14:compatExt spid="_x0000_s28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89797" name="Check Box 5" hidden="1">
              <a:extLst>
                <a:ext uri="{63B3BB69-23CF-44E3-9099-C40C66FF867C}">
                  <a14:compatExt spid="_x0000_s28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9</xdr:row>
          <xdr:rowOff>200025</xdr:rowOff>
        </xdr:from>
        <xdr:to>
          <xdr:col>0</xdr:col>
          <xdr:colOff>733425</xdr:colOff>
          <xdr:row>9</xdr:row>
          <xdr:rowOff>514350</xdr:rowOff>
        </xdr:to>
        <xdr:sp macro="" textlink="">
          <xdr:nvSpPr>
            <xdr:cNvPr id="289798" name="Check Box 6" hidden="1">
              <a:extLst>
                <a:ext uri="{63B3BB69-23CF-44E3-9099-C40C66FF867C}">
                  <a14:compatExt spid="_x0000_s28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xdr:row>
          <xdr:rowOff>190500</xdr:rowOff>
        </xdr:from>
        <xdr:to>
          <xdr:col>0</xdr:col>
          <xdr:colOff>762000</xdr:colOff>
          <xdr:row>11</xdr:row>
          <xdr:rowOff>504825</xdr:rowOff>
        </xdr:to>
        <xdr:sp macro="" textlink="">
          <xdr:nvSpPr>
            <xdr:cNvPr id="289799" name="Check Box 7" hidden="1">
              <a:extLst>
                <a:ext uri="{63B3BB69-23CF-44E3-9099-C40C66FF867C}">
                  <a14:compatExt spid="_x0000_s28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13</xdr:row>
          <xdr:rowOff>190500</xdr:rowOff>
        </xdr:from>
        <xdr:to>
          <xdr:col>0</xdr:col>
          <xdr:colOff>781050</xdr:colOff>
          <xdr:row>13</xdr:row>
          <xdr:rowOff>504825</xdr:rowOff>
        </xdr:to>
        <xdr:sp macro="" textlink="">
          <xdr:nvSpPr>
            <xdr:cNvPr id="289800" name="Check Box 8" hidden="1">
              <a:extLst>
                <a:ext uri="{63B3BB69-23CF-44E3-9099-C40C66FF867C}">
                  <a14:compatExt spid="_x0000_s28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15</xdr:row>
          <xdr:rowOff>190500</xdr:rowOff>
        </xdr:from>
        <xdr:to>
          <xdr:col>0</xdr:col>
          <xdr:colOff>809625</xdr:colOff>
          <xdr:row>15</xdr:row>
          <xdr:rowOff>504825</xdr:rowOff>
        </xdr:to>
        <xdr:sp macro="" textlink="">
          <xdr:nvSpPr>
            <xdr:cNvPr id="289801" name="Check Box 9" hidden="1">
              <a:extLst>
                <a:ext uri="{63B3BB69-23CF-44E3-9099-C40C66FF867C}">
                  <a14:compatExt spid="_x0000_s28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89802" name="Check Box 10" hidden="1">
              <a:extLst>
                <a:ext uri="{63B3BB69-23CF-44E3-9099-C40C66FF867C}">
                  <a14:compatExt spid="_x0000_s28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86721" name="Check Box 1" hidden="1">
              <a:extLst>
                <a:ext uri="{63B3BB69-23CF-44E3-9099-C40C66FF867C}">
                  <a14:compatExt spid="_x0000_s28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86722" name="Check Box 2" hidden="1">
              <a:extLst>
                <a:ext uri="{63B3BB69-23CF-44E3-9099-C40C66FF867C}">
                  <a14:compatExt spid="_x0000_s28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86723" name="Check Box 3" hidden="1">
              <a:extLst>
                <a:ext uri="{63B3BB69-23CF-44E3-9099-C40C66FF867C}">
                  <a14:compatExt spid="_x0000_s28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86724" name="Check Box 4" hidden="1">
              <a:extLst>
                <a:ext uri="{63B3BB69-23CF-44E3-9099-C40C66FF867C}">
                  <a14:compatExt spid="_x0000_s28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86725" name="Check Box 5" hidden="1">
              <a:extLst>
                <a:ext uri="{63B3BB69-23CF-44E3-9099-C40C66FF867C}">
                  <a14:compatExt spid="_x0000_s28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86726" name="Check Box 6" hidden="1">
              <a:extLst>
                <a:ext uri="{63B3BB69-23CF-44E3-9099-C40C66FF867C}">
                  <a14:compatExt spid="_x0000_s286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0</xdr:col>
      <xdr:colOff>254000</xdr:colOff>
      <xdr:row>51</xdr:row>
      <xdr:rowOff>158751</xdr:rowOff>
    </xdr:from>
    <xdr:to>
      <xdr:col>4</xdr:col>
      <xdr:colOff>920750</xdr:colOff>
      <xdr:row>54</xdr:row>
      <xdr:rowOff>314326</xdr:rowOff>
    </xdr:to>
    <xdr:sp macro="" textlink="">
      <xdr:nvSpPr>
        <xdr:cNvPr id="2" name="正方形/長方形 1"/>
        <xdr:cNvSpPr/>
      </xdr:nvSpPr>
      <xdr:spPr>
        <a:xfrm>
          <a:off x="254000" y="20647026"/>
          <a:ext cx="10696575" cy="2603500"/>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39</xdr:row>
      <xdr:rowOff>508000</xdr:rowOff>
    </xdr:from>
    <xdr:to>
      <xdr:col>1</xdr:col>
      <xdr:colOff>6191250</xdr:colOff>
      <xdr:row>45</xdr:row>
      <xdr:rowOff>0</xdr:rowOff>
    </xdr:to>
    <xdr:sp macro="" textlink="">
      <xdr:nvSpPr>
        <xdr:cNvPr id="3" name="正方形/長方形 2"/>
        <xdr:cNvSpPr/>
      </xdr:nvSpPr>
      <xdr:spPr>
        <a:xfrm>
          <a:off x="571500" y="15386050"/>
          <a:ext cx="6572250" cy="1749425"/>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542925</xdr:colOff>
      <xdr:row>18</xdr:row>
      <xdr:rowOff>190500</xdr:rowOff>
    </xdr:from>
    <xdr:to>
      <xdr:col>12</xdr:col>
      <xdr:colOff>762000</xdr:colOff>
      <xdr:row>20</xdr:row>
      <xdr:rowOff>232880</xdr:rowOff>
    </xdr:to>
    <xdr:sp macro="" textlink="">
      <xdr:nvSpPr>
        <xdr:cNvPr id="7" name="テキスト ボックス 6"/>
        <xdr:cNvSpPr txBox="1"/>
      </xdr:nvSpPr>
      <xdr:spPr>
        <a:xfrm>
          <a:off x="11763375" y="8867775"/>
          <a:ext cx="7248525" cy="671030"/>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0</xdr:col>
      <xdr:colOff>571500</xdr:colOff>
      <xdr:row>39</xdr:row>
      <xdr:rowOff>508000</xdr:rowOff>
    </xdr:from>
    <xdr:to>
      <xdr:col>1</xdr:col>
      <xdr:colOff>6191250</xdr:colOff>
      <xdr:row>45</xdr:row>
      <xdr:rowOff>0</xdr:rowOff>
    </xdr:to>
    <xdr:sp macro="" textlink="">
      <xdr:nvSpPr>
        <xdr:cNvPr id="10" name="正方形/長方形 9"/>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571500</xdr:colOff>
      <xdr:row>39</xdr:row>
      <xdr:rowOff>508000</xdr:rowOff>
    </xdr:from>
    <xdr:to>
      <xdr:col>1</xdr:col>
      <xdr:colOff>6191250</xdr:colOff>
      <xdr:row>45</xdr:row>
      <xdr:rowOff>0</xdr:rowOff>
    </xdr:to>
    <xdr:sp macro="" textlink="">
      <xdr:nvSpPr>
        <xdr:cNvPr id="11" name="正方形/長方形 10"/>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161925</xdr:colOff>
      <xdr:row>18</xdr:row>
      <xdr:rowOff>152400</xdr:rowOff>
    </xdr:from>
    <xdr:to>
      <xdr:col>5</xdr:col>
      <xdr:colOff>695326</xdr:colOff>
      <xdr:row>18</xdr:row>
      <xdr:rowOff>295275</xdr:rowOff>
    </xdr:to>
    <xdr:cxnSp macro="">
      <xdr:nvCxnSpPr>
        <xdr:cNvPr id="4" name="直線矢印コネクタ 3"/>
        <xdr:cNvCxnSpPr/>
      </xdr:nvCxnSpPr>
      <xdr:spPr>
        <a:xfrm flipH="1" flipV="1">
          <a:off x="11382375" y="8829675"/>
          <a:ext cx="533401" cy="142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180975</xdr:colOff>
      <xdr:row>20</xdr:row>
      <xdr:rowOff>27470</xdr:rowOff>
    </xdr:from>
    <xdr:to>
      <xdr:col>5</xdr:col>
      <xdr:colOff>721140</xdr:colOff>
      <xdr:row>20</xdr:row>
      <xdr:rowOff>161925</xdr:rowOff>
    </xdr:to>
    <xdr:cxnSp macro="">
      <xdr:nvCxnSpPr>
        <xdr:cNvPr id="5" name="直線矢印コネクタ 4"/>
        <xdr:cNvCxnSpPr/>
      </xdr:nvCxnSpPr>
      <xdr:spPr>
        <a:xfrm flipH="1">
          <a:off x="11401425" y="9333395"/>
          <a:ext cx="540165" cy="13445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2054678</xdr:colOff>
      <xdr:row>38</xdr:row>
      <xdr:rowOff>149679</xdr:rowOff>
    </xdr:from>
    <xdr:to>
      <xdr:col>1</xdr:col>
      <xdr:colOff>2584050</xdr:colOff>
      <xdr:row>41</xdr:row>
      <xdr:rowOff>103632</xdr:rowOff>
    </xdr:to>
    <xdr:sp macro="" textlink="">
      <xdr:nvSpPr>
        <xdr:cNvPr id="3" name="右矢印 2"/>
        <xdr:cNvSpPr/>
      </xdr:nvSpPr>
      <xdr:spPr>
        <a:xfrm>
          <a:off x="2740478" y="9989004"/>
          <a:ext cx="529372" cy="49687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231321</xdr:colOff>
      <xdr:row>35</xdr:row>
      <xdr:rowOff>136071</xdr:rowOff>
    </xdr:from>
    <xdr:to>
      <xdr:col>1</xdr:col>
      <xdr:colOff>1964871</xdr:colOff>
      <xdr:row>42</xdr:row>
      <xdr:rowOff>359228</xdr:rowOff>
    </xdr:to>
    <xdr:sp macro="" textlink="">
      <xdr:nvSpPr>
        <xdr:cNvPr id="4" name="正方形/長方形 3"/>
        <xdr:cNvSpPr/>
      </xdr:nvSpPr>
      <xdr:spPr>
        <a:xfrm>
          <a:off x="231321" y="9837964"/>
          <a:ext cx="2413907" cy="146140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ysClr val="windowText" lastClr="000000"/>
              </a:solidFill>
            </a:rPr>
            <a:t>R7</a:t>
          </a:r>
          <a:r>
            <a:rPr kumimoji="1" lang="ja-JP" altLang="en-US" sz="1600">
              <a:solidFill>
                <a:sysClr val="windowText" lastClr="000000"/>
              </a:solidFill>
            </a:rPr>
            <a:t>年度求職者支援訓練開講スケジュールからコピペしてください。上に反映します。</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7</xdr:row>
      <xdr:rowOff>0</xdr:rowOff>
    </xdr:from>
    <xdr:to>
      <xdr:col>30</xdr:col>
      <xdr:colOff>609600</xdr:colOff>
      <xdr:row>13</xdr:row>
      <xdr:rowOff>44450</xdr:rowOff>
    </xdr:to>
    <xdr:grpSp>
      <xdr:nvGrpSpPr>
        <xdr:cNvPr id="2" name="グループ化 1"/>
        <xdr:cNvGrpSpPr/>
      </xdr:nvGrpSpPr>
      <xdr:grpSpPr>
        <a:xfrm>
          <a:off x="14990618" y="2268682"/>
          <a:ext cx="3082359" cy="22423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188720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2382500"/>
          <a:ext cx="85725" cy="219076"/>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2382500"/>
          <a:ext cx="85725" cy="219076"/>
        </a:xfrm>
        <a:prstGeom prst="rect">
          <a:avLst/>
        </a:prstGeom>
        <a:noFill/>
        <a:ln w="9525">
          <a:noFill/>
          <a:miter lim="800000"/>
          <a:headEnd/>
          <a:tailEnd/>
        </a:ln>
      </xdr:spPr>
    </xdr:sp>
    <xdr:clientData/>
  </xdr:twoCellAnchor>
  <xdr:twoCellAnchor>
    <xdr:from>
      <xdr:col>20</xdr:col>
      <xdr:colOff>0</xdr:colOff>
      <xdr:row>4</xdr:row>
      <xdr:rowOff>0</xdr:rowOff>
    </xdr:from>
    <xdr:to>
      <xdr:col>24</xdr:col>
      <xdr:colOff>613833</xdr:colOff>
      <xdr:row>10</xdr:row>
      <xdr:rowOff>84666</xdr:rowOff>
    </xdr:to>
    <xdr:grpSp>
      <xdr:nvGrpSpPr>
        <xdr:cNvPr id="5" name="グループ化 4"/>
        <xdr:cNvGrpSpPr/>
      </xdr:nvGrpSpPr>
      <xdr:grpSpPr>
        <a:xfrm>
          <a:off x="9440333" y="1003300"/>
          <a:ext cx="3088132" cy="1666282"/>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85724</xdr:colOff>
      <xdr:row>30</xdr:row>
      <xdr:rowOff>28576</xdr:rowOff>
    </xdr:from>
    <xdr:to>
      <xdr:col>0</xdr:col>
      <xdr:colOff>5962650</xdr:colOff>
      <xdr:row>30</xdr:row>
      <xdr:rowOff>314326</xdr:rowOff>
    </xdr:to>
    <xdr:sp macro="" textlink="">
      <xdr:nvSpPr>
        <xdr:cNvPr id="3" name="大かっこ 2">
          <a:extLst>
            <a:ext uri="{FF2B5EF4-FFF2-40B4-BE49-F238E27FC236}">
              <a16:creationId xmlns:a16="http://schemas.microsoft.com/office/drawing/2014/main" id="{0987D1AD-9B7B-4DDC-A585-4132A615E57F}"/>
            </a:ext>
          </a:extLst>
        </xdr:cNvPr>
        <xdr:cNvSpPr/>
      </xdr:nvSpPr>
      <xdr:spPr>
        <a:xfrm>
          <a:off x="85724" y="10563226"/>
          <a:ext cx="5876926" cy="285750"/>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058" name="直線コネクタ 1057"/>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059" name="直線コネクタ 105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 name="直線コネクタ 1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 name="直線コネクタ 1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 name="直線コネクタ 1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3" name="直線コネクタ 10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4" name="直線コネクタ 10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 name="直線コネクタ 1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6" name="直線コネクタ 10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7" name="直線コネクタ 10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8" name="直線コネクタ 1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9" name="直線コネクタ 10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0" name="直線コネクタ 10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1" name="直線コネクタ 1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2" name="直線コネクタ 10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3" name="直線コネクタ 10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4" name="直線コネクタ 10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5" name="直線コネクタ 10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6" name="直線コネクタ 10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7" name="直線コネクタ 10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8" name="直線コネクタ 10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9" name="直線コネクタ 10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0" name="直線コネクタ 1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1" name="直線コネクタ 1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2" name="直線コネクタ 1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3" name="直線コネクタ 1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4" name="直線コネクタ 1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5" name="直線コネクタ 1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6" name="直線コネクタ 1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7" name="直線コネクタ 1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8" name="直線コネクタ 1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9" name="直線コネクタ 1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0" name="直線コネクタ 1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1" name="直線コネクタ 1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2" name="直線コネクタ 1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3" name="直線コネクタ 1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4" name="直線コネクタ 1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5" name="直線コネクタ 10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6" name="直線コネクタ 1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7" name="直線コネクタ 1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8" name="直線コネクタ 10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9" name="直線コネクタ 1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0" name="直線コネクタ 1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1" name="直線コネクタ 1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2" name="直線コネクタ 1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3" name="直線コネクタ 1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4" name="直線コネクタ 1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5" name="直線コネクタ 1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6" name="直線コネクタ 1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7" name="直線コネクタ 1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8" name="直線コネクタ 1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9" name="直線コネクタ 11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0" name="直線コネクタ 1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1" name="直線コネクタ 1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2" name="直線コネクタ 1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3" name="直線コネクタ 1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4" name="直線コネクタ 1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5" name="直線コネクタ 1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6" name="直線コネクタ 1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7" name="直線コネクタ 1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8" name="直線コネクタ 1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9" name="直線コネクタ 1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0" name="直線コネクタ 1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1" name="直線コネクタ 1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2" name="直線コネクタ 1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3" name="直線コネクタ 1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4" name="直線コネクタ 1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5" name="直線コネクタ 1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6" name="直線コネクタ 1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7" name="直線コネクタ 1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28" name="直線コネクタ 1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9" name="直線コネクタ 1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30" name="直線コネクタ 1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1" name="直線コネクタ 11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2" name="直線コネクタ 1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3" name="直線コネクタ 1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4" name="直線コネクタ 11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5" name="直線コネクタ 1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6" name="直線コネクタ 1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7" name="直線コネクタ 1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8" name="直線コネクタ 1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9" name="直線コネクタ 1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0" name="直線コネクタ 1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1" name="直線コネクタ 1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2" name="直線コネクタ 1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3" name="直線コネクタ 1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4" name="直線コネクタ 1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5" name="直線コネクタ 11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6" name="直線コネクタ 11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7" name="直線コネクタ 1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8" name="直線コネクタ 1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9" name="直線コネクタ 1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0" name="直線コネクタ 1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1" name="直線コネクタ 1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2" name="直線コネクタ 1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3" name="直線コネクタ 1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4" name="直線コネクタ 1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5" name="直線コネクタ 1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6" name="直線コネクタ 1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7" name="直線コネクタ 1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8" name="直線コネクタ 1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9" name="直線コネクタ 1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0" name="直線コネクタ 1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1" name="直線コネクタ 1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2" name="直線コネクタ 1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3" name="直線コネクタ 1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4" name="直線コネクタ 1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5" name="直線コネクタ 1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6" name="直線コネクタ 11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7" name="直線コネクタ 1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8" name="直線コネクタ 11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9" name="直線コネクタ 11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0" name="直線コネクタ 1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1" name="直線コネクタ 11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2" name="直線コネクタ 11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3" name="直線コネクタ 1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4" name="直線コネクタ 11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5" name="直線コネクタ 11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6" name="直線コネクタ 1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7" name="直線コネクタ 11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8" name="直線コネクタ 11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9" name="直線コネクタ 1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0" name="直線コネクタ 11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1" name="直線コネクタ 1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2" name="直線コネクタ 1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3" name="直線コネクタ 1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4" name="直線コネクタ 1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5" name="直線コネクタ 1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6" name="直線コネクタ 1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7" name="直線コネクタ 1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8" name="直線コネクタ 1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9" name="直線コネクタ 1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0" name="直線コネクタ 1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1" name="直線コネクタ 1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2" name="直線コネクタ 1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3" name="直線コネクタ 1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4" name="直線コネクタ 1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5" name="直線コネクタ 1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6" name="直線コネクタ 1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7" name="直線コネクタ 1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8" name="直線コネクタ 1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9" name="直線コネクタ 1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0" name="直線コネクタ 1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01" name="直線コネクタ 1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2" name="直線コネクタ 1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3" name="直線コネクタ 1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4" name="直線コネクタ 1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5" name="直線コネクタ 1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6" name="直線コネクタ 1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7" name="直線コネクタ 1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8" name="直線コネクタ 1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9" name="直線コネクタ 1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0" name="直線コネクタ 1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1" name="直線コネクタ 1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2" name="直線コネクタ 1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3" name="直線コネクタ 1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4" name="直線コネクタ 1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5" name="直線コネクタ 1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6" name="直線コネクタ 1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7" name="直線コネクタ 12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8" name="直線コネクタ 1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9" name="直線コネクタ 1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0" name="直線コネクタ 12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1" name="直線コネクタ 1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2" name="直線コネクタ 1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3" name="直線コネクタ 12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4" name="直線コネクタ 1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5" name="直線コネクタ 1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6" name="直線コネクタ 12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7" name="直線コネクタ 1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8" name="直線コネクタ 1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9" name="直線コネクタ 1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0" name="直線コネクタ 1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1" name="直線コネクタ 1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2" name="直線コネクタ 1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3" name="直線コネクタ 1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4" name="直線コネクタ 1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5" name="直線コネクタ 1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6" name="直線コネクタ 1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7" name="直線コネクタ 1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8" name="直線コネクタ 1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9" name="直線コネクタ 1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0" name="直線コネクタ 1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1" name="直線コネクタ 1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2" name="直線コネクタ 1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3" name="直線コネクタ 1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4" name="直線コネクタ 1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5" name="直線コネクタ 1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6" name="直線コネクタ 1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7" name="直線コネクタ 1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8" name="直線コネクタ 1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9" name="直線コネクタ 1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0" name="直線コネクタ 1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1" name="直線コネクタ 1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2" name="直線コネクタ 1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3" name="直線コネクタ 1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4" name="直線コネクタ 1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5" name="直線コネクタ 1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6" name="直線コネクタ 1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7" name="直線コネクタ 1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8" name="直線コネクタ 1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9" name="直線コネクタ 1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0" name="直線コネクタ 1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1" name="直線コネクタ 1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2" name="直線コネクタ 1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3" name="直線コネクタ 1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4" name="直線コネクタ 1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5" name="直線コネクタ 1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6" name="直線コネクタ 1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7" name="直線コネクタ 1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8" name="直線コネクタ 1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9" name="直線コネクタ 1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0" name="直線コネクタ 1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1" name="直線コネクタ 1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2" name="直線コネクタ 1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3" name="直線コネクタ 1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4" name="直線コネクタ 1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5" name="直線コネクタ 1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6" name="直線コネクタ 1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7" name="直線コネクタ 1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8" name="直線コネクタ 1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9" name="直線コネクタ 1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0" name="直線コネクタ 1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1" name="直線コネクタ 1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 name="直線コネクタ 1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 name="直線コネクタ 1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4" name="直線コネクタ 1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5" name="直線コネクタ 1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6" name="直線コネクタ 1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 name="直線コネクタ 1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 name="直線コネクタ 1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 name="直線コネクタ 1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0" name="直線コネクタ 1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1" name="直線コネクタ 1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 name="直線コネクタ 1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 name="直線コネクタ 1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 name="直線コネクタ 1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5" name="直線コネクタ 1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 name="直線コネクタ 1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 name="直線コネクタ 1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 name="直線コネクタ 1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 name="直線コネクタ 1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 name="直線コネクタ 1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 name="直線コネクタ 1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 name="直線コネクタ 1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 name="直線コネクタ 1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 name="直線コネクタ 1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 name="直線コネクタ 1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 name="直線コネクタ 1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 name="直線コネクタ 1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8" name="直線コネクタ 1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9" name="直線コネクタ 1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10" name="直線コネクタ 130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11" name="直線コネクタ 131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2" name="直線コネクタ 1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 name="直線コネクタ 1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 name="直線コネクタ 1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 name="直線コネクタ 1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 name="直線コネクタ 1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 name="直線コネクタ 1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 name="直線コネクタ 1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9" name="直線コネクタ 1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0" name="直線コネクタ 1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1" name="直線コネクタ 1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2" name="直線コネクタ 1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 name="直線コネクタ 1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4" name="直線コネクタ 13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5" name="直線コネクタ 13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6" name="直線コネクタ 13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7" name="直線コネクタ 13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 name="直線コネクタ 1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9" name="直線コネクタ 13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0" name="直線コネクタ 13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 name="直線コネクタ 1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2" name="直線コネクタ 13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3" name="直線コネクタ 13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 name="直線コネクタ 1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5" name="直線コネクタ 13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6" name="直線コネクタ 1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 name="直線コネクタ 1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8" name="直線コネクタ 13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9" name="直線コネクタ 1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 name="直線コネクタ 1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1" name="直線コネクタ 13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2" name="直線コネクタ 1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 name="直線コネクタ 1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4" name="直線コネクタ 13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5" name="直線コネクタ 1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 name="直線コネクタ 1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47" name="直線コネクタ 1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 name="直線コネクタ 1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 name="直線コネクタ 1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0" name="直線コネクタ 1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 name="直線コネクタ 1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 name="直線コネクタ 1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3" name="直線コネクタ 1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 name="直線コネクタ 1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 name="直線コネクタ 1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6" name="直線コネクタ 1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 name="直線コネクタ 1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 name="直線コネクタ 1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 name="直線コネクタ 1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 name="直線コネクタ 1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1" name="直線コネクタ 13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 name="直線コネクタ 1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 name="直線コネクタ 1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4" name="直線コネクタ 13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 name="直線コネクタ 1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 name="直線コネクタ 1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7" name="直線コネクタ 13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 name="直線コネクタ 1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 name="直線コネクタ 1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0" name="直線コネクタ 13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 name="直線コネクタ 1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 name="直線コネクタ 1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3" name="直線コネクタ 13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 name="直線コネクタ 1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 name="直線コネクタ 1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6" name="直線コネクタ 13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 name="直線コネクタ 1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 name="直線コネクタ 1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9" name="直線コネクタ 13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 name="直線コネクタ 13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 name="直線コネクタ 1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 name="直線コネクタ 1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3" name="直線コネクタ 1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4" name="直線コネクタ 1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 name="直線コネクタ 1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6" name="直線コネクタ 1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7" name="直線コネクタ 1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 name="直線コネクタ 1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9" name="直線コネクタ 1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0" name="直線コネクタ 1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 name="直線コネクタ 1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 name="直線コネクタ 1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 name="直線コネクタ 1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 name="直線コネクタ 1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5" name="直線コネクタ 13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6" name="直線コネクタ 13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7" name="直線コネクタ 13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 name="直線コネクタ 13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 name="直線コネクタ 1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 name="直線コネクタ 13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 name="直線コネクタ 14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2" name="直線コネクタ 1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3" name="直線コネクタ 14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4" name="直線コネクタ 1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 name="直線コネクタ 1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6" name="直線コネクタ 14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7" name="直線コネクタ 1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 name="直線コネクタ 1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9" name="直線コネクタ 1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0" name="直線コネクタ 1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 name="直線コネクタ 1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2" name="直線コネクタ 1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3" name="直線コネクタ 1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 name="直線コネクタ 1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5" name="直線コネクタ 1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 name="直線コネクタ 1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 name="直線コネクタ 1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8" name="直線コネクタ 1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 name="直線コネクタ 1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 name="直線コネクタ 1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 name="直線コネクタ 1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 name="直線コネクタ 1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 name="直線コネクタ 1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4" name="直線コネクタ 1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5" name="直線コネクタ 1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 name="直線コネクタ 1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 name="直線コネクタ 1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 name="直線コネクタ 1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 name="直線コネクタ 1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0" name="直線コネクタ 1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 name="直線コネクタ 1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 name="直線コネクタ 1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 name="直線コネクタ 1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 name="直線コネクタ 1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5" name="直線コネクタ 14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 name="直線コネクタ 1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 name="直線コネクタ 1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8" name="直線コネクタ 14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 name="直線コネクタ 1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 name="直線コネクタ 1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1" name="直線コネクタ 14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 name="直線コネクタ 1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 name="直線コネクタ 1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4" name="直線コネクタ 14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 name="直線コネクタ 1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 name="直線コネクタ 1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7" name="直線コネクタ 14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 name="直線コネクタ 1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 name="直線コネクタ 1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0" name="直線コネクタ 14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 name="直線コネクタ 1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 name="直線コネクタ 1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3" name="直線コネクタ 14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 name="直線コネクタ 1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 name="直線コネクタ 1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 name="直線コネクタ 1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 name="直線コネクタ 1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 name="直線コネクタ 1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 name="直線コネクタ 1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 name="直線コネクタ 1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 name="直線コネクタ 1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 name="直線コネクタ 1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 name="直線コネクタ 1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 name="直線コネクタ 1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 name="直線コネクタ 1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 name="直線コネクタ 1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 name="直線コネクタ 1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 name="直線コネクタ 1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 name="直線コネクタ 1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 name="直線コネクタ 1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 name="直線コネクタ 1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 name="直線コネクタ 1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 name="直線コネクタ 1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 name="直線コネクタ 1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 name="直線コネクタ 1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 name="直線コネクタ 1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 name="直線コネクタ 1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 name="直線コネクタ 1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 name="直線コネクタ 1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 name="直線コネクタ 1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 name="直線コネクタ 1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 name="直線コネクタ 1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 name="直線コネクタ 1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 name="直線コネクタ 1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 name="直線コネクタ 1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 name="直線コネクタ 1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 name="直線コネクタ 1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 name="直線コネクタ 1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 name="直線コネクタ 1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 name="直線コネクタ 1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 name="直線コネクタ 1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 name="直線コネクタ 1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 name="直線コネクタ 1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 name="直線コネクタ 1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 name="直線コネクタ 1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 name="直線コネクタ 1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 name="直線コネクタ 1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 name="直線コネクタ 1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9" name="直線コネクタ 1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0" name="直線コネクタ 1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1" name="直線コネクタ 1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2" name="直線コネクタ 1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3" name="直線コネクタ 1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4" name="直線コネクタ 1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5" name="直線コネクタ 1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6" name="直線コネクタ 1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7" name="直線コネクタ 1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8" name="直線コネクタ 1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9" name="直線コネクタ 1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0" name="直線コネクタ 1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1" name="直線コネクタ 1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2" name="直線コネクタ 1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3" name="直線コネクタ 1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4" name="直線コネクタ 1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5" name="直線コネクタ 1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6" name="直線コネクタ 1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7" name="直線コネクタ 1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8" name="直線コネクタ 1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9" name="直線コネクタ 1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0" name="直線コネクタ 1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1" name="直線コネクタ 1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2" name="直線コネクタ 1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3" name="直線コネクタ 1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4" name="直線コネクタ 1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5" name="直線コネクタ 1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6" name="直線コネクタ 1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7" name="直線コネクタ 1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8" name="直線コネクタ 1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9" name="直線コネクタ 1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0" name="直線コネクタ 1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1" name="直線コネクタ 1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2" name="直線コネクタ 1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3" name="直線コネクタ 1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4" name="直線コネクタ 1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5" name="直線コネクタ 1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6" name="直線コネクタ 1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7" name="直線コネクタ 1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8" name="直線コネクタ 1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9" name="直線コネクタ 1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0" name="直線コネクタ 1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1" name="直線コネクタ 1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2" name="直線コネクタ 1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3" name="直線コネクタ 1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4" name="直線コネクタ 1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5" name="直線コネクタ 1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6" name="直線コネクタ 1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7" name="直線コネクタ 1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8" name="直線コネクタ 1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9" name="直線コネクタ 1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0" name="直線コネクタ 1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1" name="直線コネクタ 1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2" name="直線コネクタ 1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3" name="直線コネクタ 1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4" name="直線コネクタ 1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5" name="直線コネクタ 1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6" name="直線コネクタ 1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7" name="直線コネクタ 1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8" name="直線コネクタ 1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9" name="直線コネクタ 1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0" name="直線コネクタ 1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1" name="直線コネクタ 1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2" name="直線コネクタ 1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3" name="直線コネクタ 1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4" name="直線コネクタ 1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5" name="直線コネクタ 1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6" name="直線コネクタ 1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7" name="直線コネクタ 1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8" name="直線コネクタ 1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9" name="直線コネクタ 1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0" name="直線コネクタ 1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1" name="直線コネクタ 1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2" name="直線コネクタ 1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3" name="直線コネクタ 1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4" name="直線コネクタ 1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5" name="直線コネクタ 1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6" name="直線コネクタ 1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7" name="直線コネクタ 1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8" name="直線コネクタ 1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9" name="直線コネクタ 1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0" name="直線コネクタ 1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1" name="直線コネクタ 1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2" name="直線コネクタ 1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3" name="直線コネクタ 1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4" name="直線コネクタ 1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5" name="直線コネクタ 1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6" name="直線コネクタ 1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7" name="直線コネクタ 1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8" name="直線コネクタ 1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9" name="直線コネクタ 1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0" name="直線コネクタ 1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1" name="直線コネクタ 1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2" name="直線コネクタ 1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3" name="直線コネクタ 1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4" name="直線コネクタ 1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5" name="直線コネクタ 1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6" name="直線コネクタ 1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7" name="直線コネクタ 1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8" name="直線コネクタ 1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9" name="直線コネクタ 1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0" name="直線コネクタ 1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1" name="直線コネクタ 1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2" name="直線コネクタ 1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3" name="直線コネクタ 1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4" name="直線コネクタ 1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5" name="直線コネクタ 1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6" name="直線コネクタ 1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7" name="直線コネクタ 1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8" name="直線コネクタ 1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9" name="直線コネクタ 1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0" name="直線コネクタ 1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1" name="直線コネクタ 1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2" name="直線コネクタ 1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3" name="直線コネクタ 1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4" name="直線コネクタ 1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5" name="直線コネクタ 1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6" name="直線コネクタ 1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7" name="直線コネクタ 1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8" name="直線コネクタ 1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9" name="直線コネクタ 1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0" name="直線コネクタ 1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1" name="直線コネクタ 1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2" name="直線コネクタ 1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3" name="直線コネクタ 1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4" name="直線コネクタ 1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5" name="直線コネクタ 1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6" name="直線コネクタ 16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7" name="直線コネクタ 1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8" name="直線コネクタ 1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9" name="直線コネクタ 16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0" name="直線コネクタ 1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1" name="直線コネクタ 1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2" name="直線コネクタ 1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3" name="直線コネクタ 1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4" name="直線コネクタ 1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5" name="直線コネクタ 1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6" name="直線コネクタ 1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7" name="直線コネクタ 1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8" name="直線コネクタ 1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9" name="直線コネクタ 1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0" name="直線コネクタ 1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1" name="直線コネクタ 1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2" name="直線コネクタ 1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3" name="直線コネクタ 1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4" name="直線コネクタ 1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5" name="直線コネクタ 1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6" name="直線コネクタ 1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7" name="直線コネクタ 1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8" name="直線コネクタ 1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9" name="直線コネクタ 1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0" name="直線コネクタ 1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1" name="直線コネクタ 1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2" name="直線コネクタ 1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3" name="直線コネクタ 1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4" name="直線コネクタ 1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5" name="直線コネクタ 1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6" name="直線コネクタ 1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7" name="直線コネクタ 1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8" name="直線コネクタ 1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9" name="直線コネクタ 1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0" name="直線コネクタ 1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1" name="直線コネクタ 1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2" name="直線コネクタ 1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3" name="直線コネクタ 1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4" name="直線コネクタ 1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5" name="直線コネクタ 1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6" name="直線コネクタ 1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7" name="直線コネクタ 1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8" name="直線コネクタ 1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9" name="直線コネクタ 1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0" name="直線コネクタ 1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1" name="直線コネクタ 1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2" name="直線コネクタ 1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3" name="直線コネクタ 1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4" name="直線コネクタ 1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5" name="直線コネクタ 1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6" name="直線コネクタ 1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7" name="直線コネクタ 1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8" name="直線コネクタ 1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9" name="直線コネクタ 1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0" name="直線コネクタ 1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1" name="直線コネクタ 1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2" name="直線コネクタ 1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3" name="直線コネクタ 1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4" name="直線コネクタ 1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5" name="直線コネクタ 1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6" name="直線コネクタ 1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7" name="直線コネクタ 1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8" name="直線コネクタ 1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9" name="直線コネクタ 1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0" name="直線コネクタ 1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1" name="直線コネクタ 1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2" name="直線コネクタ 1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3" name="直線コネクタ 1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4" name="直線コネクタ 1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5" name="直線コネクタ 1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6" name="直線コネクタ 1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7" name="直線コネクタ 1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8" name="直線コネクタ 1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9" name="直線コネクタ 1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0" name="直線コネクタ 1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1" name="直線コネクタ 1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2" name="直線コネクタ 1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3" name="直線コネクタ 1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4" name="直線コネクタ 1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5" name="直線コネクタ 1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6" name="直線コネクタ 1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7" name="直線コネクタ 1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8" name="直線コネクタ 1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9" name="直線コネクタ 1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0" name="直線コネクタ 1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1" name="直線コネクタ 1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2" name="直線コネクタ 1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3" name="直線コネクタ 1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4" name="直線コネクタ 1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5" name="直線コネクタ 1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6" name="直線コネクタ 1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7" name="直線コネクタ 1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8" name="直線コネクタ 1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9" name="直線コネクタ 1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0" name="直線コネクタ 1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1" name="直線コネクタ 1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2" name="直線コネクタ 1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3" name="直線コネクタ 1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4" name="直線コネクタ 1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5" name="直線コネクタ 1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6" name="直線コネクタ 1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7" name="直線コネクタ 1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8" name="直線コネクタ 1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9" name="直線コネクタ 1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0" name="直線コネクタ 1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1" name="直線コネクタ 1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2" name="直線コネクタ 1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3" name="直線コネクタ 1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4" name="直線コネクタ 1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5" name="直線コネクタ 1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6" name="直線コネクタ 1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7" name="直線コネクタ 1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8" name="直線コネクタ 1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9" name="直線コネクタ 1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0" name="直線コネクタ 1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1" name="直線コネクタ 1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2" name="直線コネクタ 1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3" name="直線コネクタ 1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4" name="直線コネクタ 1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5" name="直線コネクタ 1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6" name="直線コネクタ 1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7" name="直線コネクタ 1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8" name="直線コネクタ 1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9" name="直線コネクタ 1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0" name="直線コネクタ 1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1" name="直線コネクタ 1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2" name="直線コネクタ 1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3" name="直線コネクタ 1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4" name="直線コネクタ 1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5" name="直線コネクタ 1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6" name="直線コネクタ 1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7" name="直線コネクタ 1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8" name="直線コネクタ 1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9" name="直線コネクタ 1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0" name="直線コネクタ 1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1" name="直線コネクタ 1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2" name="直線コネクタ 1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3" name="直線コネクタ 1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4" name="直線コネクタ 1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5" name="直線コネクタ 1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6" name="直線コネクタ 1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7" name="直線コネクタ 1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8" name="直線コネクタ 1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9" name="直線コネクタ 1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0" name="直線コネクタ 1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1" name="直線コネクタ 1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2" name="直線コネクタ 1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3" name="直線コネクタ 1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4" name="直線コネクタ 1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5" name="直線コネクタ 1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6" name="直線コネクタ 1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7" name="直線コネクタ 1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8" name="直線コネクタ 1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9" name="直線コネクタ 1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0" name="直線コネクタ 1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1" name="直線コネクタ 1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2" name="直線コネクタ 1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3" name="直線コネクタ 1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4" name="直線コネクタ 1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5" name="直線コネクタ 1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6" name="直線コネクタ 1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7" name="直線コネクタ 1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8" name="直線コネクタ 1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9" name="直線コネクタ 1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0" name="直線コネクタ 1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1" name="直線コネクタ 1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2" name="直線コネクタ 1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3" name="直線コネクタ 1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4" name="直線コネクタ 1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5" name="直線コネクタ 1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6" name="直線コネクタ 1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7" name="直線コネクタ 1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8" name="直線コネクタ 1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9" name="直線コネクタ 1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0" name="直線コネクタ 1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1" name="直線コネクタ 1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5" name="直線コネクタ 183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6" name="直線コネクタ 183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7" name="直線コネクタ 183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8" name="直線コネクタ 1837"/>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9" name="直線コネクタ 1838"/>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0" name="直線コネクタ 1839"/>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9" name="直線コネクタ 1828"/>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0" name="直線コネクタ 182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1" name="直線コネクタ 1830"/>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2" name="直線コネクタ 1831"/>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4" name="直線コネクタ 1833"/>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1" name="直線コネクタ 184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2" name="直線コネクタ 184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3" name="直線コネクタ 184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7" name="直線コネクタ 185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8" name="直線コネクタ 185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0" name="直線コネクタ 1859"/>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1" name="直線コネクタ 186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3" name="直線コネクタ 1862"/>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4" name="直線コネクタ 186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6" name="直線コネクタ 1865"/>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1" name="直線コネクタ 1870"/>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2" name="直線コネクタ 187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4" name="直線コネクタ 1873"/>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5" name="直線コネクタ 187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7" name="直線コネクタ 1876"/>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0" name="直線コネクタ 187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3" name="直線コネクタ 188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8" name="直線コネクタ 190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9" name="直線コネクタ 190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1" name="直線コネクタ 191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2" name="直線コネクタ 191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4" name="直線コネクタ 191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5" name="直線コネクタ 191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6" name="直線コネクタ 191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7" name="直線コネクタ 191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8" name="直線コネクタ 191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9" name="直線コネクタ 191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0" name="直線コネクタ 191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1" name="直線コネクタ 192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2" name="直線コネクタ 192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3" name="直線コネクタ 192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4" name="直線コネクタ 19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5" name="直線コネクタ 192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6" name="直線コネクタ 192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7" name="直線コネクタ 19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8" name="直線コネクタ 192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9" name="直線コネクタ 192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0" name="直線コネクタ 19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1" name="直線コネクタ 193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2" name="直線コネクタ 193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3" name="直線コネクタ 19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4" name="直線コネクタ 193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5" name="直線コネクタ 193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6" name="直線コネクタ 19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7" name="直線コネクタ 193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0" name="直線コネクタ 193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6" name="直線コネクタ 188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9" name="直線コネクタ 188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1" name="直線コネクタ 189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2" name="直線コネクタ 189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4" name="直線コネクタ 189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5" name="直線コネクタ 189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7" name="直線コネクタ 189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8" name="直線コネクタ 189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9" name="直線コネクタ 189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0" name="直線コネクタ 189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2" name="直線コネクタ 190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3" name="直線コネクタ 190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4" name="直線コネクタ 190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5" name="直線コネクタ 190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6" name="直線コネクタ 190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3" name="直線コネクタ 19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5" name="直線コネクタ 194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6" name="直線コネクタ 19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8" name="直線コネクタ 194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9" name="直線コネクタ 19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1" name="直線コネクタ 195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4" name="直線コネクタ 195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7" name="直線コネクタ 195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0" name="直線コネクタ 195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3" name="直線コネクタ 196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4" name="直線コネクタ 196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5" name="直線コネクタ 196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6" name="直線コネクタ 196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7" name="直線コネクタ 196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8" name="直線コネクタ 196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9" name="直線コネクタ 196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0" name="直線コネクタ 19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1" name="直線コネクタ 19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2" name="直線コネクタ 19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4" name="直線コネクタ 19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5" name="直線コネクタ 19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7" name="直線コネクタ 197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8" name="直線コネクタ 197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0" name="直線コネクタ 197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1" name="直線コネクタ 198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3" name="直線コネクタ 198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4" name="直線コネクタ 19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6" name="直線コネクタ 198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7" name="直線コネクタ 198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9" name="直線コネクタ 198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0" name="直線コネクタ 198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4" name="直線コネクタ 202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7" name="直線コネクタ 202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0" name="直線コネクタ 202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3" name="直線コネクタ 203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6" name="直線コネクタ 203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9" name="直線コネクタ 203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2" name="直線コネクタ 204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5" name="直線コネクタ 204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8" name="直線コネクタ 204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1" name="直線コネクタ 205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4" name="直線コネクタ 205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2" name="直線コネクタ 199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4" name="直線コネクタ 199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5" name="直線コネクタ 199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7" name="直線コネクタ 199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8" name="直線コネクタ 199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0" name="直線コネクタ 199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1" name="直線コネクタ 200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3" name="直線コネクタ 200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6" name="直線コネクタ 205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7" name="直線コネクタ 205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9" name="直線コネクタ 205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0" name="直線コネクタ 205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2" name="直線コネクタ 206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3" name="直線コネクタ 206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5" name="直線コネクタ 206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6" name="直線コネクタ 206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8" name="直線コネクタ 206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9" name="直線コネクタ 206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1" name="直線コネクタ 207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2" name="直線コネクタ 207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4" name="直線コネクタ 207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5" name="直線コネクタ 20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7" name="直線コネクタ 207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8" name="直線コネクタ 20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0" name="直線コネクタ 207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1" name="直線コネクタ 20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2" name="直線コネクタ 208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6" name="直線コネクタ 208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7" name="直線コネクタ 20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8" name="直線コネクタ 208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9" name="直線コネクタ 20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0" name="直線コネクタ 20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2" name="直線コネクタ 20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3" name="直線コネクタ 20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5" name="直線コネクタ 20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6" name="直線コネクタ 20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7" name="直線コネクタ 20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8" name="直線コネクタ 20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9" name="直線コネクタ 20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0" name="直線コネクタ 20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1" name="直線コネクタ 21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2" name="直線コネクタ 21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3" name="直線コネクタ 21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4" name="直線コネクタ 21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5" name="直線コネクタ 21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6" name="直線コネクタ 21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7" name="直線コネクタ 21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8" name="直線コネクタ 21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9" name="直線コネクタ 210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0" name="直線コネクタ 210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1" name="直線コネクタ 211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2" name="直線コネクタ 211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3" name="直線コネクタ 211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4" name="直線コネクタ 211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5" name="直線コネクタ 211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6" name="直線コネクタ 211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7" name="直線コネクタ 211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8" name="直線コネクタ 211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1" name="直線コネクタ 212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4" name="直線コネクタ 212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11" name="直線コネクタ 321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12" name="直線コネクタ 3211"/>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3" name="直線コネクタ 3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4" name="直線コネクタ 3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6" name="直線コネクタ 32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7" name="直線コネクタ 3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8" name="直線コネクタ 3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9" name="直線コネクタ 32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0" name="直線コネクタ 3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1" name="直線コネクタ 3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2" name="直線コネクタ 32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3" name="直線コネクタ 3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4" name="直線コネクタ 3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5" name="直線コネクタ 32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6" name="直線コネクタ 3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7" name="直線コネクタ 3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8" name="直線コネクタ 32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9" name="直線コネクタ 3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0" name="直線コネクタ 32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1" name="直線コネクタ 32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2" name="直線コネクタ 3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3" name="直線コネクタ 3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4" name="直線コネクタ 32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5" name="直線コネクタ 3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8" name="直線コネクタ 32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49" name="直線コネクタ 3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0" name="直線コネクタ 3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1" name="直線コネクタ 32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2" name="直線コネクタ 3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3" name="直線コネクタ 3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4" name="直線コネクタ 32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5" name="直線コネクタ 3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6" name="直線コネクタ 3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7" name="直線コネクタ 32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8" name="直線コネクタ 3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9" name="直線コネクタ 3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0" name="直線コネクタ 3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1" name="直線コネクタ 3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2" name="直線コネクタ 326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3" name="直線コネクタ 3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4" name="直線コネクタ 3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5" name="直線コネクタ 32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6" name="直線コネクタ 3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7" name="直線コネクタ 3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8" name="直線コネクタ 32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9" name="直線コネクタ 3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0" name="直線コネクタ 3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1" name="直線コネクタ 3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3" name="直線コネクタ 3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4" name="直線コネクタ 3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5" name="直線コネクタ 3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6" name="直線コネクタ 3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7" name="直線コネクタ 32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8" name="直線コネクタ 3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9" name="直線コネクタ 3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0" name="直線コネクタ 3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1" name="直線コネクタ 3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2" name="直線コネクタ 3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3" name="直線コネクタ 3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4" name="直線コネクタ 3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5" name="直線コネクタ 3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6" name="直線コネクタ 32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7" name="直線コネクタ 3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8" name="直線コネクタ 3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9" name="直線コネクタ 3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0" name="直線コネクタ 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1" name="直線コネクタ 3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2" name="直線コネクタ 3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3" name="直線コネクタ 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4" name="直線コネクタ 3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5" name="直線コネクタ 33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6" name="直線コネクタ 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7" name="直線コネクタ 3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8" name="直線コネクタ 33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9" name="直線コネクタ 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0" name="直線コネクタ 3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1" name="直線コネクタ 33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2" name="直線コネクタ 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3" name="直線コネクタ 3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4" name="直線コネクタ 33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5" name="直線コネクタ 3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6" name="直線コネクタ 3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7" name="直線コネクタ 33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8" name="直線コネクタ 3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19" name="直線コネクタ 331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2" name="直線コネクタ 332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5" name="直線コネクタ 332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8" name="直線コネクタ 332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1" name="直線コネクタ 333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4" name="直線コネクタ 3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6" name="直線コネクタ 333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7" name="直線コネクタ 3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9" name="直線コネクタ 333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0" name="直線コネクタ 3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2" name="直線コネクタ 334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3" name="直線コネクタ 3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5" name="直線コネクタ 334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6" name="直線コネクタ 3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8" name="直線コネクタ 33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9" name="直線コネクタ 3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1" name="直線コネクタ 33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2" name="直線コネクタ 3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4" name="直線コネクタ 33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5" name="直線コネクタ 3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6" name="直線コネクタ 3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7" name="直線コネクタ 3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8" name="直線コネクタ 3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0" name="直線コネクタ 3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1" name="直線コネクタ 3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2" name="直線コネクタ 3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3" name="直線コネクタ 3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4" name="直線コネクタ 3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5" name="直線コネクタ 3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6" name="直線コネクタ 3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7" name="直線コネクタ 3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8" name="直線コネクタ 3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9" name="直線コネクタ 34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0" name="直線コネクタ 3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1" name="直線コネクタ 3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2" name="直線コネクタ 3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4" name="直線コネクタ 3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5" name="直線コネクタ 3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7" name="直線コネクタ 3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8" name="直線コネクタ 3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0" name="直線コネクタ 3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1" name="直線コネクタ 3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3" name="直線コネクタ 3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4" name="直線コネクタ 3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6" name="直線コネクタ 3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7" name="直線コネクタ 3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9" name="直線コネクタ 3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0" name="直線コネクタ 3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2" name="直線コネクタ 3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4" name="直線コネクタ 3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5" name="直線コネクタ 3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7" name="直線コネクタ 3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8" name="直線コネクタ 3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0" name="直線コネクタ 3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1" name="直線コネクタ 3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63" name="直線コネクタ 34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64" name="直線コネクタ 34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5" name="直線コネクタ 3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6" name="直線コネクタ 3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8" name="直線コネクタ 34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9" name="直線コネクタ 34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0" name="直線コネクタ 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1" name="直線コネクタ 34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2" name="直線コネクタ 34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3" name="直線コネクタ 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4" name="直線コネクタ 34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5" name="直線コネクタ 34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6" name="直線コネクタ 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7" name="直線コネクタ 3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8" name="直線コネクタ 34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9" name="直線コネクタ 3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0" name="直線コネクタ 3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1" name="直線コネクタ 3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2" name="直線コネクタ 3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3" name="直線コネクタ 3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4" name="直線コネクタ 3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5" name="直線コネクタ 3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6" name="直線コネクタ 3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7" name="直線コネクタ 3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0" name="直線コネクタ 34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1" name="直線コネクタ 3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2" name="直線コネクタ 3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3" name="直線コネクタ 35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4" name="直線コネクタ 3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5" name="直線コネクタ 3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6" name="直線コネクタ 35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7" name="直線コネクタ 3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8" name="直線コネクタ 3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9" name="直線コネクタ 35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0" name="直線コネクタ 3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1" name="直線コネクタ 3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2" name="直線コネクタ 3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3" name="直線コネクタ 3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4" name="直線コネクタ 35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5" name="直線コネクタ 3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6" name="直線コネクタ 3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7" name="直線コネクタ 35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8" name="直線コネクタ 3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9" name="直線コネクタ 3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0" name="直線コネクタ 35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1" name="直線コネクタ 3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2" name="直線コネクタ 3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3" name="直線コネクタ 3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5" name="直線コネクタ 3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6" name="直線コネクタ 35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7" name="直線コネクタ 35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8" name="直線コネクタ 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9" name="直線コネクタ 35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0" name="直線コネクタ 35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1" name="直線コネクタ 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2" name="直線コネクタ 35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3" name="直線コネクタ 35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4" name="直線コネクタ 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5" name="直線コネクタ 3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6" name="直線コネクタ 35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7" name="直線コネクタ 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8" name="直線コネクタ 3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9" name="直線コネクタ 35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0" name="直線コネクタ 3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1" name="直線コネクタ 3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2" name="直線コネクタ 3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3" name="直線コネクタ 3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4" name="直線コネクタ 3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5" name="直線コネクタ 3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6" name="直線コネクタ 3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7" name="直線コネクタ 3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8" name="直線コネクタ 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9" name="直線コネクタ 3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0" name="直線コネクタ 3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1" name="直線コネクタ 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2" name="直線コネクタ 3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3" name="直線コネクタ 3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4" name="直線コネクタ 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5" name="直線コネクタ 3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6" name="直線コネクタ 3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7" name="直線コネクタ 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8" name="直線コネクタ 3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9" name="直線コネクタ 3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0" name="直線コネクタ 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1" name="直線コネクタ 35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4" name="直線コネクタ 35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7" name="直線コネクタ 35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0" name="直線コネクタ 35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3" name="直線コネクタ 35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6" name="直線コネクタ 3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8" name="直線コネクタ 35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9" name="直線コネクタ 3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1" name="直線コネクタ 35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2" name="直線コネクタ 3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4" name="直線コネクタ 35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5" name="直線コネクタ 3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7" name="直線コネクタ 35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8" name="直線コネクタ 3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0" name="直線コネクタ 35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1" name="直線コネクタ 3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3" name="直線コネクタ 36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4" name="直線コネクタ 3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6" name="直線コネクタ 36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5" name="直線コネクタ 3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7" name="直線コネクタ 3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8" name="直線コネクタ 3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0" name="直線コネクタ 3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1" name="直線コネクタ 3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3" name="直線コネクタ 3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4" name="直線コネクタ 3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6" name="直線コネクタ 3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7" name="直線コネクタ 3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9" name="直線コネクタ 3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0" name="直線コネクタ 3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2" name="直線コネクタ 3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3" name="直線コネクタ 3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5" name="直線コネクタ 3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6" name="直線コネクタ 3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8" name="直線コネクタ 3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9" name="直線コネクタ 3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2" name="直線コネクタ 3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5" name="直線コネクタ 3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8" name="直線コネクタ 3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9" name="直線コネクタ 3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1" name="直線コネクタ 3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2" name="直線コネクタ 3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4" name="直線コネクタ 3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3" name="直線コネクタ 3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5" name="直線コネクタ 3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6" name="直線コネクタ 3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8" name="直線コネクタ 3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9" name="直線コネクタ 3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1" name="直線コネクタ 3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2" name="直線コネクタ 3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4" name="直線コネクタ 3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5" name="直線コネクタ 3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7" name="直線コネクタ 3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0" name="直線コネクタ 3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3" name="直線コネクタ 3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6" name="直線コネクタ 3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8" name="直線コネクタ 3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1" name="直線コネクタ 3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4" name="直線コネクタ 3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7" name="直線コネクタ 3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9" name="直線コネクタ 3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0" name="直線コネクタ 3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2" name="直線コネクタ 3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6" name="直線コネクタ 3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9" name="直線コネクタ 3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2" name="直線コネクタ 3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5" name="直線コネクタ 3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6" name="直線コネクタ 3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8" name="直線コネクタ 3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9" name="直線コネクタ 3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1" name="直線コネクタ 3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2" name="直線コネクタ 3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4" name="直線コネクタ 3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7" name="直線コネクタ 3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9" name="直線コネクタ 3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0" name="直線コネクタ 3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2" name="直線コネクタ 3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3" name="直線コネクタ 3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5" name="直線コネクタ 3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6" name="直線コネクタ 3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8" name="直線コネクタ 3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9" name="直線コネクタ 3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1" name="直線コネクタ 3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2" name="直線コネクタ 3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4" name="直線コネクタ 3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5" name="直線コネクタ 3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7" name="直線コネクタ 3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8" name="直線コネクタ 3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0" name="直線コネクタ 3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1" name="直線コネクタ 3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3" name="直線コネクタ 3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4" name="直線コネクタ 3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6" name="直線コネクタ 3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7" name="直線コネクタ 3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9" name="直線コネクタ 3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0" name="直線コネクタ 3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2" name="直線コネクタ 3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3" name="直線コネクタ 3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5" name="直線コネクタ 3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6" name="直線コネクタ 3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8" name="直線コネクタ 3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9" name="直線コネクタ 3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1" name="直線コネクタ 3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2" name="直線コネクタ 3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4" name="直線コネクタ 3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0" name="直線コネクタ 3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2" name="直線コネクタ 3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3" name="直線コネクタ 3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5" name="直線コネクタ 3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6" name="直線コネクタ 3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8" name="直線コネクタ 3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9" name="直線コネクタ 38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1" name="直線コネクタ 3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2" name="直線コネクタ 3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4" name="直線コネクタ 3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5" name="直線コネクタ 3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7" name="直線コネクタ 3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8" name="直線コネクタ 3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0" name="直線コネクタ 3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1" name="直線コネクタ 3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3" name="直線コネクタ 3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4" name="直線コネクタ 3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6" name="直線コネクタ 3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7" name="直線コネクタ 3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9" name="直線コネクタ 3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0" name="直線コネクタ 3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2" name="直線コネクタ 3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3" name="直線コネクタ 3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5" name="直線コネクタ 3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6" name="直線コネクタ 3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8" name="直線コネクタ 3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9" name="直線コネクタ 3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1" name="直線コネクタ 3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2" name="直線コネクタ 3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4" name="直線コネクタ 3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5" name="直線コネクタ 3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7" name="直線コネクタ 3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6" name="直線コネクタ 3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8" name="直線コネクタ 3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9" name="直線コネクタ 3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1" name="直線コネクタ 3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2" name="直線コネクタ 3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4" name="直線コネクタ 3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5" name="直線コネクタ 3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7" name="直線コネクタ 3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8" name="直線コネクタ 3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0" name="直線コネクタ 3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1" name="直線コネクタ 3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3" name="直線コネクタ 3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4" name="直線コネクタ 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6" name="直線コネクタ 3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7" name="直線コネクタ 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9" name="直線コネクタ 3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0" name="直線コネクタ 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2" name="直線コネクタ 3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3" name="直線コネクタ 3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5" name="直線コネクタ 3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6" name="直線コネクタ 3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8" name="直線コネクタ 3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9" name="直線コネクタ 3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1" name="直線コネクタ 3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2" name="直線コネクタ 3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4" name="直線コネクタ 3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5" name="直線コネクタ 3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7" name="直線コネクタ 3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8" name="直線コネクタ 3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0" name="直線コネクタ 3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1" name="直線コネクタ 3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2" name="直線コネクタ 3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5" name="直線コネクタ 3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6" name="直線コネクタ 3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7" name="直線コネクタ 3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8" name="直線コネクタ 3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9" name="直線コネクタ 3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0" name="直線コネクタ 3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1" name="直線コネクタ 3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2" name="直線コネクタ 3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3" name="直線コネクタ 3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4" name="直線コネクタ 3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5" name="直線コネクタ 3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6" name="直線コネクタ 3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7" name="直線コネクタ 3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9" name="直線コネクタ 3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0" name="直線コネクタ 3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2" name="直線コネクタ 3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3" name="直線コネクタ 3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5" name="直線コネクタ 3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6" name="直線コネクタ 3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8" name="直線コネクタ 3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9" name="直線コネクタ 3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1" name="直線コネクタ 3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2" name="直線コネクタ 3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4" name="直線コネクタ 3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5" name="直線コネクタ 3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7" name="直線コネクタ 3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9" name="直線コネクタ 3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0" name="直線コネクタ 3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2" name="直線コネクタ 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3" name="直線コネクタ 3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5" name="直線コネクタ 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6" name="直線コネクタ 3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8" name="直線コネクタ 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1" name="直線コネクタ 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4" name="直線コネクタ 3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7" name="直線コネクタ 3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0" name="直線コネクタ 3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3" name="直線コネクタ 4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6" name="直線コネクタ 4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9" name="直線コネクタ 4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0" name="直線コネクタ 4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2" name="直線コネクタ 4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3" name="直線コネクタ 4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4" name="直線コネクタ 4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6" name="直線コネクタ 4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7" name="直線コネクタ 4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9" name="直線コネクタ 4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0" name="直線コネクタ 4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2" name="直線コネクタ 4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3" name="直線コネクタ 4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5" name="直線コネクタ 4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6" name="直線コネクタ 4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7" name="直線コネクタ 4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8" name="直線コネクタ 4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9" name="直線コネクタ 4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0" name="直線コネクタ 4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1" name="直線コネクタ 4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2" name="直線コネクタ 4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3" name="直線コネクタ 4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4" name="直線コネクタ 4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5" name="直線コネクタ 4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6" name="直線コネクタ 4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7" name="直線コネクタ 4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8" name="直線コネクタ 4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9" name="直線コネクタ 4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0" name="直線コネクタ 4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1" name="直線コネクタ 4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2" name="直線コネクタ 4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3" name="直線コネクタ 4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4" name="直線コネクタ 4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5" name="直線コネクタ 4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6" name="直線コネクタ 4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7" name="直線コネクタ 4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8" name="直線コネクタ 4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1" name="直線コネクタ 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4" name="直線コネクタ 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7" name="直線コネクタ 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0" name="直線コネクタ 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5" name="直線コネクタ 4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8" name="直線コネクタ 4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1" name="直線コネクタ 4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4" name="直線コネクタ 4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7" name="直線コネクタ 4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0" name="直線コネクタ 4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3" name="直線コネクタ 4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4" name="直線コネクタ 40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6" name="直線コネクタ 4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7" name="直線コネクタ 40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9" name="直線コネクタ 4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0" name="直線コネクタ 40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2" name="直線コネクタ 40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3" name="直線コネクタ 40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5" name="直線コネクタ 40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6" name="直線コネクタ 40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8" name="直線コネクタ 40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9" name="直線コネクタ 4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1" name="直線コネクタ 4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2" name="直線コネクタ 4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4" name="直線コネクタ 4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5" name="直線コネクタ 4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8" name="直線コネクタ 4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9" name="直線コネクタ 4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1" name="直線コネクタ 4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2" name="直線コネクタ 4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4" name="直線コネクタ 4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5" name="直線コネクタ 4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7" name="直線コネクタ 4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8" name="直線コネクタ 4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0" name="直線コネクタ 4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1" name="直線コネクタ 4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3" name="直線コネクタ 4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4" name="直線コネクタ 4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6" name="直線コネクタ 4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7" name="直線コネクタ 4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9" name="直線コネクタ 4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0" name="直線コネクタ 4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2" name="直線コネクタ 4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3" name="直線コネクタ 4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5" name="直線コネクタ 4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6" name="直線コネクタ 4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8" name="直線コネクタ 4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9" name="直線コネクタ 4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1" name="直線コネクタ 4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2" name="直線コネクタ 4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4" name="直線コネクタ 4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5" name="直線コネクタ 4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7" name="直線コネクタ 4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8" name="直線コネクタ 4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0" name="直線コネクタ 4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1" name="直線コネクタ 4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3" name="直線コネクタ 4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2" name="直線コネクタ 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3" name="直線コネクタ 4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4" name="直線コネクタ 4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5" name="直線コネクタ 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7" name="直線コネクタ 4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8" name="直線コネクタ 4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9" name="直線コネクタ 4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0" name="直線コネクタ 4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1" name="直線コネクタ 4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2" name="直線コネクタ 4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3" name="直線コネクタ 4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4" name="直線コネクタ 4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5" name="直線コネクタ 4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6" name="直線コネクタ 4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7" name="直線コネクタ 4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8" name="直線コネクタ 4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9" name="直線コネクタ 4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0" name="直線コネクタ 4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1" name="直線コネクタ 4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2" name="直線コネクタ 4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3" name="直線コネクタ 4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4" name="直線コネクタ 4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5" name="直線コネクタ 4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6" name="直線コネクタ 4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7" name="直線コネクタ 4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8" name="直線コネクタ 4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9" name="直線コネクタ 4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0" name="直線コネクタ 4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1" name="直線コネクタ 4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2" name="直線コネクタ 4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3" name="直線コネクタ 4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4" name="直線コネクタ 4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5" name="直線コネクタ 4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6" name="直線コネクタ 4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7" name="直線コネクタ 4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8" name="直線コネクタ 4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9" name="直線コネクタ 4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0" name="直線コネクタ 4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2" name="直線コネクタ 4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3" name="直線コネクタ 4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5" name="直線コネクタ 4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6" name="直線コネクタ 4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8" name="直線コネクタ 4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9" name="直線コネクタ 4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2" name="直線コネクタ 4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3" name="直線コネクタ 4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5" name="直線コネクタ 4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6" name="直線コネクタ 4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8" name="直線コネクタ 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9" name="直線コネクタ 4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1" name="直線コネクタ 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2" name="直線コネクタ 4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4" name="直線コネクタ 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5" name="直線コネクタ 4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8" name="直線コネクタ 4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9" name="直線コネクタ 4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1" name="直線コネクタ 4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5" name="直線コネクタ 4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6" name="直線コネクタ 4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7" name="直線コネクタ 4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8" name="直線コネクタ 4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9" name="直線コネクタ 4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0" name="直線コネクタ 4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1" name="直線コネクタ 4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2" name="直線コネクタ 4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3" name="直線コネクタ 4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4" name="直線コネクタ 4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5" name="直線コネクタ 4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6" name="直線コネクタ 4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7" name="直線コネクタ 4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8" name="直線コネクタ 4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9" name="直線コネクタ 4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0" name="直線コネクタ 4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1" name="直線コネクタ 4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2" name="直線コネクタ 4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3" name="直線コネクタ 4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4" name="直線コネクタ 4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5" name="直線コネクタ 4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6" name="直線コネクタ 4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7" name="直線コネクタ 4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8" name="直線コネクタ 4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9" name="直線コネクタ 4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0" name="直線コネクタ 4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1" name="直線コネクタ 4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0" name="直線コネクタ 3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1" name="直線コネクタ 31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2" name="直線コネクタ 3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3" name="直線コネクタ 3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4" name="直線コネクタ 31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5" name="直線コネクタ 3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6" name="直線コネクタ 3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8" name="直線コネクタ 3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9" name="直線コネクタ 3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0" name="直線コネクタ 3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1" name="直線コネクタ 3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2" name="直線コネクタ 3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3" name="直線コネクタ 3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4" name="直線コネクタ 3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5" name="直線コネクタ 3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6" name="直線コネクタ 3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7" name="直線コネクタ 3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8" name="直線コネクタ 3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9" name="直線コネクタ 3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0" name="直線コネクタ 3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2" name="直線コネクタ 3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3" name="直線コネクタ 3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5" name="直線コネクタ 3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6" name="直線コネクタ 3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8" name="直線コネクタ 3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9" name="直線コネクタ 3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1" name="直線コネクタ 3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2" name="直線コネクタ 3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4" name="直線コネクタ 3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5" name="直線コネクタ 3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7" name="直線コネクタ 3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8" name="直線コネクタ 3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0" name="直線コネクタ 3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2" name="直線コネクタ 3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3" name="直線コネクタ 3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5" name="直線コネクタ 3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6" name="直線コネクタ 3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08" name="直線コネクタ 320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09" name="直線コネクタ 320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0" name="直線コネクタ 32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2" name="直線コネクタ 4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3" name="直線コネクタ 4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0" name="直線コネクタ 42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1" name="直線コネクタ 43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2" name="直線コネクタ 4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3" name="直線コネクタ 43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4" name="直線コネクタ 43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5" name="直線コネクタ 43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6" name="直線コネクタ 43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7" name="直線コネクタ 43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8" name="直線コネクタ 43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9" name="直線コネクタ 43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0" name="直線コネクタ 43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1" name="直線コネクタ 43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2" name="直線コネクタ 43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3" name="直線コネクタ 4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4" name="直線コネクタ 43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5" name="直線コネクタ 43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6" name="直線コネクタ 4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7" name="直線コネクタ 43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8" name="直線コネクタ 43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9" name="直線コネクタ 4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0" name="直線コネクタ 43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1" name="直線コネクタ 43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2" name="直線コネクタ 4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3" name="直線コネクタ 4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4" name="直線コネクタ 4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5" name="直線コネクタ 4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6" name="直線コネクタ 4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9" name="直線コネクタ 4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0" name="直線コネクタ 433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2" name="直線コネクタ 4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3" name="直線コネクタ 43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5" name="直線コネクタ 4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6" name="直線コネクタ 43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8" name="直線コネクタ 4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9" name="直線コネクタ 43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1" name="直線コネクタ 4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2" name="直線コネクタ 43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4" name="直線コネクタ 4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5" name="直線コネクタ 4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7" name="直線コネクタ 4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8" name="直線コネクタ 4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9" name="直線コネクタ 4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0" name="直線コネクタ 4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2" name="直線コネクタ 43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3" name="直線コネクタ 4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4" name="直線コネクタ 43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5" name="直線コネクタ 43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6" name="直線コネクタ 4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7" name="直線コネクタ 43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8" name="直線コネクタ 43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9" name="直線コネクタ 4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0" name="直線コネクタ 43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1" name="直線コネクタ 43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2" name="直線コネクタ 43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3" name="直線コネクタ 43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4" name="直線コネクタ 43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5" name="直線コネクタ 43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6" name="直線コネクタ 43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7" name="直線コネクタ 43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9" name="直線コネクタ 43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0" name="直線コネクタ 43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2" name="直線コネクタ 43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3" name="直線コネクタ 43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5" name="直線コネクタ 43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6" name="直線コネクタ 43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8" name="直線コネクタ 438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9" name="直線コネクタ 43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1" name="直線コネクタ 4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2" name="直線コネクタ 4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4" name="直線コネクタ 4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5" name="直線コネクタ 4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97" name="直線コネクタ 439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9" name="直線コネクタ 4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0" name="直線コネクタ 439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2" name="直線コネクタ 4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3" name="直線コネクタ 440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5" name="直線コネクタ 4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6" name="直線コネクタ 440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8" name="直線コネクタ 44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9" name="直線コネクタ 440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1" name="直線コネクタ 44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4" name="直線コネクタ 44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7" name="直線コネクタ 441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0" name="直線コネクタ 441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3" name="直線コネクタ 442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6" name="直線コネクタ 4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9" name="直線コネクタ 4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32" name="直線コネクタ 4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3" name="直線コネクタ 44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4" name="直線コネクタ 4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6" name="直線コネクタ 44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7" name="直線コネクタ 4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9" name="直線コネクタ 44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0" name="直線コネクタ 4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2" name="直線コネクタ 44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3" name="直線コネクタ 4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5" name="直線コネクタ 44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6" name="直線コネクタ 4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8" name="直線コネクタ 44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9" name="直線コネクタ 4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1" name="直線コネクタ 44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2" name="直線コネクタ 4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4" name="直線コネクタ 44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5" name="直線コネクタ 4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7" name="直線コネクタ 44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0" name="直線コネクタ 44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3" name="直線コネクタ 44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4" name="直線コネクタ 44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7" name="直線コネクタ 44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0" name="直線コネクタ 44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3" name="直線コネクタ 44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6" name="直線コネクタ 44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9" name="直線コネクタ 44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2" name="直線コネクタ 44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493" name="直線コネクタ 4492"/>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494" name="直線コネクタ 4493"/>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5" name="直線コネクタ 4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8" name="直線コネクタ 44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9" name="直線コネクタ 44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0" name="直線コネクタ 44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1" name="直線コネクタ 45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2" name="直線コネクタ 45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3" name="直線コネクタ 45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4" name="直線コネクタ 45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5" name="直線コネクタ 45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6" name="直線コネクタ 45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7" name="直線コネクタ 45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8" name="直線コネクタ 45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9" name="直線コネクタ 45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0" name="直線コネクタ 45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2" name="直線コネクタ 45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3" name="直線コネクタ 45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4" name="直線コネクタ 45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5" name="直線コネクタ 45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6" name="直線コネクタ 45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7" name="直線コネクタ 45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8" name="直線コネクタ 45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9" name="直線コネクタ 45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0" name="直線コネクタ 45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1" name="直線コネクタ 4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2" name="直線コネクタ 4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3" name="直線コネクタ 4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4" name="直線コネクタ 4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5" name="直線コネクタ 4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6" name="直線コネクタ 4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7" name="直線コネクタ 4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8" name="直線コネクタ 4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9" name="直線コネクタ 4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0" name="直線コネクタ 45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1" name="直線コネクタ 45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3" name="直線コネクタ 45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4" name="直線コネクタ 45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6" name="直線コネクタ 45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7" name="直線コネクタ 45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9" name="直線コネクタ 45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0" name="直線コネクタ 45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3" name="直線コネクタ 45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4" name="直線コネクタ 45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6" name="直線コネクタ 45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7" name="直線コネクタ 45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9" name="直線コネクタ 45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0" name="直線コネクタ 45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2" name="直線コネクタ 45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3" name="直線コネクタ 4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5" name="直線コネクタ 4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6" name="直線コネクタ 4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8" name="直線コネクタ 4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9" name="直線コネクタ 4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1" name="直線コネクタ 4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62" name="直線コネクタ 4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3" name="直線コネクタ 45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6" name="直線コネクタ 45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7" name="直線コネクタ 45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8" name="直線コネクタ 45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9" name="直線コネクタ 45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0" name="直線コネクタ 45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1" name="直線コネクタ 45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2" name="直線コネクタ 45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3" name="直線コネクタ 45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4" name="直線コネクタ 45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5" name="直線コネクタ 4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6" name="直線コネクタ 4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7" name="直線コネクタ 4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8" name="直線コネクタ 4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9" name="直線コネクタ 4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0" name="直線コネクタ 45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1" name="直線コネクタ 4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2" name="直線コネクタ 45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3" name="直線コネクタ 45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4" name="直線コネクタ 4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5" name="直線コネクタ 45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6" name="直線コネクタ 4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7" name="直線コネクタ 4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8" name="直線コネクタ 4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9" name="直線コネクタ 4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0" name="直線コネクタ 4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1" name="直線コネクタ 4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2" name="直線コネクタ 4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3" name="直線コネクタ 4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4" name="直線コネクタ 4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5" name="直線コネクタ 4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6" name="直線コネクタ 4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7" name="直線コネクタ 4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8" name="直線コネクタ 4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9" name="直線コネクタ 4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0" name="直線コネクタ 4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1" name="直線コネクタ 46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2" name="直線コネクタ 46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4" name="直線コネクタ 46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5" name="直線コネクタ 46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7" name="直線コネクタ 4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8" name="直線コネクタ 4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0" name="直線コネクタ 4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1" name="直線コネクタ 4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3" name="直線コネクタ 4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4" name="直線コネクタ 4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8" name="直線コネクタ 46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9" name="直線コネクタ 4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1" name="直線コネクタ 4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2" name="直線コネクタ 4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4" name="直線コネクタ 4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5" name="直線コネクタ 4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7" name="直線コネクタ 4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8" name="直線コネクタ 4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0" name="直線コネクタ 4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1" name="直線コネクタ 4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3" name="直線コネクタ 4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4" name="直線コネクタ 4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6" name="直線コネクタ 4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3" name="直線コネクタ 46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5" name="直線コネクタ 46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6" name="直線コネクタ 46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8" name="直線コネクタ 46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9" name="直線コネクタ 46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1" name="直線コネクタ 46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2" name="直線コネクタ 46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4" name="直線コネクタ 46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5" name="直線コネクタ 46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7" name="直線コネクタ 46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8" name="直線コネクタ 46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0" name="直線コネクタ 46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1" name="直線コネクタ 46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3" name="直線コネクタ 4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4" name="直線コネクタ 46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6" name="直線コネクタ 4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7" name="直線コネクタ 46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9" name="直線コネクタ 4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0" name="直線コネクタ 46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2" name="直線コネクタ 4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3" name="直線コネクタ 47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5" name="直線コネクタ 4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6" name="直線コネクタ 47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8" name="直線コネクタ 4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9" name="直線コネクタ 47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1" name="直線コネクタ 4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2" name="直線コネクタ 47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4" name="直線コネクタ 47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5" name="直線コネクタ 47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7" name="直線コネクタ 47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8" name="直線コネクタ 47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0" name="直線コネクタ 47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1" name="直線コネクタ 47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3" name="直線コネクタ 47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4" name="直線コネクタ 47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6" name="直線コネクタ 47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7" name="直線コネクタ 47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9" name="直線コネクタ 47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0" name="直線コネクタ 47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2" name="直線コネクタ 47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3" name="直線コネクタ 47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5" name="直線コネクタ 47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6" name="直線コネクタ 47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8" name="直線コネクタ 47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9" name="直線コネクタ 47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1" name="直線コネクタ 47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2" name="直線コネクタ 47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4" name="直線コネクタ 47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745" name="直線コネクタ 4744"/>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746" name="直線コネクタ 4745"/>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0" name="直線コネクタ 47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1" name="直線コネクタ 47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2" name="直線コネクタ 47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3" name="直線コネクタ 47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4" name="直線コネクタ 47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5" name="直線コネクタ 47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6" name="直線コネクタ 47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7" name="直線コネクタ 47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8" name="直線コネクタ 4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9" name="直線コネクタ 475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0" name="直線コネクタ 47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1" name="直線コネクタ 47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2" name="直線コネクタ 47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3" name="直線コネクタ 47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4" name="直線コネクタ 47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5" name="直線コネクタ 47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6" name="直線コネクタ 47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7" name="直線コネクタ 47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8" name="直線コネクタ 47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9" name="直線コネクタ 47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0" name="直線コネクタ 47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1" name="直線コネクタ 47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2" name="直線コネクタ 47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3" name="直線コネクタ 47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4" name="直線コネクタ 47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5" name="直線コネクタ 47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6" name="直線コネクタ 47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7" name="直線コネクタ 47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8" name="直線コネクタ 47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9" name="直線コネクタ 47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80" name="直線コネクタ 47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1" name="直線コネクタ 47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2" name="直線コネクタ 47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3" name="直線コネクタ 4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5" name="直線コネクタ 47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6" name="直線コネクタ 4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8" name="直線コネクタ 47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9" name="直線コネクタ 4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1" name="直線コネクタ 479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4" name="直線コネクタ 4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6" name="直線コネクタ 479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7" name="直線コネクタ 4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9" name="直線コネクタ 479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0" name="直線コネクタ 4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2" name="直線コネクタ 480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3" name="直線コネクタ 4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5" name="直線コネクタ 480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6" name="直線コネクタ 4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8" name="直線コネクタ 480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9" name="直線コネクタ 4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1" name="直線コネクタ 481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2" name="直線コネクタ 4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4" name="直線コネクタ 48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8" name="直線コネクタ 48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9" name="直線コネクタ 48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0" name="直線コネクタ 48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1" name="直線コネクタ 48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2" name="直線コネクタ 48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3" name="直線コネクタ 48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4" name="直線コネクタ 48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5" name="直線コネクタ 48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6" name="直線コネクタ 48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7" name="直線コネクタ 48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8" name="直線コネクタ 48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9" name="直線コネクタ 4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0" name="直線コネクタ 48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1" name="直線コネクタ 48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2" name="直線コネクタ 48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3" name="直線コネクタ 48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4" name="直線コネクタ 48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5" name="直線コネクタ 48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6" name="直線コネクタ 48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7" name="直線コネクタ 48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8" name="直線コネクタ 48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9" name="直線コネクタ 48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0" name="直線コネクタ 4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1" name="直線コネクタ 48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2" name="直線コネクタ 48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3" name="直線コネクタ 4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4" name="直線コネクタ 48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5" name="直線コネクタ 48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6" name="直線コネクタ 4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7" name="直線コネクタ 48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8" name="直線コネクタ 48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9" name="直線コネクタ 4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0" name="直線コネクタ 48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1" name="直線コネクタ 48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2" name="直線コネクタ 4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3" name="直線コネクタ 48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6" name="直線コネクタ 48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9" name="直線コネクタ 48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2" name="直線コネクタ 48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5" name="直線コネクタ 486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8" name="直線コネクタ 4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0" name="直線コネクタ 48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1" name="直線コネクタ 4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3" name="直線コネクタ 48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4" name="直線コネクタ 4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6" name="直線コネクタ 48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7" name="直線コネクタ 4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9" name="直線コネクタ 48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0" name="直線コネクタ 4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2" name="直線コネクタ 48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5" name="直線コネクタ 48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8" name="直線コネクタ 48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9" name="直線コネクタ 4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1" name="直線コネクタ 4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2" name="直線コネクタ 48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4" name="直線コネクタ 4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5" name="直線コネクタ 48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7" name="直線コネクタ 4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8" name="直線コネクタ 48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0" name="直線コネクタ 4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1" name="直線コネクタ 49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3" name="直線コネクタ 4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4" name="直線コネクタ 49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6" name="直線コネクタ 4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7" name="直線コネクタ 49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9" name="直線コネクタ 4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0" name="直線コネクタ 49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2" name="直線コネクタ 4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3" name="直線コネクタ 49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5" name="直線コネクタ 4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6" name="直線コネクタ 49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8" name="直線コネクタ 4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9" name="直線コネクタ 49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1" name="直線コネクタ 4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2" name="直線コネクタ 49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4" name="直線コネクタ 4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5" name="直線コネクタ 49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7" name="直線コネクタ 4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8" name="直線コネクタ 49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0" name="直線コネクタ 4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1" name="直線コネクタ 49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4" name="直線コネクタ 49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5" name="直線コネクタ 4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7" name="直線コネクタ 49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8" name="直線コネクタ 4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0" name="直線コネクタ 49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1" name="直線コネクタ 4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3" name="直線コネクタ 4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4" name="直線コネクタ 4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6" name="直線コネクタ 4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7" name="直線コネクタ 4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9" name="直線コネクタ 4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0" name="直線コネクタ 4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2" name="直線コネクタ 4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3" name="直線コネクタ 4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5" name="直線コネクタ 4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6" name="直線コネクタ 4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8" name="直線コネクタ 4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9" name="直線コネクタ 4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1" name="直線コネクタ 4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2" name="直線コネクタ 4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4" name="直線コネクタ 4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5" name="直線コネクタ 4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7" name="直線コネクタ 4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8" name="直線コネクタ 4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0" name="直線コネクタ 4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1" name="直線コネクタ 4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3" name="直線コネクタ 4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4" name="直線コネクタ 4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6" name="直線コネクタ 4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7" name="直線コネクタ 4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9" name="直線コネクタ 4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0" name="直線コネクタ 4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2" name="直線コネクタ 4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3" name="直線コネクタ 4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7" name="直線コネクタ 49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8" name="直線コネクタ 4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0" name="直線コネクタ 49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1" name="直線コネクタ 4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3" name="直線コネクタ 49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4" name="直線コネクタ 4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6" name="直線コネクタ 49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7" name="直線コネクタ 4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9" name="直線コネクタ 4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0" name="直線コネクタ 4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2" name="直線コネクタ 5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3" name="直線コネクタ 5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5" name="直線コネクタ 5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6" name="直線コネクタ 5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8" name="直線コネクタ 5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9" name="直線コネクタ 5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2" name="直線コネクタ 5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5" name="直線コネクタ 5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8" name="直線コネクタ 5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9" name="直線コネクタ 50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1" name="直線コネクタ 5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2" name="直線コネクタ 50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4" name="直線コネクタ 5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8" name="直線コネクタ 5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1" name="直線コネクタ 5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4" name="直線コネクタ 5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7" name="直線コネクタ 5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8" name="直線コネクタ 50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0" name="直線コネクタ 5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1" name="直線コネクタ 50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3" name="直線コネクタ 5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4" name="直線コネクタ 50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6" name="直線コネクタ 5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9" name="直線コネクタ 50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1" name="直線コネクタ 51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2" name="直線コネクタ 51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4" name="直線コネクタ 51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5" name="直線コネクタ 51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7" name="直線コネクタ 51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8" name="直線コネクタ 51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0" name="直線コネクタ 51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1" name="直線コネクタ 51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3" name="直線コネクタ 51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4" name="直線コネクタ 51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6" name="直線コネクタ 5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3" name="直線コネクタ 5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5" name="直線コネクタ 5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6" name="直線コネクタ 5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8" name="直線コネクタ 5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9" name="直線コネクタ 5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1" name="直線コネクタ 5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2" name="直線コネクタ 5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4" name="直線コネクタ 5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5" name="直線コネクタ 5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7" name="直線コネクタ 5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8" name="直線コネクタ 5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0" name="直線コネクタ 5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1" name="直線コネクタ 5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3" name="直線コネクタ 5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4" name="直線コネクタ 5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6" name="直線コネクタ 5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7" name="直線コネクタ 5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9" name="直線コネクタ 5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0" name="直線コネクタ 5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2" name="直線コネクタ 5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3" name="直線コネクタ 5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5" name="直線コネクタ 5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6" name="直線コネクタ 5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8" name="直線コネクタ 5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9" name="直線コネクタ 5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1" name="直線コネクタ 5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2" name="直線コネクタ 5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4" name="直線コネクタ 5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5" name="直線コネクタ 5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7" name="直線コネクタ 5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8" name="直線コネクタ 5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0" name="直線コネクタ 5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1" name="直線コネクタ 5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3" name="直線コネクタ 5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4" name="直線コネクタ 52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6" name="直線コネクタ 5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7" name="直線コネクタ 52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9" name="直線コネクタ 5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0" name="直線コネクタ 52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2" name="直線コネクタ 5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3" name="直線コネクタ 52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5" name="直線コネクタ 5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0" name="直線コネクタ 5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2" name="直線コネクタ 5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3" name="直線コネクタ 5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5" name="直線コネクタ 5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6" name="直線コネクタ 5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8" name="直線コネクタ 5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9" name="直線コネクタ 5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1" name="直線コネクタ 5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2" name="直線コネクタ 5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4" name="直線コネクタ 5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5" name="直線コネクタ 5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7" name="直線コネクタ 5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8" name="直線コネクタ 5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0" name="直線コネクタ 5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1" name="直線コネクタ 52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3" name="直線コネクタ 5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264" name="直線コネクタ 5263"/>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265" name="直線コネクタ 5264"/>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69" name="直線コネクタ 52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0" name="直線コネクタ 52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1" name="直線コネクタ 5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2" name="直線コネクタ 52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3" name="直線コネクタ 52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4" name="直線コネクタ 5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5" name="直線コネクタ 52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6" name="直線コネクタ 52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7" name="直線コネクタ 5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8" name="直線コネクタ 52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9" name="直線コネクタ 52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0" name="直線コネクタ 52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1" name="直線コネクタ 52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2" name="直線コネクタ 5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3" name="直線コネクタ 52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4" name="直線コネクタ 52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5" name="直線コネクタ 5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6" name="直線コネクタ 52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7" name="直線コネクタ 52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8" name="直線コネクタ 5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9" name="直線コネクタ 52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0" name="直線コネクタ 52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1" name="直線コネクタ 5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2" name="直線コネクタ 52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3" name="直線コネクタ 52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4" name="直線コネクタ 5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5" name="直線コネクタ 5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6" name="直線コネクタ 52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7" name="直線コネクタ 5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8" name="直線コネクタ 5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9" name="直線コネクタ 52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0" name="直線コネクタ 5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1" name="直線コネクタ 53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4" name="直線コネクタ 53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7" name="直線コネクタ 53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0" name="直線コネクタ 53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3" name="直線コネクタ 5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5" name="直線コネクタ 531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6" name="直線コネクタ 5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8" name="直線コネクタ 53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9" name="直線コネクタ 53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1" name="直線コネクタ 53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2" name="直線コネクタ 5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4" name="直線コネクタ 53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5" name="直線コネクタ 53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7" name="直線コネクタ 53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8" name="直線コネクタ 5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0" name="直線コネクタ 53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1" name="直線コネクタ 5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2" name="直線コネクタ 5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3" name="直線コネクタ 53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4" name="直線コネクタ 5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6" name="直線コネクタ 5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8" name="直線コネクタ 5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9" name="直線コネクタ 5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1" name="直線コネクタ 5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2" name="直線コネクタ 5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4" name="直線コネクタ 5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5" name="直線コネクタ 5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8" name="直線コネクタ 5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9" name="直線コネクタ 5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2" name="直線コネクタ 5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3" name="直線コネクタ 53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5" name="直線コネクタ 53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6" name="直線コネクタ 53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8" name="直線コネクタ 53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9" name="直線コネクタ 5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1" name="直線コネクタ 53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2" name="直線コネクタ 53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4" name="直線コネクタ 53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5" name="直線コネクタ 53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7" name="直線コネクタ 53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8" name="直線コネクタ 53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9" name="直線コネクタ 5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70" name="直線コネクタ 53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71" name="直線コネクタ 53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2" name="直線コネクタ 5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4" name="直線コネクタ 5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5" name="直線コネクタ 5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7" name="直線コネクタ 5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8" name="直線コネクタ 5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1" name="直線コネクタ 5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2" name="直線コネクタ 5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4" name="直線コネクタ 5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5" name="直線コネクタ 5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8" name="直線コネクタ 5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9" name="直線コネクタ 538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1" name="直線コネクタ 5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2" name="直線コネクタ 539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4" name="直線コネクタ 5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5" name="直線コネクタ 53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7" name="直線コネクタ 5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8" name="直線コネクタ 53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0" name="直線コネクタ 5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1" name="直線コネクタ 54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4" name="直線コネクタ 54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5" name="直線コネクタ 5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6" name="直線コネクタ 54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7" name="直線コネクタ 54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8" name="直線コネクタ 54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9" name="直線コネクタ 54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0" name="直線コネクタ 5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1" name="直線コネクタ 54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2" name="直線コネクタ 5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3" name="直線コネクタ 5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4" name="直線コネクタ 54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5" name="直線コネクタ 5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6" name="直線コネクタ 5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7" name="直線コネクタ 54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8" name="直線コネクタ 5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9" name="直線コネクタ 5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1" name="直線コネクタ 5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2" name="直線コネクタ 5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4" name="直線コネクタ 5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5" name="直線コネクタ 5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7" name="直線コネクタ 5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8" name="直線コネクタ 5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0" name="直線コネクタ 5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1" name="直線コネクタ 5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3" name="直線コネクタ 5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4" name="直線コネクタ 5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6" name="直線コネクタ 5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7" name="直線コネクタ 5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9" name="直線コネクタ 5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1" name="直線コネクタ 54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2" name="直線コネクタ 5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4" name="直線コネクタ 54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5" name="直線コネクタ 5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7" name="直線コネクタ 54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8" name="直線コネクタ 5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0" name="直線コネクタ 54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1" name="直線コネクタ 5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3" name="直線コネクタ 54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6" name="直線コネクタ 54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9" name="直線コネクタ 54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2" name="直線コネクタ 5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5" name="直線コネクタ 5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8" name="直線コネクタ 5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1" name="直線コネクタ 5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4" name="直線コネクタ 5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5" name="直線コネクタ 5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7" name="直線コネクタ 5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8" name="直線コネクタ 5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0" name="直線コネクタ 5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1" name="直線コネクタ 5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3" name="直線コネクタ 5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4" name="直線コネクタ 5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6" name="直線コネクタ 5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7" name="直線コネクタ 5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9" name="直線コネクタ 5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0" name="直線コネクタ 5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2" name="直線コネクタ 5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3" name="直線コネクタ 5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5" name="直線コネクタ 5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6" name="直線コネクタ 5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8" name="直線コネクタ 5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9" name="直線コネクタ 5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1" name="直線コネクタ 5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2" name="直線コネクタ 5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4" name="直線コネクタ 5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5" name="直線コネクタ 5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7" name="直線コネクタ 5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8" name="直線コネクタ 5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0" name="直線コネクタ 5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1" name="直線コネクタ 5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3" name="直線コネクタ 5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4" name="直線コネクタ 5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16" name="直線コネクタ 5515"/>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17" name="直線コネクタ 5516"/>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8" name="直線コネクタ 55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0" name="直線コネクタ 5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1" name="直線コネクタ 5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2" name="直線コネクタ 5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4" name="直線コネクタ 5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5" name="直線コネクタ 5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7" name="直線コネクタ 5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8" name="直線コネクタ 5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0" name="直線コネクタ 55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1" name="直線コネクタ 55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2" name="直線コネクタ 55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3" name="直線コネクタ 55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4" name="直線コネクタ 5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5" name="直線コネクタ 55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6" name="直線コネクタ 55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7" name="直線コネクタ 5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8" name="直線コネクタ 55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9" name="直線コネクタ 55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0" name="直線コネクタ 5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1" name="直線コネクタ 55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2" name="直線コネクタ 55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3" name="直線コネクタ 5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4" name="直線コネクタ 55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5" name="直線コネクタ 55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6" name="直線コネクタ 5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7" name="直線コネクタ 55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8" name="直線コネクタ 55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9" name="直線コネクタ 5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0" name="直線コネクタ 55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1" name="直線コネクタ 55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2" name="直線コネクタ 5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3" name="直線コネクタ 5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6" name="直線コネクタ 5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9" name="直線コネクタ 5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2" name="直線コネクタ 5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5" name="直線コネクタ 5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7" name="直線コネクタ 556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8" name="直線コネクタ 5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0" name="直線コネクタ 55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1" name="直線コネクタ 55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3" name="直線コネクタ 55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4" name="直線コネクタ 5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6" name="直線コネクタ 55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7" name="直線コネクタ 55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9" name="直線コネクタ 55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0" name="直線コネクタ 55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2" name="直線コネクタ 55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3" name="直線コネクタ 55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4" name="直線コネクタ 55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5" name="直線コネクタ 55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6" name="直線コネクタ 55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8" name="直線コネクタ 55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0" name="直線コネクタ 5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1" name="直線コネクタ 5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3" name="直線コネクタ 5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4" name="直線コネクタ 5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6" name="直線コネクタ 5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7" name="直線コネクタ 5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0" name="直線コネクタ 5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1" name="直線コネクタ 5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4" name="直線コネクタ 5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5" name="直線コネクタ 56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7" name="直線コネクタ 56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8" name="直線コネクタ 56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0" name="直線コネクタ 56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1" name="直線コネクタ 56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3" name="直線コネクタ 56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4" name="直線コネクタ 56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6" name="直線コネクタ 56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7" name="直線コネクタ 56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9" name="直線コネクタ 56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0" name="直線コネクタ 56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1" name="直線コネクタ 56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2" name="直線コネクタ 56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3" name="直線コネクタ 56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4" name="直線コネクタ 5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6" name="直線コネクタ 5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7" name="直線コネクタ 5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9" name="直線コネクタ 5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0" name="直線コネクタ 5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3" name="直線コネクタ 5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4" name="直線コネクタ 5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6" name="直線コネクタ 5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7" name="直線コネクタ 5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0" name="直線コネクタ 56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1" name="直線コネクタ 564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3" name="直線コネクタ 56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4" name="直線コネクタ 56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6" name="直線コネクタ 56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7" name="直線コネクタ 56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9" name="直線コネクタ 56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0" name="直線コネクタ 56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2" name="直線コネクタ 56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3" name="直線コネクタ 56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6" name="直線コネクタ 56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7" name="直線コネクタ 5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8" name="直線コネクタ 56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9" name="直線コネクタ 56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0" name="直線コネクタ 56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1" name="直線コネクタ 56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2" name="直線コネクタ 5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3" name="直線コネクタ 56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4" name="直線コネクタ 56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5" name="直線コネクタ 5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6" name="直線コネクタ 56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7" name="直線コネクタ 56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8" name="直線コネクタ 5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9" name="直線コネクタ 56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0" name="直線コネクタ 56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1" name="直線コネクタ 5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3" name="直線コネクタ 56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4" name="直線コネクタ 5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6" name="直線コネクタ 56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7" name="直線コネクタ 5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9" name="直線コネクタ 5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0" name="直線コネクタ 5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2" name="直線コネクタ 5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3" name="直線コネクタ 5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5" name="直線コネクタ 5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6" name="直線コネクタ 5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8" name="直線コネクタ 5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9" name="直線コネクタ 5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1" name="直線コネクタ 5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3" name="直線コネクタ 56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4" name="直線コネクタ 5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6" name="直線コネクタ 56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7" name="直線コネクタ 5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9" name="直線コネクタ 56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0" name="直線コネクタ 5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2" name="直線コネクタ 57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3" name="直線コネクタ 5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5" name="直線コネクタ 57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8" name="直線コネクタ 57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1" name="直線コネクタ 57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4" name="直線コネクタ 5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7" name="直線コネクタ 5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0" name="直線コネクタ 5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3" name="直線コネクタ 5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6" name="直線コネクタ 5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7" name="直線コネクタ 5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9" name="直線コネクタ 5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0" name="直線コネクタ 5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2" name="直線コネクタ 5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3" name="直線コネクタ 5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5" name="直線コネクタ 5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6" name="直線コネクタ 5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8" name="直線コネクタ 5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9" name="直線コネクタ 5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1" name="直線コネクタ 5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2" name="直線コネクタ 5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4" name="直線コネクタ 5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5" name="直線コネクタ 5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7" name="直線コネクタ 5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8" name="直線コネクタ 5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0" name="直線コネクタ 5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1" name="直線コネクタ 5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3" name="直線コネクタ 5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4" name="直線コネクタ 5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7" name="直線コネクタ 5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8" name="直線コネクタ 5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0" name="直線コネクタ 5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1" name="直線コネクタ 57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3" name="直線コネクタ 5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4" name="直線コネクタ 57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6" name="直線コネクタ 5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7" name="直線コネクタ 57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9" name="直線コネクタ 5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0" name="直線コネクタ 57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2" name="直線コネクタ 5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3" name="直線コネクタ 57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5" name="直線コネクタ 5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6" name="直線コネクタ 57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8" name="直線コネクタ 5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9" name="直線コネクタ 57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1" name="直線コネクタ 5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4" name="直線コネクタ 5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7" name="直線コネクタ 5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6" name="直線コネクタ 5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8" name="直線コネクタ 5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9" name="直線コネクタ 5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1" name="直線コネクタ 5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2" name="直線コネクタ 5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4" name="直線コネクタ 5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5" name="直線コネクタ 5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7" name="直線コネクタ 5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8" name="直線コネクタ 5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0" name="直線コネクタ 58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1" name="直線コネクタ 5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3" name="直線コネクタ 58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4" name="直線コネクタ 5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6" name="直線コネクタ 58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7" name="直線コネクタ 5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0" name="直線コネクタ 5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5" name="直線コネクタ 5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8" name="直線コネクタ 5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9" name="直線コネクタ 5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1" name="直線コネクタ 5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2" name="直線コネクタ 58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4" name="直線コネクタ 5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5" name="直線コネクタ 58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7" name="直線コネクタ 5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9" name="直線コネクタ 5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2" name="直線コネクタ 5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5" name="直線コネクタ 5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7" name="直線コネクタ 5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8" name="直線コネクタ 5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0" name="直線コネクタ 5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1" name="直線コネクタ 5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4" name="直線コネクタ 5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5" name="直線コネクタ 5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7" name="直線コネクタ 5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8" name="直線コネクタ 5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0" name="直線コネクタ 5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1" name="直線コネクタ 5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3" name="直線コネクタ 58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4" name="直線コネクタ 5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6" name="直線コネクタ 58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7" name="直線コネクタ 5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9" name="直線コネクタ 58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0" name="直線コネクタ 5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2" name="直線コネクタ 58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3" name="直線コネクタ 5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5" name="直線コネクタ 58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0" name="直線コネクタ 58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3" name="直線コネクタ 58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5" name="直線コネクタ 59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7" name="直線コネクタ 5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8" name="直線コネクタ 59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0" name="直線コネクタ 5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1" name="直線コネクタ 59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3" name="直線コネクタ 5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4" name="直線コネクタ 59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6" name="直線コネクタ 5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7" name="直線コネクタ 59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9" name="直線コネクタ 5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0" name="直線コネクタ 59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2" name="直線コネクタ 5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3" name="直線コネクタ 59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5" name="直線コネクタ 5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6" name="直線コネクタ 59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8" name="直線コネクタ 5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9" name="直線コネクタ 59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1" name="直線コネクタ 5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2" name="直線コネクタ 59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4" name="直線コネクタ 5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5" name="直線コネクタ 59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7" name="直線コネクタ 5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8" name="直線コネクタ 59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0" name="直線コネクタ 5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5" name="直線コネクタ 5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7" name="直線コネクタ 5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8" name="直線コネクタ 5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0" name="直線コネクタ 5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1" name="直線コネクタ 5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3" name="直線コネクタ 5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4" name="直線コネクタ 5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6" name="直線コネクタ 5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7" name="直線コネクタ 5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9" name="直線コネクタ 5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0" name="直線コネクタ 5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2" name="直線コネクタ 5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3" name="直線コネクタ 5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5" name="直線コネクタ 5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6" name="直線コネクタ 5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8" name="直線コネクタ 5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9" name="直線コネクタ 5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1" name="直線コネクタ 5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2" name="直線コネクタ 5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4" name="直線コネクタ 5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5" name="直線コネクタ 59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7" name="直線コネクタ 5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8" name="直線コネクタ 59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0" name="直線コネクタ 5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1" name="直線コネクタ 59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3" name="直線コネクタ 5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4" name="直線コネクタ 59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6" name="直線コネクタ 5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8" name="直線コネクタ 6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0" name="直線コネクタ 6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1" name="直線コネクタ 60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3" name="直線コネクタ 6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4" name="直線コネクタ 60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6" name="直線コネクタ 6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7" name="直線コネクタ 60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9" name="直線コネクタ 6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0" name="直線コネクタ 60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2" name="直線コネクタ 6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3" name="直線コネクタ 60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5" name="直線コネクタ 6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6" name="直線コネクタ 60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8" name="直線コネクタ 6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9" name="直線コネクタ 60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1" name="直線コネクタ 6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2" name="直線コネクタ 60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4" name="直線コネクタ 6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5" name="直線コネクタ 60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7" name="直線コネクタ 6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8" name="直線コネクタ 60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0" name="直線コネクタ 6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1" name="直線コネクタ 60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3" name="直線コネクタ 6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4" name="直線コネクタ 60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6" name="直線コネクタ 6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7" name="直線コネクタ 60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9" name="直線コネクタ 6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0" name="直線コネクタ 60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2" name="直線コネクタ 6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3" name="直線コネクタ 6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5" name="直線コネクタ 6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6" name="直線コネクタ 6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8" name="直線コネクタ 6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9" name="直線コネクタ 6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1" name="直線コネクタ 6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2" name="直線コネクタ 6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5" name="直線コネクタ 6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6" name="直線コネクタ 6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8" name="直線コネクタ 6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9" name="直線コネクタ 6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1" name="直線コネクタ 6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2" name="直線コネクタ 6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4" name="直線コネクタ 6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5" name="直線コネクタ 6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7" name="直線コネクタ 6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8" name="直線コネクタ 6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0" name="直線コネクタ 6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1" name="直線コネクタ 6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3" name="直線コネクタ 6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4" name="直線コネクタ 6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6" name="直線コネクタ 6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7" name="直線コネクタ 6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9" name="直線コネクタ 6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0" name="直線コネクタ 6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2" name="直線コネクタ 6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3" name="直線コネクタ 6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5" name="直線コネクタ 6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6" name="直線コネクタ 6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8" name="直線コネクタ 6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9" name="直線コネクタ 6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1" name="直線コネクタ 6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2" name="直線コネクタ 6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4" name="直線コネクタ 6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5" name="直線コネクタ 6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7" name="直線コネクタ 6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8" name="直線コネクタ 6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0" name="直線コネクタ 6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1" name="直線コネクタ 6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3" name="直線コネクタ 6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4" name="直線コネクタ 6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7" name="直線コネクタ 6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8" name="直線コネクタ 61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0" name="直線コネクタ 6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1" name="直線コネクタ 61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3" name="直線コネクタ 6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4" name="直線コネクタ 61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6" name="直線コネクタ 6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7" name="直線コネクタ 61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9" name="直線コネクタ 6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0" name="直線コネクタ 61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2" name="直線コネクタ 6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3" name="直線コネクタ 61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5" name="直線コネクタ 6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6" name="直線コネクタ 61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8" name="直線コネクタ 6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9" name="直線コネクタ 61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1" name="直線コネクタ 6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2" name="直線コネクタ 61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4" name="直線コネクタ 6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5" name="直線コネクタ 61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7" name="直線コネクタ 6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8" name="直線コネクタ 61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0" name="直線コネクタ 6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1" name="直線コネクタ 61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3" name="直線コネクタ 6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4" name="直線コネクタ 61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5" name="直線コネクタ 6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7" name="直線コネクタ 61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8" name="直線コネクタ 6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0" name="直線コネクタ 6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1" name="直線コネクタ 6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3" name="直線コネクタ 6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4" name="直線コネクタ 6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6" name="直線コネクタ 6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7" name="直線コネクタ 6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9" name="直線コネクタ 6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0" name="直線コネクタ 61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2" name="直線コネクタ 6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3" name="直線コネクタ 61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5" name="直線コネクタ 6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6" name="直線コネクタ 61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8" name="直線コネクタ 6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9" name="直線コネクタ 61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1" name="直線コネクタ 6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2" name="直線コネクタ 61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5" name="直線コネクタ 6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8" name="直線コネクタ 6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1" name="直線コネクタ 6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4" name="直線コネクタ 6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7" name="直線コネクタ 6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0" name="直線コネクタ 6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3" name="直線コネクタ 6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6" name="直線コネクタ 6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9" name="直線コネクタ 6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2" name="直線コネクタ 6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4" name="直線コネクタ 6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6" name="直線コネクタ 6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7" name="直線コネクタ 6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9" name="直線コネクタ 6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318" name="直線コネクタ 631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319" name="直線コネクタ 631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0" name="直線コネクタ 63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1" name="直線コネクタ 6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3" name="直線コネクタ 6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4" name="直線コネクタ 6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5" name="直線コネクタ 6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6" name="直線コネクタ 632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7" name="直線コネクタ 63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8" name="直線コネクタ 6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9" name="直線コネクタ 632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0" name="直線コネクタ 63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1" name="直線コネクタ 6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2" name="直線コネクタ 63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3" name="直線コネクタ 63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4" name="直線コネクタ 633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5" name="直線コネクタ 63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6" name="直線コネクタ 63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7" name="直線コネクタ 6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8" name="直線コネクタ 6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9" name="直線コネクタ 6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0" name="直線コネクタ 6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1" name="直線コネクタ 6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2" name="直線コネクタ 6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3" name="直線コネクタ 6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4" name="直線コネクタ 6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5" name="直線コネクタ 6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6" name="直線コネクタ 6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7" name="直線コネクタ 6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8" name="直線コネクタ 6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9" name="直線コネクタ 6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0" name="直線コネクタ 6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1" name="直線コネクタ 63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2" name="直線コネクタ 6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3" name="直線コネクタ 63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4" name="直線コネクタ 63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5" name="直線コネクタ 6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6" name="直線コネクタ 6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8" name="直線コネクタ 6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9" name="直線コネクタ 6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1" name="直線コネクタ 63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2" name="直線コネクタ 6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4" name="直線コネクタ 636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5" name="直線コネクタ 6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8" name="直線コネクタ 6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9" name="直線コネクタ 636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1" name="直線コネクタ 6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2" name="直線コネクタ 6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4" name="直線コネクタ 6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5" name="直線コネクタ 6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8" name="直線コネクタ 6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9" name="直線コネクタ 6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1" name="直線コネクタ 6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2" name="直線コネクタ 6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4" name="直線コネクタ 6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5" name="直線コネクタ 6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7" name="直線コネクタ 63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1" name="直線コネクタ 6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2" name="直線コネクタ 6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3" name="直線コネクタ 6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4" name="直線コネクタ 6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5" name="直線コネクタ 6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6" name="直線コネクタ 6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7" name="直線コネクタ 63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8" name="直線コネクタ 63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9" name="直線コネクタ 63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0" name="直線コネクタ 63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1" name="直線コネクタ 64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2" name="直線コネクタ 64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3" name="直線コネクタ 64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4" name="直線コネクタ 64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5" name="直線コネクタ 64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6" name="直線コネクタ 64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7" name="直線コネクタ 64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8" name="直線コネクタ 64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9" name="直線コネクタ 64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0" name="直線コネクタ 64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1" name="直線コネクタ 64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2" name="直線コネクタ 64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3" name="直線コネクタ 64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4" name="直線コネクタ 64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5" name="直線コネクタ 64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6" name="直線コネクタ 64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7" name="直線コネクタ 64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8" name="直線コネクタ 64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9" name="直線コネクタ 64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6" name="直線コネクタ 6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7" name="直線コネクタ 6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8" name="直線コネクタ 6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9" name="直線コネクタ 6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0" name="直線コネクタ 6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1" name="直線コネクタ 6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2" name="直線コネクタ 6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3" name="直線コネクタ 6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4" name="直線コネクタ 6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5" name="直線コネクタ 64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6" name="直線コネクタ 6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7" name="直線コネクタ 6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8" name="直線コネクタ 643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9" name="直線コネクタ 6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0" name="直線コネクタ 6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1" name="直線コネクタ 6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2" name="直線コネクタ 6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3" name="直線コネクタ 64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4" name="直線コネクタ 6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5" name="直線コネクタ 6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6" name="直線コネクタ 64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7" name="直線コネクタ 6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8" name="直線コネクタ 6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9" name="直線コネクタ 64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0" name="直線コネクタ 6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1" name="直線コネクタ 6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2" name="直線コネクタ 6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5" name="直線コネクタ 6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6" name="直線コネクタ 6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8" name="直線コネクタ 6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9" name="直線コネクタ 6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1" name="直線コネクタ 6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2" name="直線コネクタ 6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4" name="直線コネクタ 6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5" name="直線コネクタ 6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7" name="直線コネクタ 6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8" name="直線コネクタ 6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0" name="直線コネクタ 6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1" name="直線コネクタ 6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3" name="直線コネクタ 6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4" name="直線コネクタ 6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5" name="直線コネクタ 6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6" name="直線コネクタ 6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8" name="直線コネクタ 6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9" name="直線コネクタ 6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0" name="直線コネクタ 6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1" name="直線コネクタ 6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2" name="直線コネクタ 6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3" name="直線コネクタ 6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4" name="直線コネクタ 6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5" name="直線コネクタ 6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6" name="直線コネクタ 6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7" name="直線コネクタ 6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8" name="直線コネクタ 6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9" name="直線コネクタ 6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0" name="直線コネクタ 6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1" name="直線コネクタ 6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2" name="直線コネクタ 6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3" name="直線コネクタ 6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5" name="直線コネクタ 6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6" name="直線コネクタ 6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8" name="直線コネクタ 6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9" name="直線コネクタ 6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1" name="直線コネクタ 6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2" name="直線コネクタ 6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4" name="直線コネクタ 6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5" name="直線コネクタ 6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7" name="直線コネクタ 65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8" name="直線コネクタ 65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0" name="直線コネクタ 6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1" name="直線コネクタ 65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3" name="直線コネクタ 65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5" name="直線コネクタ 65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6" name="直線コネクタ 65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8" name="直線コネクタ 65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9" name="直線コネクタ 65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1" name="直線コネクタ 65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2" name="直線コネクタ 6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4" name="直線コネクタ 6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5" name="直線コネクタ 6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7" name="直線コネクタ 6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0" name="直線コネクタ 6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3" name="直線コネクタ 6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6" name="直線コネクタ 6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9" name="直線コネクタ 6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2" name="直線コネクタ 6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5" name="直線コネクタ 65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8" name="直線コネクタ 65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9" name="直線コネクタ 65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1" name="直線コネクタ 65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2" name="直線コネクタ 65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4" name="直線コネクタ 65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5" name="直線コネクタ 6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7" name="直線コネクタ 65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8" name="直線コネクタ 6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570" name="直線コネクタ 6569"/>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571" name="直線コネクタ 6570"/>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2" name="直線コネクタ 65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4" name="直線コネクタ 6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5" name="直線コネクタ 6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6" name="直線コネクタ 6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8" name="直線コネクタ 6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9" name="直線コネクタ 6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1" name="直線コネクタ 6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2" name="直線コネクタ 65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4" name="直線コネクタ 6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5" name="直線コネクタ 65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6" name="直線コネクタ 6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7" name="直線コネクタ 6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8" name="直線コネクタ 6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9" name="直線コネクタ 6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0" name="直線コネクタ 6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1" name="直線コネクタ 6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2" name="直線コネクタ 6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3" name="直線コネクタ 6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4" name="直線コネクタ 6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5" name="直線コネクタ 6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6" name="直線コネクタ 6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7" name="直線コネクタ 6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8" name="直線コネクタ 6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9" name="直線コネクタ 6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0" name="直線コネクタ 6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1" name="直線コネクタ 6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2" name="直線コネクタ 6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3" name="直線コネクタ 66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4" name="直線コネクタ 6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5" name="直線コネクタ 66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6" name="直線コネクタ 66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07" name="直線コネクタ 6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0" name="直線コネクタ 6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3" name="直線コネクタ 6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6" name="直線コネクタ 661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9" name="直線コネクタ 6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1" name="直線コネクタ 6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2" name="直線コネクタ 6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4" name="直線コネクタ 6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5" name="直線コネクタ 6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7" name="直線コネクタ 6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8" name="直線コネクタ 6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0" name="直線コネクタ 6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1" name="直線コネクタ 6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3" name="直線コネクタ 6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4" name="直線コネクタ 6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6" name="直線コネクタ 6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7" name="直線コネクタ 6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9" name="直線コネクタ 66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3" name="直線コネクタ 66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4" name="直線コネクタ 66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5" name="直線コネクタ 66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6" name="直線コネクタ 66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7" name="直線コネクタ 66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8" name="直線コネクタ 66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9" name="直線コネクタ 66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0" name="直線コネクタ 66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1" name="直線コネクタ 66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2" name="直線コネクタ 66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3" name="直線コネクタ 66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4" name="直線コネクタ 66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5" name="直線コネクタ 66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6" name="直線コネクタ 66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7" name="直線コネクタ 66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8" name="直線コネクタ 66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9" name="直線コネクタ 66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0" name="直線コネクタ 66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1" name="直線コネクタ 66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2" name="直線コネクタ 66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3" name="直線コネクタ 66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4" name="直線コネクタ 66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5" name="直線コネクタ 66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6" name="直線コネクタ 66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7" name="直線コネクタ 66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8" name="直線コネクタ 66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9" name="直線コネクタ 66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0" name="直線コネクタ 66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1" name="直線コネクタ 66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8" name="直線コネクタ 66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9" name="直線コネクタ 6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0" name="直線コネクタ 6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1" name="直線コネクタ 66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2" name="直線コネクタ 6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3" name="直線コネクタ 6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4" name="直線コネクタ 66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5" name="直線コネクタ 6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6" name="直線コネクタ 6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7" name="直線コネクタ 66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8" name="直線コネクタ 6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9" name="直線コネクタ 6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0" name="直線コネクタ 668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1" name="直線コネクタ 6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2" name="直線コネクタ 6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3" name="直線コネクタ 6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4" name="直線コネクタ 6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5" name="直線コネクタ 66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6" name="直線コネクタ 6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7" name="直線コネクタ 6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8" name="直線コネクタ 66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9" name="直線コネクタ 6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0" name="直線コネクタ 6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1" name="直線コネクタ 67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2" name="直線コネクタ 6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3" name="直線コネクタ 6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4" name="直線コネクタ 6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7" name="直線コネクタ 6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8" name="直線コネクタ 6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0" name="直線コネクタ 6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1" name="直線コネクタ 6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3" name="直線コネクタ 6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4" name="直線コネクタ 6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6" name="直線コネクタ 6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7" name="直線コネクタ 6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9" name="直線コネクタ 6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0" name="直線コネクタ 6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2" name="直線コネクタ 6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3" name="直線コネクタ 6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5" name="直線コネクタ 6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6" name="直線コネクタ 6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7" name="直線コネクタ 6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8" name="直線コネクタ 6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0" name="直線コネクタ 6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1" name="直線コネクタ 6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2" name="直線コネクタ 6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3" name="直線コネクタ 6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4" name="直線コネクタ 6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5" name="直線コネクタ 6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6" name="直線コネクタ 6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7" name="直線コネクタ 6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8" name="直線コネクタ 6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9" name="直線コネクタ 6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0" name="直線コネクタ 6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1" name="直線コネクタ 6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2" name="直線コネクタ 6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3" name="直線コネクタ 6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4" name="直線コネクタ 6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5" name="直線コネクタ 6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7" name="直線コネクタ 6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8" name="直線コネクタ 67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0" name="直線コネクタ 6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1" name="直線コネクタ 67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3" name="直線コネクタ 6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4" name="直線コネクタ 67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6" name="直線コネクタ 6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7" name="直線コネクタ 67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9" name="直線コネクタ 6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0" name="直線コネクタ 67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2" name="直線コネクタ 6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3" name="直線コネクタ 67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5" name="直線コネクタ 6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7" name="直線コネクタ 67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8" name="直線コネクタ 6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0" name="直線コネクタ 67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1" name="直線コネクタ 6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3" name="直線コネクタ 67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4" name="直線コネクタ 6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6" name="直線コネクタ 67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7" name="直線コネクタ 6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9" name="直線コネクタ 67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2" name="直線コネクタ 67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5" name="直線コネクタ 67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8" name="直線コネクタ 6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1" name="直線コネクタ 6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4" name="直線コネクタ 6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7" name="直線コネクタ 6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0" name="直線コネクタ 6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1" name="直線コネクタ 6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2" name="直線コネクタ 68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4" name="直線コネクタ 6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5" name="直線コネクタ 6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7" name="直線コネクタ 6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8" name="直線コネクタ 68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0" name="直線コネクタ 6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1" name="直線コネクタ 68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3" name="直線コネクタ 6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4" name="直線コネクタ 68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6" name="直線コネクタ 6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7" name="直線コネクタ 68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9" name="直線コネクタ 68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0" name="直線コネクタ 68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2" name="直線コネクタ 68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3" name="直線コネクタ 68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5" name="直線コネクタ 68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8" name="直線コネクタ 6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1" name="直線コネクタ 6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0" name="直線コネクタ 6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2" name="直線コネクタ 6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3" name="直線コネクタ 6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5" name="直線コネクタ 6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6" name="直線コネクタ 6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8" name="直線コネクタ 6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9" name="直線コネクタ 6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1" name="直線コネクタ 6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2" name="直線コネクタ 6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4" name="直線コネクタ 6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5" name="直線コネクタ 6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7" name="直線コネクタ 6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8" name="直線コネクタ 6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0" name="直線コネクタ 6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1" name="直線コネクタ 6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4" name="直線コネクタ 6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7" name="直線コネクタ 6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0" name="直線コネクタ 6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2" name="直線コネクタ 6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4" name="直線コネクタ 68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5" name="直線コネクタ 6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7" name="直線コネクタ 68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8" name="直線コネクタ 6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0" name="直線コネクタ 68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1" name="直線コネクタ 6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3" name="直線コネクタ 69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4" name="直線コネクタ 6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6" name="直線コネクタ 69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3" name="直線コネクタ 69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6" name="直線コネクタ 69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9" name="直線コネクタ 69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1" name="直線コネクタ 6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7" name="直線コネクタ 69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9" name="直線コネクタ 69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0" name="直線コネクタ 69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2" name="直線コネクタ 69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3" name="直線コネクタ 69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5" name="直線コネクタ 69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6" name="直線コネクタ 69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8" name="直線コネクタ 69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9" name="直線コネクタ 69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1" name="直線コネクタ 69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2" name="直線コネクタ 69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4" name="直線コネクタ 69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5" name="直線コネクタ 69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7" name="直線コネクタ 69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8" name="直線コネクタ 69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1" name="直線コネクタ 69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4" name="直線コネクタ 69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7" name="直線コネクタ 69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9" name="直線コネクタ 69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1" name="直線コネクタ 6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2" name="直線コネクタ 69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4" name="直線コネクタ 6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9" name="直線コネクタ 7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1" name="直線コネクタ 7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2" name="直線コネクタ 7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4" name="直線コネクタ 7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5" name="直線コネクタ 7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7" name="直線コネクタ 7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8" name="直線コネクタ 70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0" name="直線コネクタ 7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2" name="直線コネクタ 7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4" name="直線コネクタ 7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5" name="直線コネクタ 7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7" name="直線コネクタ 7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8" name="直線コネクタ 7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0" name="直線コネクタ 7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1" name="直線コネクタ 7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3" name="直線コネクタ 7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4" name="直線コネクタ 7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6" name="直線コネクタ 7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7" name="直線コネクタ 7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9" name="直線コネクタ 7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0" name="直線コネクタ 7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2" name="直線コネクタ 7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3" name="直線コネクタ 7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5" name="直線コネクタ 7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6" name="直線コネクタ 71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8" name="直線コネクタ 7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9" name="直線コネクタ 7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1" name="直線コネクタ 7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2" name="直線コネクタ 7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4" name="直線コネクタ 7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5" name="直線コネクタ 7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7" name="直線コネクタ 7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8" name="直線コネクタ 7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0" name="直線コネクタ 7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1" name="直線コネクタ 7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3" name="直線コネクタ 7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4" name="直線コネクタ 7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6" name="直線コネクタ 7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7" name="直線コネクタ 7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9" name="直線コネクタ 7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0" name="直線コネクタ 7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2" name="直線コネクタ 7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3" name="直線コネクタ 7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5" name="直線コネクタ 7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6" name="直線コネクタ 7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9" name="直線コネクタ 7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0" name="直線コネクタ 7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2" name="直線コネクタ 7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3" name="直線コネクタ 7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5" name="直線コネクタ 7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6" name="直線コネクタ 7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8" name="直線コネクタ 7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9" name="直線コネクタ 7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1" name="直線コネクタ 7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2" name="直線コネクタ 7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4" name="直線コネクタ 7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5" name="直線コネクタ 7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7" name="直線コネクタ 7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8" name="直線コネクタ 7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1" name="直線コネクタ 7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2" name="直線コネクタ 7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4" name="直線コネクタ 7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5" name="直線コネクタ 7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7" name="直線コネクタ 7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8" name="直線コネクタ 7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0" name="直線コネクタ 7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1" name="直線コネクタ 7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3" name="直線コネクタ 7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4" name="直線コネクタ 7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6" name="直線コネクタ 7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7" name="直線コネクタ 7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9" name="直線コネクタ 7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0" name="直線コネクタ 7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2" name="直線コネクタ 7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3" name="直線コネクタ 7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5" name="直線コネクタ 7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6" name="直線コネクタ 7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8" name="直線コネクタ 7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9" name="直線コネクタ 7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1" name="直線コネクタ 7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2" name="直線コネクタ 7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4" name="直線コネクタ 7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5" name="直線コネクタ 7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7" name="直線コネクタ 7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8" name="直線コネクタ 7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0" name="直線コネクタ 7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1" name="直線コネクタ 7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3" name="直線コネクタ 7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1" name="直線コネクタ 7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3" name="直線コネクタ 72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4" name="直線コネクタ 7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6" name="直線コネクタ 7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8" name="直線コネクタ 73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0" name="直線コネクタ 7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1" name="直線コネクタ 73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3" name="直線コネクタ 7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6" name="直線コネクタ 73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9" name="直線コネクタ 73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2" name="直線コネクタ 73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5" name="直線コネクタ 73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8" name="直線コネクタ 7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1" name="直線コネクタ 7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4" name="直線コネクタ 7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7" name="直線コネクタ 7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0" name="直線コネクタ 7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3" name="直線コネクタ 7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484" name="直線コネクタ 8483"/>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485" name="直線コネクタ 8484"/>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6" name="直線コネクタ 8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7" name="直線コネクタ 8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8" name="直線コネクタ 8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89" name="直線コネクタ 8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0" name="直線コネクタ 8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1" name="直線コネクタ 8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2" name="直線コネクタ 8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3" name="直線コネクタ 8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4" name="直線コネクタ 8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5" name="直線コネクタ 8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6" name="直線コネクタ 8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7" name="直線コネクタ 8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8" name="直線コネクタ 8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9" name="直線コネクタ 8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0" name="直線コネクタ 8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1" name="直線コネクタ 8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2" name="直線コネクタ 8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3" name="直線コネクタ 8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4" name="直線コネクタ 85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5" name="直線コネクタ 8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6" name="直線コネクタ 8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7" name="直線コネクタ 85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8" name="直線コネクタ 8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9" name="直線コネクタ 8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0" name="直線コネクタ 85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1" name="直線コネクタ 8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2" name="直線コネクタ 8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3" name="直線コネクタ 85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4" name="直線コネクタ 8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5" name="直線コネクタ 8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6" name="直線コネクタ 85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7" name="直線コネクタ 8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8" name="直線コネクタ 8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9" name="直線コネクタ 85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0" name="直線コネクタ 8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1" name="直線コネクタ 85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2" name="直線コネクタ 8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3" name="直線コネクタ 8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4" name="直線コネクタ 85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5" name="直線コネクタ 8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6" name="直線コネクタ 8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7" name="直線コネクタ 85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8" name="直線コネクタ 8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9" name="直線コネクタ 8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0" name="直線コネクタ 852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1" name="直線コネクタ 8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2" name="直線コネクタ 8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3" name="直線コネクタ 8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4" name="直線コネクタ 8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5" name="直線コネクタ 8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6" name="直線コネクタ 8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7" name="直線コネクタ 8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8" name="直線コネクタ 85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9" name="直線コネクタ 8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0" name="直線コネクタ 8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1" name="直線コネクタ 854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2" name="直線コネクタ 8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3" name="直線コネクタ 8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4" name="直線コネクタ 85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5" name="直線コネクタ 8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6" name="直線コネクタ 8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7" name="直線コネクタ 85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8" name="直線コネクタ 8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9" name="直線コネクタ 8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0" name="直線コネクタ 85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1" name="直線コネクタ 8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2" name="直線コネクタ 8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3" name="直線コネクタ 85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4" name="直線コネクタ 8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5" name="直線コネクタ 8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6" name="直線コネクタ 8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7" name="直線コネクタ 8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8" name="直線コネクタ 8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9" name="直線コネクタ 8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0" name="直線コネクタ 8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1" name="直線コネクタ 8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2" name="直線コネクタ 8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3" name="直線コネクタ 8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4" name="直線コネクタ 8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5" name="直線コネクタ 8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6" name="直線コネクタ 8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7" name="直線コネクタ 8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8" name="直線コネクタ 8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9" name="直線コネクタ 8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0" name="直線コネクタ 8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1" name="直線コネクタ 8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2" name="直線コネクタ 85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3" name="直線コネクタ 8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4" name="直線コネクタ 8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5" name="直線コネクタ 85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6" name="直線コネクタ 8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7" name="直線コネクタ 8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8" name="直線コネクタ 85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9" name="直線コネクタ 8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0" name="直線コネクタ 8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1" name="直線コネクタ 85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2" name="直線コネクタ 8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3" name="直線コネクタ 8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4" name="直線コネクタ 85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5" name="直線コネクタ 8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6" name="直線コネクタ 8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7" name="直線コネクタ 8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8" name="直線コネクタ 8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9" name="直線コネクタ 8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90" name="直線コネクタ 8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91" name="直線コネクタ 8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2" name="直線コネクタ 859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3" name="直線コネクタ 8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4" name="直線コネクタ 8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5" name="直線コネクタ 859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6" name="直線コネクタ 8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7" name="直線コネクタ 8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8" name="直線コネクタ 859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9" name="直線コネクタ 8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0" name="直線コネクタ 8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1" name="直線コネクタ 860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2" name="直線コネクタ 8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3" name="直線コネクタ 8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4" name="直線コネクタ 860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5" name="直線コネクタ 8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6" name="直線コネクタ 8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7" name="直線コネクタ 8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8" name="直線コネクタ 8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9" name="直線コネクタ 86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0" name="直線コネクタ 8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1" name="直線コネクタ 8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2" name="直線コネクタ 86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3" name="直線コネクタ 8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4" name="直線コネクタ 8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5" name="直線コネクタ 861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6" name="直線コネクタ 8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7" name="直線コネクタ 8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8" name="直線コネクタ 861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9" name="直線コネクタ 86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0" name="直線コネクタ 8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1" name="直線コネクタ 86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2" name="直線コネクタ 86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3" name="直線コネクタ 8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4" name="直線コネクタ 86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5" name="直線コネクタ 86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6" name="直線コネクタ 8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7" name="直線コネクタ 86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28" name="直線コネクタ 8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9" name="直線コネクタ 8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0" name="直線コネクタ 8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1" name="直線コネクタ 8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2" name="直線コネクタ 8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3" name="直線コネクタ 8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4" name="直線コネクタ 8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5" name="直線コネクタ 8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6" name="直線コネクタ 8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7" name="直線コネクタ 8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8" name="直線コネクタ 8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9" name="直線コネクタ 8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0" name="直線コネクタ 8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1" name="直線コネクタ 8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2" name="直線コネクタ 8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3" name="直線コネクタ 8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4" name="直線コネクタ 8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5" name="直線コネクタ 8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6" name="直線コネクタ 8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7" name="直線コネクタ 8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8" name="直線コネクタ 8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9" name="直線コネクタ 8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0" name="直線コネクタ 8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1" name="直線コネクタ 8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2" name="直線コネクタ 8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3" name="直線コネクタ 8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4" name="直線コネクタ 8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5" name="直線コネクタ 8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6" name="直線コネクタ 8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7" name="直線コネクタ 8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8" name="直線コネクタ 8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9" name="直線コネクタ 8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0" name="直線コネクタ 8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1" name="直線コネクタ 8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2" name="直線コネクタ 8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3" name="直線コネクタ 8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4" name="直線コネクタ 8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5" name="直線コネクタ 8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6" name="直線コネクタ 8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7" name="直線コネクタ 8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8" name="直線コネクタ 8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9" name="直線コネクタ 8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0" name="直線コネクタ 8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1" name="直線コネクタ 8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2" name="直線コネクタ 8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3" name="直線コネクタ 8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4" name="直線コネクタ 8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5" name="直線コネクタ 8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6" name="直線コネクタ 8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7" name="直線コネクタ 8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8" name="直線コネクタ 8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9" name="直線コネクタ 8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0" name="直線コネクタ 8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1" name="直線コネクタ 8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2" name="直線コネクタ 8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3" name="直線コネクタ 8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4" name="直線コネクタ 8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5" name="直線コネクタ 8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6" name="直線コネクタ 8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7" name="直線コネクタ 8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8" name="直線コネクタ 8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9" name="直線コネクタ 8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0" name="直線コネクタ 8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1" name="直線コネクタ 8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2" name="直線コネクタ 8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3" name="直線コネクタ 8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4" name="直線コネクタ 8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5" name="直線コネクタ 8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6" name="直線コネクタ 8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7" name="直線コネクタ 8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8" name="直線コネクタ 8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9" name="直線コネクタ 8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0" name="直線コネクタ 8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1" name="直線コネクタ 8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2" name="直線コネクタ 8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3" name="直線コネクタ 8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4" name="直線コネクタ 8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5" name="直線コネクタ 8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6" name="直線コネクタ 8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7" name="直線コネクタ 8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8" name="直線コネクタ 8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9" name="直線コネクタ 8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0" name="直線コネクタ 8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1" name="直線コネクタ 8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2" name="直線コネクタ 8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3" name="直線コネクタ 8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4" name="直線コネクタ 8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5" name="直線コネクタ 8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6" name="直線コネクタ 8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7" name="直線コネクタ 8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8" name="直線コネクタ 8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9" name="直線コネクタ 8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0" name="直線コネクタ 8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1" name="直線コネクタ 8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2" name="直線コネクタ 8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3" name="直線コネクタ 8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4" name="直線コネクタ 8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5" name="直線コネクタ 8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6" name="直線コネクタ 8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7" name="直線コネクタ 8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8" name="直線コネクタ 8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9" name="直線コネクタ 8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0" name="直線コネクタ 8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1" name="直線コネクタ 8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2" name="直線コネクタ 8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3" name="直線コネクタ 8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4" name="直線コネクタ 8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5" name="直線コネクタ 8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736" name="直線コネクタ 873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737" name="直線コネクタ 8736"/>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8" name="直線コネクタ 8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9" name="直線コネクタ 8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0" name="直線コネクタ 8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1" name="直線コネクタ 8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2" name="直線コネクタ 8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3" name="直線コネクタ 8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4" name="直線コネクタ 8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5" name="直線コネクタ 8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6" name="直線コネクタ 8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7" name="直線コネクタ 8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8" name="直線コネクタ 8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9" name="直線コネクタ 8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0" name="直線コネクタ 8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1" name="直線コネクタ 8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2" name="直線コネクタ 8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3" name="直線コネクタ 8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4" name="直線コネクタ 8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5" name="直線コネクタ 8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6" name="直線コネクタ 87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7" name="直線コネクタ 8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8" name="直線コネクタ 8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9" name="直線コネクタ 87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0" name="直線コネクタ 8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1" name="直線コネクタ 8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2" name="直線コネクタ 87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3" name="直線コネクタ 8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4" name="直線コネクタ 8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5" name="直線コネクタ 87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6" name="直線コネクタ 8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7" name="直線コネクタ 8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8" name="直線コネクタ 87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9" name="直線コネクタ 8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0" name="直線コネクタ 8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1" name="直線コネクタ 87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72" name="直線コネクタ 8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3" name="直線コネクタ 87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4" name="直線コネクタ 8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5" name="直線コネクタ 8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6" name="直線コネクタ 87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7" name="直線コネクタ 8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8" name="直線コネクタ 8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9" name="直線コネクタ 87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0" name="直線コネクタ 8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1" name="直線コネクタ 8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2" name="直線コネクタ 878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3" name="直線コネクタ 8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4" name="直線コネクタ 8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5" name="直線コネクタ 8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6" name="直線コネクタ 8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7" name="直線コネクタ 878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8" name="直線コネクタ 8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9" name="直線コネクタ 8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0" name="直線コネクタ 878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1" name="直線コネクタ 8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2" name="直線コネクタ 8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3" name="直線コネクタ 879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4" name="直線コネクタ 8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5" name="直線コネクタ 8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6" name="直線コネクタ 879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7" name="直線コネクタ 8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8" name="直線コネクタ 8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9" name="直線コネクタ 879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0" name="直線コネクタ 8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1" name="直線コネクタ 8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2" name="直線コネクタ 880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3" name="直線コネクタ 8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4" name="直線コネクタ 8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5" name="直線コネクタ 880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06" name="直線コネクタ 8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7" name="直線コネクタ 8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8" name="直線コネクタ 8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09" name="直線コネクタ 88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0" name="直線コネクタ 88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1" name="直線コネクタ 8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2" name="直線コネクタ 88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3" name="直線コネクタ 88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4" name="直線コネクタ 8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5" name="直線コネクタ 88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6" name="直線コネクタ 88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7" name="直線コネクタ 8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8" name="直線コネクタ 88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9" name="直線コネクタ 88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0" name="直線コネクタ 8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1" name="直線コネクタ 88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2" name="直線コネクタ 88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3" name="直線コネクタ 88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4" name="直線コネクタ 88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5" name="直線コネクタ 8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6" name="直線コネクタ 88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7" name="直線コネクタ 88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8" name="直線コネクタ 8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9" name="直線コネクタ 8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0" name="直線コネクタ 88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1" name="直線コネクタ 8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2" name="直線コネクタ 8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3" name="直線コネクタ 88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4" name="直線コネクタ 8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5" name="直線コネクタ 8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6" name="直線コネクタ 88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7" name="直線コネクタ 8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8" name="直線コネクタ 8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9" name="直線コネクタ 8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0" name="直線コネクタ 8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1" name="直線コネクタ 8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2" name="直線コネクタ 8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3" name="直線コネクタ 8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4" name="直線コネクタ 88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5" name="直線コネクタ 8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6" name="直線コネクタ 8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7" name="直線コネクタ 88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8" name="直線コネクタ 8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9" name="直線コネクタ 8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0" name="直線コネクタ 88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1" name="直線コネクタ 8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2" name="直線コネクタ 8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3" name="直線コネクタ 88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4" name="直線コネクタ 8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5" name="直線コネクタ 8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6" name="直線コネクタ 885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7" name="直線コネクタ 8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8" name="直線コネクタ 8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9" name="直線コネクタ 8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0" name="直線コネクタ 8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1" name="直線コネクタ 88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2" name="直線コネクタ 8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3" name="直線コネクタ 8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4" name="直線コネクタ 886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5" name="直線コネクタ 8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6" name="直線コネクタ 8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7" name="直線コネクタ 886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8" name="直線コネクタ 8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9" name="直線コネクタ 8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0" name="直線コネクタ 886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1" name="直線コネクタ 8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2" name="直線コネクタ 8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3" name="直線コネクタ 88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4" name="直線コネクタ 8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5" name="直線コネクタ 8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6" name="直線コネクタ 88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7" name="直線コネクタ 8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8" name="直線コネクタ 8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9" name="直線コネクタ 88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0" name="直線コネクタ 8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1" name="直線コネクタ 8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2" name="直線コネクタ 8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3" name="直線コネクタ 8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4" name="直線コネクタ 8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5" name="直線コネクタ 8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6" name="直線コネクタ 8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7" name="直線コネクタ 8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8" name="直線コネクタ 8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9" name="直線コネクタ 8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0" name="直線コネクタ 8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1" name="直線コネクタ 8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2" name="直線コネクタ 8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3" name="直線コネクタ 8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4" name="直線コネクタ 8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5" name="直線コネクタ 8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6" name="直線コネクタ 8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7" name="直線コネクタ 8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8" name="直線コネクタ 8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9" name="直線コネクタ 8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0" name="直線コネクタ 8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1" name="直線コネクタ 8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2" name="直線コネクタ 8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3" name="直線コネクタ 8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4" name="直線コネクタ 8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5" name="直線コネクタ 8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6" name="直線コネクタ 8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7" name="直線コネクタ 8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8" name="直線コネクタ 8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9" name="直線コネクタ 8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0" name="直線コネクタ 8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1" name="直線コネクタ 8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2" name="直線コネクタ 8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3" name="直線コネクタ 8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4" name="直線コネクタ 8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5" name="直線コネクタ 8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6" name="直線コネクタ 8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7" name="直線コネクタ 8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8" name="直線コネクタ 8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9" name="直線コネクタ 8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0" name="直線コネクタ 8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1" name="直線コネクタ 8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2" name="直線コネクタ 8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3" name="直線コネクタ 8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4" name="直線コネクタ 8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5" name="直線コネクタ 8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6" name="直線コネクタ 8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7" name="直線コネクタ 8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8" name="直線コネクタ 8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9" name="直線コネクタ 8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0" name="直線コネクタ 8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1" name="直線コネクタ 8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2" name="直線コネクタ 8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3" name="直線コネクタ 8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4" name="直線コネクタ 8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5" name="直線コネクタ 8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6" name="直線コネクタ 8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7" name="直線コネクタ 8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8" name="直線コネクタ 8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9" name="直線コネクタ 8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0" name="直線コネクタ 8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1" name="直線コネクタ 89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2" name="直線コネクタ 8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3" name="直線コネクタ 8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4" name="直線コネクタ 8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5" name="直線コネクタ 8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6" name="直線コネクタ 8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7" name="直線コネクタ 8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8" name="直線コネクタ 8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9" name="直線コネクタ 8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0" name="直線コネクタ 8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1" name="直線コネクタ 8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2" name="直線コネクタ 8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3" name="直線コネクタ 8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4" name="直線コネクタ 8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5" name="直線コネクタ 8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6" name="直線コネクタ 8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7" name="直線コネクタ 8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8" name="直線コネクタ 8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9" name="直線コネクタ 8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0" name="直線コネクタ 8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1" name="直線コネクタ 8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2" name="直線コネクタ 8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3" name="直線コネクタ 8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4" name="直線コネクタ 8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5" name="直線コネクタ 8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6" name="直線コネクタ 8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7" name="直線コネクタ 8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8" name="直線コネクタ 8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9" name="直線コネクタ 8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0" name="直線コネクタ 8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1" name="直線コネクタ 8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2" name="直線コネクタ 8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3" name="直線コネクタ 8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4" name="直線コネクタ 8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5" name="直線コネクタ 8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6" name="直線コネクタ 8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7" name="直線コネクタ 8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8" name="直線コネクタ 8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9" name="直線コネクタ 8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0" name="直線コネクタ 8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1" name="直線コネクタ 8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2" name="直線コネクタ 8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3" name="直線コネクタ 8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4" name="直線コネクタ 8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5" name="直線コネクタ 8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6" name="直線コネクタ 8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7" name="直線コネクタ 8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8" name="直線コネクタ 8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9" name="直線コネクタ 8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0" name="直線コネクタ 8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1" name="直線コネクタ 89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2" name="直線コネクタ 8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3" name="直線コネクタ 8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4" name="直線コネクタ 89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5" name="直線コネクタ 8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6" name="直線コネクタ 8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7" name="直線コネクタ 89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8" name="直線コネクタ 8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9" name="直線コネクタ 8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0" name="直線コネクタ 89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1" name="直線コネクタ 9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2" name="直線コネクタ 9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3" name="直線コネクタ 90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4" name="直線コネクタ 9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5" name="直線コネクタ 9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6" name="直線コネクタ 90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7" name="直線コネクタ 9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8" name="直線コネクタ 9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9" name="直線コネクタ 90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0" name="直線コネクタ 9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1" name="直線コネクタ 9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2" name="直線コネクタ 9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3" name="直線コネクタ 9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4" name="直線コネクタ 9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5" name="直線コネクタ 90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6" name="直線コネクタ 9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7" name="直線コネクタ 9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8" name="直線コネクタ 9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9" name="直線コネクタ 9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0" name="直線コネクタ 9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1" name="直線コネクタ 9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2" name="直線コネクタ 9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3" name="直線コネクタ 9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4" name="直線コネクタ 9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5" name="直線コネクタ 9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6" name="直線コネクタ 9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7" name="直線コネクタ 9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8" name="直線コネクタ 9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9" name="直線コネクタ 9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0" name="直線コネクタ 9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1" name="直線コネクタ 9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2" name="直線コネクタ 9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3" name="直線コネクタ 9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4" name="直線コネクタ 9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5" name="直線コネクタ 9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6" name="直線コネクタ 9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7" name="直線コネクタ 9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8" name="直線コネクタ 9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9" name="直線コネクタ 90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0" name="直線コネクタ 9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1" name="直線コネクタ 9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2" name="直線コネクタ 90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3" name="直線コネクタ 9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4" name="直線コネクタ 9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5" name="直線コネクタ 90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6" name="直線コネクタ 9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7" name="直線コネクタ 9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8" name="直線コネクタ 90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49" name="直線コネクタ 9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0" name="直線コネクタ 9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1" name="直線コネクタ 90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2" name="直線コネクタ 9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3" name="直線コネクタ 9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4" name="直線コネクタ 90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5" name="直線コネクタ 9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6" name="直線コネクタ 9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7" name="直線コネクタ 90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8" name="直線コネクタ 9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9" name="直線コネクタ 9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0" name="直線コネクタ 9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1" name="直線コネクタ 9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2" name="直線コネクタ 9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3" name="直線コネクタ 9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4" name="直線コネクタ 9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5" name="直線コネクタ 9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6" name="直線コネクタ 9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7" name="直線コネクタ 9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8" name="直線コネクタ 9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9" name="直線コネクタ 9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0" name="直線コネクタ 9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1" name="直線コネクタ 9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2" name="直線コネクタ 9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3" name="直線コネクタ 9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4" name="直線コネクタ 9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5" name="直線コネクタ 9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6" name="直線コネクタ 9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7" name="直線コネクタ 9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8" name="直線コネクタ 9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9" name="直線コネクタ 9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0" name="直線コネクタ 9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1" name="直線コネクタ 9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2" name="直線コネクタ 9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3" name="直線コネクタ 9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4" name="直線コネクタ 9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5" name="直線コネクタ 9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6" name="直線コネクタ 9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7" name="直線コネクタ 9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8" name="直線コネクタ 9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9" name="直線コネクタ 9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0" name="直線コネクタ 9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1" name="直線コネクタ 9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2" name="直線コネクタ 9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3" name="直線コネクタ 9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4" name="直線コネクタ 9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5" name="直線コネクタ 9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6" name="直線コネクタ 9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7" name="直線コネクタ 9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8" name="直線コネクタ 9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9" name="直線コネクタ 9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0" name="直線コネクタ 9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1" name="直線コネクタ 9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2" name="直線コネクタ 9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3" name="直線コネクタ 9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4" name="直線コネクタ 9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5" name="直線コネクタ 9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6" name="直線コネクタ 9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7" name="直線コネクタ 9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8" name="直線コネクタ 9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9" name="直線コネクタ 9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0" name="直線コネクタ 9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1" name="直線コネクタ 9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2" name="直線コネクタ 9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3" name="直線コネクタ 9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4" name="直線コネクタ 9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5" name="直線コネクタ 9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6" name="直線コネクタ 9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7" name="直線コネクタ 9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8" name="直線コネクタ 9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9" name="直線コネクタ 9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0" name="直線コネクタ 9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1" name="直線コネクタ 9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2" name="直線コネクタ 9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3" name="直線コネクタ 9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4" name="直線コネクタ 9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5" name="直線コネクタ 9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6" name="直線コネクタ 9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7" name="直線コネクタ 9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8" name="直線コネクタ 9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9" name="直線コネクタ 9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0" name="直線コネクタ 9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1" name="直線コネクタ 9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2" name="直線コネクタ 9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3" name="直線コネクタ 9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4" name="直線コネクタ 9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5" name="直線コネクタ 9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6" name="直線コネクタ 9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7" name="直線コネクタ 9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8" name="直線コネクタ 9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9" name="直線コネクタ 9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0" name="直線コネクタ 9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1" name="直線コネクタ 9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2" name="直線コネクタ 9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3" name="直線コネクタ 91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4" name="直線コネクタ 9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5" name="直線コネクタ 9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6" name="直線コネクタ 91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7" name="直線コネクタ 9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8" name="直線コネクタ 9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9" name="直線コネクタ 91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0" name="直線コネクタ 9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1" name="直線コネクタ 9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2" name="直線コネクタ 91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3" name="直線コネクタ 9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4" name="直線コネクタ 9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5" name="直線コネクタ 91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6" name="直線コネクタ 9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7" name="直線コネクタ 9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8" name="直線コネクタ 91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9" name="直線コネクタ 9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0" name="直線コネクタ 9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1" name="直線コネクタ 9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2" name="直線コネクタ 9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3" name="直線コネクタ 9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4" name="直線コネクタ 9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5" name="直線コネクタ 9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6" name="直線コネクタ 9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7" name="直線コネクタ 9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8" name="直線コネクタ 9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9" name="直線コネクタ 9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0" name="直線コネクタ 9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1" name="直線コネクタ 9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2" name="直線コネクタ 9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3" name="直線コネクタ 9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4" name="直線コネクタ 9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5" name="直線コネクタ 9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6" name="直線コネクタ 9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7" name="直線コネクタ 9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8" name="直線コネクタ 9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9" name="直線コネクタ 9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0" name="直線コネクタ 9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1" name="直線コネクタ 9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2" name="直線コネクタ 9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3" name="直線コネクタ 9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4" name="直線コネクタ 9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5" name="直線コネクタ 9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6" name="直線コネクタ 9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7" name="直線コネクタ 9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8" name="直線コネクタ 9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9" name="直線コネクタ 9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0" name="直線コネクタ 9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1" name="直線コネクタ 9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2" name="直線コネクタ 91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3" name="直線コネクタ 9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4" name="直線コネクタ 9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5" name="直線コネクタ 9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6" name="直線コネクタ 9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7" name="直線コネクタ 9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8" name="直線コネクタ 91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9" name="直線コネクタ 9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0" name="直線コネクタ 9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1" name="直線コネクタ 9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2" name="直線コネクタ 9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3" name="直線コネクタ 9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4" name="直線コネクタ 9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5" name="直線コネクタ 9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6" name="直線コネクタ 9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7" name="直線コネクタ 9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8" name="直線コネクタ 9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9" name="直線コネクタ 9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0" name="直線コネクタ 9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1" name="直線コネクタ 9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2" name="直線コネクタ 9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3" name="直線コネクタ 9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4" name="直線コネクタ 9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5" name="直線コネクタ 9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6" name="直線コネクタ 9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7" name="直線コネクタ 9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8" name="直線コネクタ 9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9" name="直線コネクタ 9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0" name="直線コネクタ 9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1" name="直線コネクタ 9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2" name="直線コネクタ 9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3" name="直線コネクタ 9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4" name="直線コネクタ 9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5" name="直線コネクタ 9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6" name="直線コネクタ 9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7" name="直線コネクタ 9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8" name="直線コネクタ 9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9" name="直線コネクタ 9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0" name="直線コネクタ 9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1" name="直線コネクタ 9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2" name="直線コネクタ 9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3" name="直線コネクタ 9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4" name="直線コネクタ 9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5" name="直線コネクタ 9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6" name="直線コネクタ 9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7" name="直線コネクタ 9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8" name="直線コネクタ 9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9" name="直線コネクタ 9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0" name="直線コネクタ 9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1" name="直線コネクタ 9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2" name="直線コネクタ 9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3" name="直線コネクタ 9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4" name="直線コネクタ 9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5" name="直線コネクタ 9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6" name="直線コネクタ 9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7" name="直線コネクタ 9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8" name="直線コネクタ 9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9" name="直線コネクタ 9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0" name="直線コネクタ 9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1" name="直線コネクタ 9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2" name="直線コネクタ 9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3" name="直線コネクタ 9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4" name="直線コネクタ 9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5" name="直線コネクタ 9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6" name="直線コネクタ 9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7" name="直線コネクタ 9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8" name="直線コネクタ 9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9" name="直線コネクタ 9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0" name="直線コネクタ 9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1" name="直線コネクタ 9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2" name="直線コネクタ 9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3" name="直線コネクタ 9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4" name="直線コネクタ 9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5" name="直線コネクタ 9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6" name="直線コネクタ 9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7" name="直線コネクタ 9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8" name="直線コネクタ 9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9" name="直線コネクタ 9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0" name="直線コネクタ 9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1" name="直線コネクタ 9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2" name="直線コネクタ 9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3" name="直線コネクタ 9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4" name="直線コネクタ 9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5" name="直線コネクタ 9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6" name="直線コネクタ 9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7" name="直線コネクタ 9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8" name="直線コネクタ 9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9" name="直線コネクタ 9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0" name="直線コネクタ 9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1" name="直線コネクタ 9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2" name="直線コネクタ 9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3" name="直線コネクタ 9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4" name="直線コネクタ 9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5" name="直線コネクタ 9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6" name="直線コネクタ 9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7" name="直線コネクタ 9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8" name="直線コネクタ 9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9" name="直線コネクタ 9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0" name="直線コネクタ 9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1" name="直線コネクタ 9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2" name="直線コネクタ 9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3" name="直線コネクタ 9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4" name="直線コネクタ 9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5" name="直線コネクタ 9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6" name="直線コネクタ 9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7" name="直線コネクタ 9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8" name="直線コネクタ 9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9" name="直線コネクタ 9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0" name="直線コネクタ 9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1" name="直線コネクタ 9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2" name="直線コネクタ 9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3" name="直線コネクタ 9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4" name="直線コネクタ 9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5" name="直線コネクタ 9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6" name="直線コネクタ 9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7" name="直線コネクタ 9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8" name="直線コネクタ 9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9" name="直線コネクタ 9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0" name="直線コネクタ 9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1" name="直線コネクタ 9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2" name="直線コネクタ 9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3" name="直線コネクタ 9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4" name="直線コネクタ 9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5" name="直線コネクタ 9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6" name="直線コネクタ 9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7" name="直線コネクタ 9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8" name="直線コネクタ 9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9" name="直線コネクタ 9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0" name="直線コネクタ 9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1" name="直線コネクタ 9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2" name="直線コネクタ 9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3" name="直線コネクタ 9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4" name="直線コネクタ 9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5" name="直線コネクタ 9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6" name="直線コネクタ 9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7" name="直線コネクタ 9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8" name="直線コネクタ 9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9" name="直線コネクタ 9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0" name="直線コネクタ 9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1" name="直線コネクタ 9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2" name="直線コネクタ 9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3" name="直線コネクタ 9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4" name="直線コネクタ 9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5" name="直線コネクタ 9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6" name="直線コネクタ 9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7" name="直線コネクタ 9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8" name="直線コネクタ 9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9" name="直線コネクタ 9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0" name="直線コネクタ 9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1" name="直線コネクタ 9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2" name="直線コネクタ 9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3" name="直線コネクタ 9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4" name="直線コネクタ 9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5" name="直線コネクタ 9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6" name="直線コネクタ 9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7" name="直線コネクタ 9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8" name="直線コネクタ 9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9" name="直線コネクタ 9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0" name="直線コネクタ 9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1" name="直線コネクタ 9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2" name="直線コネクタ 9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3" name="直線コネクタ 9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4" name="直線コネクタ 9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5" name="直線コネクタ 9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6" name="直線コネクタ 9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7" name="直線コネクタ 9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8" name="直線コネクタ 9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9" name="直線コネクタ 9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0" name="直線コネクタ 9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1" name="直線コネクタ 9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2" name="直線コネクタ 9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3" name="直線コネクタ 9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4" name="直線コネクタ 9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5" name="直線コネクタ 9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6" name="直線コネクタ 9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7" name="直線コネクタ 9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8" name="直線コネクタ 9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9" name="直線コネクタ 9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0" name="直線コネクタ 9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1" name="直線コネクタ 9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2" name="直線コネクタ 9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3" name="直線コネクタ 9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4" name="直線コネクタ 9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5" name="直線コネクタ 9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6" name="直線コネクタ 9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7" name="直線コネクタ 93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8" name="直線コネクタ 9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9" name="直線コネクタ 9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0" name="直線コネクタ 9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1" name="直線コネクタ 9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2" name="直線コネクタ 9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3" name="直線コネクタ 9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4" name="直線コネクタ 9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5" name="直線コネクタ 9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6" name="直線コネクタ 9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7" name="直線コネクタ 9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8" name="直線コネクタ 9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9" name="直線コネクタ 9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0" name="直線コネクタ 9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1" name="直線コネクタ 9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2" name="直線コネクタ 9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3" name="直線コネクタ 9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4" name="直線コネクタ 9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5" name="直線コネクタ 9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6" name="直線コネクタ 9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7" name="直線コネクタ 9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8" name="直線コネクタ 9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9" name="直線コネクタ 9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0" name="直線コネクタ 9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1" name="直線コネクタ 9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2" name="直線コネクタ 9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3" name="直線コネクタ 9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4" name="直線コネクタ 9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5" name="直線コネクタ 9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6" name="直線コネクタ 9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7" name="直線コネクタ 9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8" name="直線コネクタ 9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9" name="直線コネクタ 9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0" name="直線コネクタ 9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1" name="直線コネクタ 9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2" name="直線コネクタ 9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3" name="直線コネクタ 9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4" name="直線コネクタ 9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5" name="直線コネクタ 9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6" name="直線コネクタ 9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7" name="直線コネクタ 9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8" name="直線コネクタ 9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9" name="直線コネクタ 9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0" name="直線コネクタ 9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1" name="直線コネクタ 9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2" name="直線コネクタ 9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3" name="直線コネクタ 9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4" name="直線コネクタ 9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5" name="直線コネクタ 9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6" name="直線コネクタ 9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7" name="直線コネクタ 9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8" name="直線コネクタ 9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9" name="直線コネクタ 9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0" name="直線コネクタ 9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1" name="直線コネクタ 9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2" name="直線コネクタ 9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3" name="直線コネクタ 9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4" name="直線コネクタ 9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5" name="直線コネクタ 9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6" name="直線コネクタ 9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7" name="直線コネクタ 9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8" name="直線コネクタ 9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9" name="直線コネクタ 9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0" name="直線コネクタ 9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1" name="直線コネクタ 9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2" name="直線コネクタ 9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3" name="直線コネクタ 9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4" name="直線コネクタ 9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5" name="直線コネクタ 9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6" name="直線コネクタ 9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7" name="直線コネクタ 9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8" name="直線コネクタ 9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9" name="直線コネクタ 9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0" name="直線コネクタ 9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1" name="直線コネクタ 9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2" name="直線コネクタ 9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3" name="直線コネクタ 9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4" name="直線コネクタ 9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5" name="直線コネクタ 9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6" name="直線コネクタ 9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7" name="直線コネクタ 9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8" name="直線コネクタ 9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9" name="直線コネクタ 9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0" name="直線コネクタ 9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1" name="直線コネクタ 9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2" name="直線コネクタ 94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3" name="直線コネクタ 9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4" name="直線コネクタ 9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5" name="直線コネクタ 9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6" name="直線コネクタ 9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7" name="直線コネクタ 9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8" name="直線コネクタ 94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9" name="直線コネクタ 94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0" name="直線コネクタ 9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1" name="直線コネクタ 94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2" name="直線コネクタ 9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3" name="直線コネクタ 9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4" name="直線コネクタ 9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5" name="直線コネクタ 9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6" name="直線コネクタ 9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7" name="直線コネクタ 9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8" name="直線コネクタ 9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9" name="直線コネクタ 9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0" name="直線コネクタ 9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1" name="直線コネクタ 9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2" name="直線コネクタ 9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3" name="直線コネクタ 9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4" name="直線コネクタ 9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5" name="直線コネクタ 9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6" name="直線コネクタ 9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7" name="直線コネクタ 9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8" name="直線コネクタ 9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9" name="直線コネクタ 94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0" name="直線コネクタ 9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1" name="直線コネクタ 9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2" name="直線コネクタ 94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3" name="直線コネクタ 9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4" name="直線コネクタ 9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5" name="直線コネクタ 9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6" name="直線コネクタ 9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7" name="直線コネクタ 9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8" name="直線コネクタ 9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9" name="直線コネクタ 9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0" name="直線コネクタ 9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1" name="直線コネクタ 9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2" name="直線コネクタ 9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3" name="直線コネクタ 9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4" name="直線コネクタ 9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5" name="直線コネクタ 9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6" name="直線コネクタ 9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7" name="直線コネクタ 9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8" name="直線コネクタ 9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9" name="直線コネクタ 9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0" name="直線コネクタ 9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1" name="直線コネクタ 9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2" name="直線コネクタ 9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3" name="直線コネクタ 9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4" name="直線コネクタ 9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5" name="直線コネクタ 9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6" name="直線コネクタ 9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7" name="直線コネクタ 9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8" name="直線コネクタ 9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9" name="直線コネクタ 9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0" name="直線コネクタ 9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1" name="直線コネクタ 9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2" name="直線コネクタ 9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3" name="直線コネクタ 9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4" name="直線コネクタ 9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5" name="直線コネクタ 9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6" name="直線コネクタ 9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7" name="直線コネクタ 9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8" name="直線コネクタ 9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9" name="直線コネクタ 9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0" name="直線コネクタ 9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1" name="直線コネクタ 9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2" name="直線コネクタ 9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3" name="直線コネクタ 9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4" name="直線コネクタ 9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5" name="直線コネクタ 9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6" name="直線コネクタ 9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7" name="直線コネクタ 9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8" name="直線コネクタ 9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9" name="直線コネクタ 9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0" name="直線コネクタ 9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1" name="直線コネクタ 9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2" name="直線コネクタ 9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3" name="直線コネクタ 9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4" name="直線コネクタ 9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5" name="直線コネクタ 9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6" name="直線コネクタ 9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7" name="直線コネクタ 9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8" name="直線コネクタ 9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9" name="直線コネクタ 9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0" name="直線コネクタ 9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1" name="直線コネクタ 9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2" name="直線コネクタ 9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3" name="直線コネクタ 9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4" name="直線コネクタ 9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5" name="直線コネクタ 9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6" name="直線コネクタ 9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7" name="直線コネクタ 9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8" name="直線コネクタ 95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9" name="直線コネクタ 9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0" name="直線コネクタ 9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1" name="直線コネクタ 9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2" name="直線コネクタ 9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3" name="直線コネクタ 9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4" name="直線コネクタ 9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5" name="直線コネクタ 9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6" name="直線コネクタ 9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7" name="直線コネクタ 9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403" name="直線コネクタ 740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404" name="直線コネクタ 740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5" name="直線コネクタ 7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8" name="直線コネクタ 7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9" name="直線コネクタ 7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0" name="直線コネクタ 7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1" name="直線コネクタ 7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2" name="直線コネクタ 7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3" name="直線コネクタ 7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4" name="直線コネクタ 7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5" name="直線コネクタ 7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6" name="直線コネクタ 7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7" name="直線コネクタ 7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8" name="直線コネクタ 7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9" name="直線コネクタ 7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0" name="直線コネクタ 7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1" name="直線コネクタ 7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2" name="直線コネクタ 7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3" name="直線コネクタ 7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4" name="直線コネクタ 7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5" name="直線コネクタ 7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6" name="直線コネクタ 7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7" name="直線コネクタ 7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8" name="直線コネクタ 7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9" name="直線コネクタ 7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0" name="直線コネクタ 7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1" name="直線コネクタ 7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2" name="直線コネクタ 7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3" name="直線コネクタ 7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4" name="直線コネクタ 7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5" name="直線コネクタ 7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6" name="直線コネクタ 7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7" name="直線コネクタ 7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8" name="直線コネクタ 7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9" name="直線コネクタ 7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0" name="直線コネクタ 74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3" name="直線コネクタ 74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6" name="直線コネクタ 74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9" name="直線コネクタ 74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2" name="直線コネクタ 7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4" name="直線コネクタ 74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5" name="直線コネクタ 7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7" name="直線コネクタ 74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8" name="直線コネクタ 7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0" name="直線コネクタ 74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3" name="直線コネクタ 74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6" name="直線コネクタ 7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9" name="直線コネクタ 7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72" name="直線コネクタ 7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3" name="直線コネクタ 7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5" name="直線コネクタ 7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6" name="直線コネクタ 74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7" name="直線コネクタ 7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8" name="直線コネクタ 7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9" name="直線コネクタ 7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0" name="直線コネクタ 7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1" name="直線コネクタ 7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2" name="直線コネクタ 7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3" name="直線コネクタ 7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4" name="直線コネクタ 7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5" name="直線コネクタ 7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6" name="直線コネクタ 7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7" name="直線コネクタ 7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8" name="直線コネクタ 7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9" name="直線コネクタ 7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0" name="直線コネクタ 7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1" name="直線コネクタ 7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2" name="直線コネクタ 7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3" name="直線コネクタ 7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4" name="直線コネクタ 7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5" name="直線コネクタ 7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6" name="直線コネクタ 7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7" name="直線コネクタ 7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8" name="直線コネクタ 7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9" name="直線コネクタ 7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0" name="直線コネクタ 7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1" name="直線コネクタ 7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2" name="直線コネクタ 7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3" name="直線コネクタ 7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4" name="直線コネクタ 7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5" name="直線コネクタ 7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6" name="直線コネクタ 7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7" name="直線コネクタ 7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8" name="直線コネクタ 7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9" name="直線コネクタ 7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10" name="直線コネクタ 7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1" name="直線コネクタ 75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2" name="直線コネクタ 7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3" name="直線コネクタ 7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4" name="直線コネクタ 75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5" name="直線コネクタ 7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6" name="直線コネクタ 7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7" name="直線コネクタ 75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8" name="直線コネクタ 7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9" name="直線コネクタ 7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0" name="直線コネクタ 75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1" name="直線コネクタ 7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2" name="直線コネクタ 7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3" name="直線コネクタ 7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4" name="直線コネクタ 7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5" name="直線コネクタ 7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6" name="直線コネクタ 7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7" name="直線コネクタ 7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8" name="直線コネクタ 75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9" name="直線コネクタ 7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0" name="直線コネクタ 7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1" name="直線コネクタ 75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2" name="直線コネクタ 7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3" name="直線コネクタ 7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4" name="直線コネクタ 75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5" name="直線コネクタ 7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6" name="直線コネクタ 7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7" name="直線コネクタ 75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8" name="直線コネクタ 7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9" name="直線コネクタ 7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0" name="直線コネクタ 7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1" name="直線コネクタ 7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2" name="直線コネクタ 7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3" name="直線コネクタ 7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4" name="直線コネクタ 7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5" name="直線コネクタ 7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6" name="直線コネクタ 7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47" name="直線コネクタ 7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8" name="直線コネクタ 7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9" name="直線コネクタ 7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0" name="直線コネクタ 7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1" name="直線コネクタ 7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2" name="直線コネクタ 7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3" name="直線コネクタ 7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4" name="直線コネクタ 7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5" name="直線コネクタ 7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6" name="直線コネクタ 7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7" name="直線コネクタ 7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8" name="直線コネクタ 7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9" name="直線コネクタ 7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0" name="直線コネクタ 7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1" name="直線コネクタ 7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2" name="直線コネクタ 7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3" name="直線コネクタ 7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4" name="直線コネクタ 7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5" name="直線コネクタ 7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6" name="直線コネクタ 7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7" name="直線コネクタ 7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8" name="直線コネクタ 7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9" name="直線コネクタ 7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0" name="直線コネクタ 7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1" name="直線コネクタ 7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2" name="直線コネクタ 7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3" name="直線コネクタ 7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4" name="直線コネクタ 7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5" name="直線コネクタ 7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6" name="直線コネクタ 7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7" name="直線コネクタ 7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8" name="直線コネクタ 7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9" name="直線コネクタ 7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0" name="直線コネクタ 7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1" name="直線コネクタ 7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2" name="直線コネクタ 7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3" name="直線コネクタ 7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4" name="直線コネクタ 7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5" name="直線コネクタ 7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6" name="直線コネクタ 7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7" name="直線コネクタ 7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8" name="直線コネクタ 7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9" name="直線コネクタ 7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0" name="直線コネクタ 7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1" name="直線コネクタ 7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2" name="直線コネクタ 7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3" name="直線コネクタ 7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4" name="直線コネクタ 7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5" name="直線コネクタ 7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6" name="直線コネクタ 7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7" name="直線コネクタ 7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8" name="直線コネクタ 7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9" name="直線コネクタ 7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0" name="直線コネクタ 7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1" name="直線コネクタ 7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2" name="直線コネクタ 7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3" name="直線コネクタ 7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4" name="直線コネクタ 7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5" name="直線コネクタ 7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6" name="直線コネクタ 7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7" name="直線コネクタ 7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8" name="直線コネクタ 7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9" name="直線コネクタ 7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0" name="直線コネクタ 7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1" name="直線コネクタ 7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2" name="直線コネクタ 7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3" name="直線コネクタ 7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4" name="直線コネクタ 7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5" name="直線コネクタ 7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6" name="直線コネクタ 7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7" name="直線コネクタ 7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8" name="直線コネクタ 7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9" name="直線コネクタ 7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0" name="直線コネクタ 7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1" name="直線コネクタ 7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2" name="直線コネクタ 7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3" name="直線コネクタ 7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4" name="直線コネクタ 7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5" name="直線コネクタ 7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6" name="直線コネクタ 7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7" name="直線コネクタ 7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8" name="直線コネクタ 7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9" name="直線コネクタ 7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0" name="直線コネクタ 7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1" name="直線コネクタ 7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2" name="直線コネクタ 7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3" name="直線コネクタ 7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4" name="直線コネクタ 7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5" name="直線コネクタ 7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6" name="直線コネクタ 7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7" name="直線コネクタ 7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8" name="直線コネクタ 7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9" name="直線コネクタ 7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0" name="直線コネクタ 7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1" name="直線コネクタ 7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2" name="直線コネクタ 7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3" name="直線コネクタ 7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4" name="直線コネクタ 7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5" name="直線コネクタ 7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6" name="直線コネクタ 7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7" name="直線コネクタ 7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8" name="直線コネクタ 7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9" name="直線コネクタ 7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0" name="直線コネクタ 7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1" name="直線コネクタ 7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2" name="直線コネクタ 7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3" name="直線コネクタ 7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4" name="直線コネクタ 7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655" name="直線コネクタ 765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656" name="直線コネクタ 765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7" name="直線コネクタ 7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8" name="直線コネクタ 7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9" name="直線コネクタ 7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0" name="直線コネクタ 7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1" name="直線コネクタ 7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2" name="直線コネクタ 76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3" name="直線コネクタ 7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4" name="直線コネクタ 7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5" name="直線コネクタ 76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6" name="直線コネクタ 7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7" name="直線コネクタ 7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8" name="直線コネクタ 76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9" name="直線コネクタ 7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0" name="直線コネクタ 7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1" name="直線コネクタ 7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2" name="直線コネクタ 7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3" name="直線コネクタ 7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4" name="直線コネクタ 7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5" name="直線コネクタ 7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6" name="直線コネクタ 7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7" name="直線コネクタ 7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8" name="直線コネクタ 7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9" name="直線コネクタ 7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0" name="直線コネクタ 7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1" name="直線コネクタ 7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2" name="直線コネクタ 7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3" name="直線コネクタ 7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4" name="直線コネクタ 7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5" name="直線コネクタ 7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6" name="直線コネクタ 7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7" name="直線コネクタ 7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8" name="直線コネクタ 7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9" name="直線コネクタ 7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90" name="直線コネクタ 7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91" name="直線コネクタ 7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2" name="直線コネクタ 76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3" name="直線コネクタ 7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4" name="直線コネクタ 7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5" name="直線コネクタ 76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6" name="直線コネクタ 7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7" name="直線コネクタ 7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8" name="直線コネクタ 76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9" name="直線コネクタ 7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0" name="直線コネクタ 7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1" name="直線コネクタ 77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2" name="直線コネクタ 7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3" name="直線コネクタ 7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4" name="直線コネクタ 7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5" name="直線コネクタ 7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6" name="直線コネクタ 77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7" name="直線コネクタ 7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8" name="直線コネクタ 7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9" name="直線コネクタ 77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0" name="直線コネクタ 7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1" name="直線コネクタ 7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2" name="直線コネクタ 77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3" name="直線コネクタ 7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4" name="直線コネクタ 7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5" name="直線コネクタ 77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6" name="直線コネクタ 7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7" name="直線コネクタ 7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8" name="直線コネクタ 7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9" name="直線コネクタ 7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0" name="直線コネクタ 7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1" name="直線コネクタ 7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2" name="直線コネクタ 7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3" name="直線コネクタ 7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4" name="直線コネクタ 7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25" name="直線コネクタ 7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6" name="直線コネクタ 7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7" name="直線コネクタ 7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8" name="直線コネクタ 77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9" name="直線コネクタ 77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0" name="直線コネクタ 7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1" name="直線コネクタ 77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2" name="直線コネクタ 77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3" name="直線コネクタ 7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4" name="直線コネクタ 77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5" name="直線コネクタ 77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6" name="直線コネクタ 7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7" name="直線コネクタ 77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8" name="直線コネクタ 77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9" name="直線コネクタ 7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0" name="直線コネクタ 7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1" name="直線コネクタ 7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2" name="直線コネクタ 7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3" name="直線コネクタ 7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4" name="直線コネクタ 7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5" name="直線コネクタ 7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6" name="直線コネクタ 7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7" name="直線コネクタ 7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8" name="直線コネクタ 7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9" name="直線コネクタ 7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0" name="直線コネクタ 7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1" name="直線コネクタ 7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2" name="直線コネクタ 7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3" name="直線コネクタ 7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4" name="直線コネクタ 7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5" name="直線コネクタ 7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6" name="直線コネクタ 7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7" name="直線コネクタ 7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8" name="直線コネクタ 7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9" name="直線コネクタ 7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0" name="直線コネクタ 7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1" name="直線コネクタ 7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2" name="直線コネクタ 7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3" name="直線コネクタ 77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4" name="直線コネクタ 7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5" name="直線コネクタ 7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6" name="直線コネクタ 77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7" name="直線コネクタ 7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8" name="直線コネクタ 7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9" name="直線コネクタ 77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0" name="直線コネクタ 7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1" name="直線コネクタ 7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2" name="直線コネクタ 77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3" name="直線コネクタ 7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4" name="直線コネクタ 7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5" name="直線コネクタ 7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6" name="直線コネクタ 7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7" name="直線コネクタ 7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8" name="直線コネクタ 7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9" name="直線コネクタ 7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0" name="直線コネクタ 77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1" name="直線コネクタ 7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2" name="直線コネクタ 7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3" name="直線コネクタ 77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4" name="直線コネクタ 7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5" name="直線コネクタ 7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6" name="直線コネクタ 77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7" name="直線コネクタ 7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8" name="直線コネクタ 7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9" name="直線コネクタ 77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0" name="直線コネクタ 7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1" name="直線コネクタ 7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2" name="直線コネクタ 7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3" name="直線コネクタ 7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4" name="直線コネクタ 7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5" name="直線コネクタ 7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6" name="直線コネクタ 7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7" name="直線コネクタ 7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8" name="直線コネクタ 7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99" name="直線コネクタ 7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0" name="直線コネクタ 7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1" name="直線コネクタ 7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2" name="直線コネクタ 7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3" name="直線コネクタ 7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4" name="直線コネクタ 7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5" name="直線コネクタ 7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6" name="直線コネクタ 7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7" name="直線コネクタ 7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8" name="直線コネクタ 7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9" name="直線コネクタ 7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0" name="直線コネクタ 7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1" name="直線コネクタ 7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2" name="直線コネクタ 7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3" name="直線コネクタ 7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4" name="直線コネクタ 7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5" name="直線コネクタ 7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6" name="直線コネクタ 7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7" name="直線コネクタ 7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8" name="直線コネクタ 7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9" name="直線コネクタ 7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0" name="直線コネクタ 7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1" name="直線コネクタ 7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2" name="直線コネクタ 7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3" name="直線コネクタ 7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4" name="直線コネクタ 7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5" name="直線コネクタ 7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6" name="直線コネクタ 7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7" name="直線コネクタ 7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8" name="直線コネクタ 7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9" name="直線コネクタ 7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0" name="直線コネクタ 7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1" name="直線コネクタ 7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2" name="直線コネクタ 7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3" name="直線コネクタ 7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4" name="直線コネクタ 7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5" name="直線コネクタ 7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6" name="直線コネクタ 7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7" name="直線コネクタ 7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8" name="直線コネクタ 7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9" name="直線コネクタ 7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0" name="直線コネクタ 7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1" name="直線コネクタ 7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2" name="直線コネクタ 7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3" name="直線コネクタ 7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4" name="直線コネクタ 7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5" name="直線コネクタ 7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6" name="直線コネクタ 7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7" name="直線コネクタ 7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8" name="直線コネクタ 7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9" name="直線コネクタ 7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0" name="直線コネクタ 7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1" name="直線コネクタ 7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2" name="直線コネクタ 7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3" name="直線コネクタ 7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4" name="直線コネクタ 7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5" name="直線コネクタ 7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6" name="直線コネクタ 7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7" name="直線コネクタ 7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8" name="直線コネクタ 7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9" name="直線コネクタ 7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0" name="直線コネクタ 7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1" name="直線コネクタ 7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2" name="直線コネクタ 7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3" name="直線コネクタ 7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4" name="直線コネクタ 7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5" name="直線コネクタ 7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6" name="直線コネクタ 7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7" name="直線コネクタ 7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8" name="直線コネクタ 7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9" name="直線コネクタ 7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0" name="直線コネクタ 7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1" name="直線コネクタ 7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2" name="直線コネクタ 7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3" name="直線コネクタ 7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4" name="直線コネクタ 7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5" name="直線コネクタ 7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6" name="直線コネクタ 7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7" name="直線コネクタ 7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8" name="直線コネクタ 7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9" name="直線コネクタ 7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0" name="直線コネクタ 7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1" name="直線コネクタ 7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2" name="直線コネクタ 7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3" name="直線コネクタ 7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4" name="直線コネクタ 7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5" name="直線コネクタ 7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6" name="直線コネクタ 7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7" name="直線コネクタ 7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8" name="直線コネクタ 7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9" name="直線コネクタ 7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0" name="直線コネクタ 7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1" name="直線コネクタ 7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2" name="直線コネクタ 7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3" name="直線コネクタ 7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4" name="直線コネクタ 7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5" name="直線コネクタ 7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6" name="直線コネクタ 7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7" name="直線コネクタ 7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8" name="直線コネクタ 7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9" name="直線コネクタ 7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0" name="直線コネクタ 7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1" name="直線コネクタ 7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2" name="直線コネクタ 7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3" name="直線コネクタ 7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4" name="直線コネクタ 7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5" name="直線コネクタ 7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6" name="直線コネクタ 7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7" name="直線コネクタ 7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8" name="直線コネクタ 7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9" name="直線コネクタ 7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0" name="直線コネクタ 7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1" name="直線コネクタ 7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2" name="直線コネクタ 7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3" name="直線コネクタ 7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4" name="直線コネクタ 7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5" name="直線コネクタ 7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6" name="直線コネクタ 7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7" name="直線コネクタ 7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8" name="直線コネクタ 7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9" name="直線コネクタ 7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0" name="直線コネクタ 7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1" name="直線コネクタ 7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2" name="直線コネクタ 7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3" name="直線コネクタ 7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4" name="直線コネクタ 7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5" name="直線コネクタ 7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6" name="直線コネクタ 7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7" name="直線コネクタ 7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8" name="直線コネクタ 7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29" name="直線コネクタ 7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0" name="直線コネクタ 7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1" name="直線コネクタ 7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2" name="直線コネクタ 7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3" name="直線コネクタ 7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4" name="直線コネクタ 7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5" name="直線コネクタ 7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6" name="直線コネクタ 7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7" name="直線コネクタ 7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8" name="直線コネクタ 7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9" name="直線コネクタ 7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0" name="直線コネクタ 7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1" name="直線コネクタ 7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2" name="直線コネクタ 7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3" name="直線コネクタ 7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4" name="直線コネクタ 7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5" name="直線コネクタ 7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6" name="直線コネクタ 7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7" name="直線コネクタ 7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8" name="直線コネクタ 7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9" name="直線コネクタ 7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0" name="直線コネクタ 7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1" name="直線コネクタ 7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2" name="直線コネクタ 7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3" name="直線コネクタ 7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4" name="直線コネクタ 7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5" name="直線コネクタ 7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6" name="直線コネクタ 7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7" name="直線コネクタ 7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8" name="直線コネクタ 7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9" name="直線コネクタ 7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0" name="直線コネクタ 7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1" name="直線コネクタ 7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2" name="直線コネクタ 7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3" name="直線コネクタ 7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4" name="直線コネクタ 7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5" name="直線コネクタ 7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6" name="直線コネクタ 7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7" name="直線コネクタ 7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8" name="直線コネクタ 7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9" name="直線コネクタ 7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0" name="直線コネクタ 7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1" name="直線コネクタ 7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2" name="直線コネクタ 7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3" name="直線コネクタ 7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4" name="直線コネクタ 7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5" name="直線コネクタ 7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6" name="直線コネクタ 7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7" name="直線コネクタ 7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8" name="直線コネクタ 7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9" name="直線コネクタ 7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0" name="直線コネクタ 7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1" name="直線コネクタ 7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2" name="直線コネクタ 7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3" name="直線コネクタ 7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4" name="直線コネクタ 7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5" name="直線コネクタ 7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6" name="直線コネクタ 7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7" name="直線コネクタ 7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8" name="直線コネクタ 7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9" name="直線コネクタ 7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0" name="直線コネクタ 7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1" name="直線コネクタ 7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2" name="直線コネクタ 7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3" name="直線コネクタ 7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4" name="直線コネクタ 7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5" name="直線コネクタ 7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6" name="直線コネクタ 7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7" name="直線コネクタ 7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8" name="直線コネクタ 7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9" name="直線コネクタ 7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0" name="直線コネクタ 7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1" name="直線コネクタ 8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2" name="直線コネクタ 8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3" name="直線コネクタ 8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4" name="直線コネクタ 8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5" name="直線コネクタ 8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6" name="直線コネクタ 8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7" name="直線コネクタ 8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8" name="直線コネクタ 8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9" name="直線コネクタ 8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0" name="直線コネクタ 8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1" name="直線コネクタ 8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2" name="直線コネクタ 8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3" name="直線コネクタ 8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4" name="直線コネクタ 8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5" name="直線コネクタ 8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6" name="直線コネクタ 8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7" name="直線コネクタ 8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8" name="直線コネクタ 8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9" name="直線コネクタ 8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0" name="直線コネクタ 8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1" name="直線コネクタ 8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2" name="直線コネクタ 8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3" name="直線コネクタ 8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4" name="直線コネクタ 8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5" name="直線コネクタ 8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6" name="直線コネクタ 8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7" name="直線コネクタ 8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8" name="直線コネクタ 8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9" name="直線コネクタ 8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0" name="直線コネクタ 8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1" name="直線コネクタ 8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2" name="直線コネクタ 8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3" name="直線コネクタ 8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4" name="直線コネクタ 8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5" name="直線コネクタ 8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6" name="直線コネクタ 8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7" name="直線コネクタ 8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8" name="直線コネクタ 8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9" name="直線コネクタ 8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0" name="直線コネクタ 8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1" name="直線コネクタ 8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2" name="直線コネクタ 8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3" name="直線コネクタ 8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4" name="直線コネクタ 8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5" name="直線コネクタ 8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6" name="直線コネクタ 8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7" name="直線コネクタ 8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8" name="直線コネクタ 8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9" name="直線コネクタ 8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0" name="直線コネクタ 8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1" name="直線コネクタ 8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2" name="直線コネクタ 8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3" name="直線コネクタ 8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4" name="直線コネクタ 8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5" name="直線コネクタ 8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6" name="直線コネクタ 8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7" name="直線コネクタ 8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8" name="直線コネクタ 8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9" name="直線コネクタ 8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0" name="直線コネクタ 8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1" name="直線コネクタ 8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2" name="直線コネクタ 8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3" name="直線コネクタ 8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4" name="直線コネクタ 8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5" name="直線コネクタ 8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6" name="直線コネクタ 8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7" name="直線コネクタ 8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8" name="直線コネクタ 8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9" name="直線コネクタ 8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0" name="直線コネクタ 8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1" name="直線コネクタ 8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2" name="直線コネクタ 8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3" name="直線コネクタ 8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4" name="直線コネクタ 8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5" name="直線コネクタ 8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6" name="直線コネクタ 8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7" name="直線コネクタ 8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8" name="直線コネクタ 8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9" name="直線コネクタ 8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0" name="直線コネクタ 8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1" name="直線コネクタ 8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2" name="直線コネクタ 8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3" name="直線コネクタ 8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4" name="直線コネクタ 8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5" name="直線コネクタ 8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6" name="直線コネクタ 8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7" name="直線コネクタ 8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8" name="直線コネクタ 8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9" name="直線コネクタ 8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0" name="直線コネクタ 8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1" name="直線コネクタ 8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2" name="直線コネクタ 8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3" name="直線コネクタ 8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4" name="直線コネクタ 8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5" name="直線コネクタ 8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6" name="直線コネクタ 8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7" name="直線コネクタ 8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8" name="直線コネクタ 8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9" name="直線コネクタ 8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0" name="直線コネクタ 8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1" name="直線コネクタ 8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2" name="直線コネクタ 8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3" name="直線コネクタ 8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4" name="直線コネクタ 8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5" name="直線コネクタ 8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6" name="直線コネクタ 8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7" name="直線コネクタ 8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8" name="直線コネクタ 8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9" name="直線コネクタ 8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0" name="直線コネクタ 8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1" name="直線コネクタ 8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2" name="直線コネクタ 8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3" name="直線コネクタ 8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4" name="直線コネクタ 8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5" name="直線コネクタ 8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6" name="直線コネクタ 8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7" name="直線コネクタ 8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8" name="直線コネクタ 8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9" name="直線コネクタ 8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0" name="直線コネクタ 8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1" name="直線コネクタ 8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2" name="直線コネクタ 8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3" name="直線コネクタ 8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4" name="直線コネクタ 8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5" name="直線コネクタ 8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6" name="直線コネクタ 8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7" name="直線コネクタ 8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8" name="直線コネクタ 8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9" name="直線コネクタ 8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0" name="直線コネクタ 8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1" name="直線コネクタ 8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2" name="直線コネクタ 8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3" name="直線コネクタ 8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4" name="直線コネクタ 8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5" name="直線コネクタ 8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6" name="直線コネクタ 8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7" name="直線コネクタ 8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8" name="直線コネクタ 8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9" name="直線コネクタ 8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0" name="直線コネクタ 8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1" name="直線コネクタ 8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2" name="直線コネクタ 8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3" name="直線コネクタ 8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4" name="直線コネクタ 8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5" name="直線コネクタ 8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6" name="直線コネクタ 8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7" name="直線コネクタ 8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8" name="直線コネクタ 8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9" name="直線コネクタ 8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0" name="直線コネクタ 8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1" name="直線コネクタ 8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2" name="直線コネクタ 8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3" name="直線コネクタ 8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4" name="直線コネクタ 8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5" name="直線コネクタ 8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6" name="直線コネクタ 8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7" name="直線コネクタ 8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8" name="直線コネクタ 8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9" name="直線コネクタ 8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0" name="直線コネクタ 8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1" name="直線コネクタ 8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2" name="直線コネクタ 8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3" name="直線コネクタ 8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4" name="直線コネクタ 8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5" name="直線コネクタ 8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6" name="直線コネクタ 8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7" name="直線コネクタ 8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8" name="直線コネクタ 8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9" name="直線コネクタ 8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0" name="直線コネクタ 8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1" name="直線コネクタ 8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2" name="直線コネクタ 8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3" name="直線コネクタ 8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4" name="直線コネクタ 8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5" name="直線コネクタ 8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6" name="直線コネクタ 8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7" name="直線コネクタ 8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8" name="直線コネクタ 8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9" name="直線コネクタ 8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0" name="直線コネクタ 8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1" name="直線コネクタ 8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2" name="直線コネクタ 8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3" name="直線コネクタ 8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4" name="直線コネクタ 8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5" name="直線コネクタ 8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6" name="直線コネクタ 8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7" name="直線コネクタ 8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8" name="直線コネクタ 8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9" name="直線コネクタ 8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0" name="直線コネクタ 8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1" name="直線コネクタ 8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2" name="直線コネクタ 8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3" name="直線コネクタ 8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4" name="直線コネクタ 8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5" name="直線コネクタ 8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6" name="直線コネクタ 8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7" name="直線コネクタ 8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8" name="直線コネクタ 8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9" name="直線コネクタ 8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0" name="直線コネクタ 8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1" name="直線コネクタ 8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2" name="直線コネクタ 8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3" name="直線コネクタ 8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4" name="直線コネクタ 8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5" name="直線コネクタ 8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6" name="直線コネクタ 8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7" name="直線コネクタ 8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8" name="直線コネクタ 8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9" name="直線コネクタ 8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0" name="直線コネクタ 8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1" name="直線コネクタ 8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2" name="直線コネクタ 8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3" name="直線コネクタ 8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4" name="直線コネクタ 8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5" name="直線コネクタ 8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6" name="直線コネクタ 8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7" name="直線コネクタ 8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8" name="直線コネクタ 8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9" name="直線コネクタ 8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0" name="直線コネクタ 8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1" name="直線コネクタ 8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2" name="直線コネクタ 8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3" name="直線コネクタ 8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4" name="直線コネクタ 8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5" name="直線コネクタ 8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6" name="直線コネクタ 8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7" name="直線コネクタ 8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8" name="直線コネクタ 8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9" name="直線コネクタ 8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0" name="直線コネクタ 8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1" name="直線コネクタ 8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2" name="直線コネクタ 8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3" name="直線コネクタ 8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4" name="直線コネクタ 8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5" name="直線コネクタ 8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6" name="直線コネクタ 8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7" name="直線コネクタ 8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8" name="直線コネクタ 8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9" name="直線コネクタ 8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0" name="直線コネクタ 8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1" name="直線コネクタ 8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2" name="直線コネクタ 8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3" name="直線コネクタ 8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4" name="直線コネクタ 8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5" name="直線コネクタ 8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6" name="直線コネクタ 8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7" name="直線コネクタ 8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8" name="直線コネクタ 8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9" name="直線コネクタ 8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0" name="直線コネクタ 8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1" name="直線コネクタ 8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2" name="直線コネクタ 8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3" name="直線コネクタ 8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4" name="直線コネクタ 8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5" name="直線コネクタ 8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6" name="直線コネクタ 8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7" name="直線コネクタ 8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8" name="直線コネクタ 8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9" name="直線コネクタ 8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0" name="直線コネクタ 8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1" name="直線コネクタ 8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2" name="直線コネクタ 8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3" name="直線コネクタ 8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4" name="直線コネクタ 8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5" name="直線コネクタ 8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6" name="直線コネクタ 8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7" name="直線コネクタ 8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8" name="直線コネクタ 8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9" name="直線コネクタ 8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0" name="直線コネクタ 8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1" name="直線コネクタ 8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2" name="直線コネクタ 8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3" name="直線コネクタ 8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4" name="直線コネクタ 8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5" name="直線コネクタ 8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6" name="直線コネクタ 8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7" name="直線コネクタ 8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8" name="直線コネクタ 8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9" name="直線コネクタ 8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0" name="直線コネクタ 8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1" name="直線コネクタ 8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2" name="直線コネクタ 8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3" name="直線コネクタ 8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4" name="直線コネクタ 8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5" name="直線コネクタ 8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6" name="直線コネクタ 8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7" name="直線コネクタ 8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8" name="直線コネクタ 8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9" name="直線コネクタ 8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0" name="直線コネクタ 8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1" name="直線コネクタ 8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2" name="直線コネクタ 8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3" name="直線コネクタ 8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4" name="直線コネクタ 8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5" name="直線コネクタ 8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6" name="直線コネクタ 8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7" name="直線コネクタ 8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8" name="直線コネクタ 8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9" name="直線コネクタ 8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0" name="直線コネクタ 8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1" name="直線コネクタ 8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2" name="直線コネクタ 8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3" name="直線コネクタ 8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4" name="直線コネクタ 8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5" name="直線コネクタ 8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6" name="直線コネクタ 8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7" name="直線コネクタ 8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8" name="直線コネクタ 8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9" name="直線コネクタ 8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0" name="直線コネクタ 8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1" name="直線コネクタ 8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2" name="直線コネクタ 8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3" name="直線コネクタ 8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4" name="直線コネクタ 8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5" name="直線コネクタ 8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6" name="直線コネクタ 8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7" name="直線コネクタ 8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8" name="直線コネクタ 8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9" name="直線コネクタ 8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0" name="直線コネクタ 8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1" name="直線コネクタ 8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2" name="直線コネクタ 8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3" name="直線コネクタ 8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4" name="直線コネクタ 8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5" name="直線コネクタ 8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6" name="直線コネクタ 8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7" name="直線コネクタ 8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8" name="直線コネクタ 8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9" name="直線コネクタ 8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0" name="直線コネクタ 8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1" name="直線コネクタ 8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2" name="直線コネクタ 8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3" name="直線コネクタ 8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4" name="直線コネクタ 8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5" name="直線コネクタ 8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6" name="直線コネクタ 8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7" name="直線コネクタ 8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8" name="直線コネクタ 8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9" name="直線コネクタ 8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0" name="直線コネクタ 8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1" name="直線コネクタ 8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2" name="直線コネクタ 8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3" name="直線コネクタ 8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4" name="直線コネクタ 8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5" name="直線コネクタ 8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6" name="直線コネクタ 8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7" name="直線コネクタ 8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8" name="直線コネクタ 8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9" name="直線コネクタ 8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0" name="直線コネクタ 8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1" name="直線コネクタ 8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2" name="直線コネクタ 8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3" name="直線コネクタ 8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4" name="直線コネクタ 8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5" name="直線コネクタ 8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6" name="直線コネクタ 8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7" name="直線コネクタ 8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8" name="直線コネクタ 8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9" name="直線コネクタ 8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0" name="直線コネクタ 8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1" name="直線コネクタ 8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2" name="直線コネクタ 8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3" name="直線コネクタ 8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4" name="直線コネクタ 8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5" name="直線コネクタ 8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6" name="直線コネクタ 8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7" name="直線コネクタ 8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8" name="直線コネクタ 8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9" name="直線コネクタ 8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0" name="直線コネクタ 8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1" name="直線コネクタ 8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2" name="直線コネクタ 8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3" name="直線コネクタ 8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4" name="直線コネクタ 8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5" name="直線コネクタ 8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6" name="直線コネクタ 8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7" name="直線コネクタ 8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8" name="直線コネクタ 8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9" name="直線コネクタ 8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0" name="直線コネクタ 8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1" name="直線コネクタ 8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2" name="直線コネクタ 8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3" name="直線コネクタ 8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4" name="直線コネクタ 8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5" name="直線コネクタ 8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6" name="直線コネクタ 8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7" name="直線コネクタ 8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8" name="直線コネクタ 8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9" name="直線コネクタ 8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0" name="直線コネクタ 8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1" name="直線コネクタ 8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2" name="直線コネクタ 8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3" name="直線コネクタ 8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4" name="直線コネクタ 8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5" name="直線コネクタ 8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6" name="直線コネクタ 8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7" name="直線コネクタ 8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8" name="直線コネクタ 83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9" name="直線コネクタ 8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0" name="直線コネクタ 8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1" name="直線コネクタ 8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2" name="直線コネクタ 8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3" name="直線コネクタ 8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4" name="直線コネクタ 8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5" name="直線コネクタ 8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6" name="直線コネクタ 8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7" name="直線コネクタ 8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8" name="直線コネクタ 8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9" name="直線コネクタ 8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0" name="直線コネクタ 8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1" name="直線コネクタ 8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2" name="直線コネクタ 8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3" name="直線コネクタ 8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4" name="直線コネクタ 8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5" name="直線コネクタ 8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6" name="直線コネクタ 8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7" name="直線コネクタ 8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8" name="直線コネクタ 8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9" name="直線コネクタ 8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0" name="直線コネクタ 8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1" name="直線コネクタ 8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2" name="直線コネクタ 8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3" name="直線コネクタ 8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4" name="直線コネクタ 8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5" name="直線コネクタ 8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6" name="直線コネクタ 8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7" name="直線コネクタ 8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8" name="直線コネクタ 8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9" name="直線コネクタ 8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0" name="直線コネクタ 8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1" name="直線コネクタ 8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2" name="直線コネクタ 8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3" name="直線コネクタ 8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4" name="直線コネクタ 8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5" name="直線コネクタ 8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6" name="直線コネクタ 8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7" name="直線コネクタ 8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8" name="直線コネクタ 8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9" name="直線コネクタ 8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0" name="直線コネクタ 8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1" name="直線コネクタ 8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2" name="直線コネクタ 8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3" name="直線コネクタ 8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4" name="直線コネクタ 8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5" name="直線コネクタ 8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6" name="直線コネクタ 8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7" name="直線コネクタ 8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8" name="直線コネクタ 8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9" name="直線コネクタ 8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0" name="直線コネクタ 8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1" name="直線コネクタ 8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2" name="直線コネクタ 8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3" name="直線コネクタ 8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4" name="直線コネクタ 8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5" name="直線コネクタ 8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6" name="直線コネクタ 8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7" name="直線コネクタ 8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8" name="直線コネクタ 8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9" name="直線コネクタ 8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0" name="直線コネクタ 8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1" name="直線コネクタ 8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2" name="直線コネクタ 8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3" name="直線コネクタ 8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4" name="直線コネクタ 8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5" name="直線コネクタ 8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6" name="直線コネクタ 8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7" name="直線コネクタ 8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8" name="直線コネクタ 8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9" name="直線コネクタ 8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0" name="直線コネクタ 8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1" name="直線コネクタ 8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2" name="直線コネクタ 8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3" name="直線コネクタ 8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4" name="直線コネクタ 8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5" name="直線コネクタ 8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6" name="直線コネクタ 8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7" name="直線コネクタ 8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8" name="直線コネクタ 8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9" name="直線コネクタ 8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0" name="直線コネクタ 8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1" name="直線コネクタ 8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2" name="直線コネクタ 8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3" name="直線コネクタ 8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8" name="直線コネクタ 9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9" name="直線コネクタ 9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0" name="直線コネクタ 9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571" name="直線コネクタ 957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572" name="直線コネクタ 957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3" name="直線コネクタ 9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4" name="直線コネクタ 9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5" name="直線コネクタ 9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6" name="直線コネクタ 95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7" name="直線コネクタ 9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8" name="直線コネクタ 9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9" name="直線コネクタ 95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0" name="直線コネクタ 9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1" name="直線コネクタ 9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2" name="直線コネクタ 95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3" name="直線コネクタ 9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4" name="直線コネクタ 9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5" name="直線コネクタ 95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6" name="直線コネクタ 9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7" name="直線コネクタ 9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8" name="直線コネクタ 9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9" name="直線コネクタ 9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0" name="直線コネクタ 9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1" name="直線コネクタ 9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2" name="直線コネクタ 9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3" name="直線コネクタ 95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4" name="直線コネクタ 9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5" name="直線コネクタ 9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6" name="直線コネクタ 95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7" name="直線コネクタ 9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8" name="直線コネクタ 9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9" name="直線コネクタ 9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0" name="直線コネクタ 9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1" name="直線コネクタ 9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2" name="直線コネクタ 9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3" name="直線コネクタ 9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4" name="直線コネクタ 9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5" name="直線コネクタ 9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6" name="直線コネクタ 9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7" name="直線コネクタ 9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08" name="直線コネクタ 9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9" name="直線コネクタ 9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0" name="直線コネクタ 9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1" name="直線コネクタ 96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2" name="直線コネクタ 9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3" name="直線コネクタ 9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4" name="直線コネクタ 96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5" name="直線コネクタ 9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6" name="直線コネクタ 9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7" name="直線コネクタ 96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8" name="直線コネクタ 9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9" name="直線コネクタ 9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0" name="直線コネクタ 9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1" name="直線コネクタ 9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2" name="直線コネクタ 96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3" name="直線コネクタ 9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4" name="直線コネクタ 9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5" name="直線コネクタ 96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6" name="直線コネクタ 9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7" name="直線コネクタ 9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8" name="直線コネクタ 96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9" name="直線コネクタ 9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0" name="直線コネクタ 9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1" name="直線コネクタ 96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2" name="直線コネクタ 9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3" name="直線コネクタ 9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4" name="直線コネクタ 9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5" name="直線コネクタ 9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6" name="直線コネクタ 9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7" name="直線コネクタ 9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8" name="直線コネクタ 9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9" name="直線コネクタ 9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40" name="直線コネクタ 9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1" name="直線コネクタ 96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2" name="直線コネクタ 9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3" name="直線コネクタ 9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4" name="直線コネクタ 9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5" name="直線コネクタ 9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6" name="直線コネクタ 9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7" name="直線コネクタ 96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8" name="直線コネクタ 96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9" name="直線コネクタ 9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0" name="直線コネクタ 96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1" name="直線コネクタ 96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2" name="直線コネクタ 9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3" name="直線コネクタ 96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4" name="直線コネクタ 96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5" name="直線コネクタ 9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6" name="直線コネクタ 9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7" name="直線コネクタ 9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8" name="直線コネクタ 96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9" name="直線コネクタ 9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0" name="直線コネクタ 9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1" name="直線コネクタ 9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2" name="直線コネクタ 9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3" name="直線コネクタ 9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4" name="直線コネクタ 9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5" name="直線コネクタ 9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6" name="直線コネクタ 9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7" name="直線コネクタ 9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8" name="直線コネクタ 9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9" name="直線コネクタ 9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0" name="直線コネクタ 9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1" name="直線コネクタ 9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2" name="直線コネクタ 9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3" name="直線コネクタ 9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4" name="直線コネクタ 9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5" name="直線コネクタ 9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6" name="直線コネクタ 9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7" name="直線コネクタ 9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8" name="直線コネクタ 9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79" name="直線コネクタ 9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0" name="直線コネクタ 9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1" name="直線コネクタ 9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2" name="直線コネクタ 9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3" name="直線コネクタ 9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4" name="直線コネクタ 9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5" name="直線コネクタ 96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6" name="直線コネクタ 9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7" name="直線コネクタ 9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8" name="直線コネクタ 96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9" name="直線コネクタ 9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0" name="直線コネクタ 9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1" name="直線コネクタ 9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2" name="直線コネクタ 9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3" name="直線コネクタ 9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4" name="直線コネクタ 9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5" name="直線コネクタ 9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6" name="直線コネクタ 96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7" name="直線コネクタ 9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8" name="直線コネクタ 9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9" name="直線コネクタ 96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0" name="直線コネクタ 9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1" name="直線コネクタ 9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2" name="直線コネクタ 97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3" name="直線コネクタ 9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4" name="直線コネクタ 9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5" name="直線コネクタ 97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6" name="直線コネクタ 9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7" name="直線コネクタ 9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8" name="直線コネクタ 9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9" name="直線コネクタ 9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0" name="直線コネクタ 9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1" name="直線コネクタ 9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2" name="直線コネクタ 9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3" name="直線コネクタ 9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4" name="直線コネクタ 9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5" name="直線コネクタ 9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6" name="直線コネクタ 9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7" name="直線コネクタ 9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8" name="直線コネクタ 9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9" name="直線コネクタ 9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0" name="直線コネクタ 9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1" name="直線コネクタ 9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2" name="直線コネクタ 9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3" name="直線コネクタ 9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4" name="直線コネクタ 9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5" name="直線コネクタ 9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6" name="直線コネクタ 9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7" name="直線コネクタ 9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8" name="直線コネクタ 9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9" name="直線コネクタ 9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0" name="直線コネクタ 9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1" name="直線コネクタ 9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2" name="直線コネクタ 9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3" name="直線コネクタ 9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4" name="直線コネクタ 9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5" name="直線コネクタ 9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6" name="直線コネクタ 9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7" name="直線コネクタ 9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8" name="直線コネクタ 9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9" name="直線コネクタ 9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0" name="直線コネクタ 9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1" name="直線コネクタ 9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2" name="直線コネクタ 9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3" name="直線コネクタ 9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4" name="直線コネクタ 9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5" name="直線コネクタ 9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6" name="直線コネクタ 9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7" name="直線コネクタ 9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8" name="直線コネクタ 9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9" name="直線コネクタ 9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0" name="直線コネクタ 9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1" name="直線コネクタ 9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2" name="直線コネクタ 9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3" name="直線コネクタ 9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4" name="直線コネクタ 9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5" name="直線コネクタ 9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6" name="直線コネクタ 9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7" name="直線コネクタ 9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8" name="直線コネクタ 9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9" name="直線コネクタ 9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0" name="直線コネクタ 9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1" name="直線コネクタ 9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2" name="直線コネクタ 9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3" name="直線コネクタ 9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4" name="直線コネクタ 9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5" name="直線コネクタ 9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6" name="直線コネクタ 9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7" name="直線コネクタ 9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8" name="直線コネクタ 9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9" name="直線コネクタ 9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0" name="直線コネクタ 9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1" name="直線コネクタ 9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2" name="直線コネクタ 9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3" name="直線コネクタ 9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4" name="直線コネクタ 9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5" name="直線コネクタ 9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6" name="直線コネクタ 9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7" name="直線コネクタ 9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8" name="直線コネクタ 9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9" name="直線コネクタ 9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0" name="直線コネクタ 9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1" name="直線コネクタ 9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2" name="直線コネクタ 9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3" name="直線コネクタ 9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4" name="直線コネクタ 9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5" name="直線コネクタ 9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6" name="直線コネクタ 9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7" name="直線コネクタ 9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8" name="直線コネクタ 9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9" name="直線コネクタ 9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0" name="直線コネクタ 9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1" name="直線コネクタ 9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2" name="直線コネクタ 9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3" name="直線コネクタ 9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4" name="直線コネクタ 9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5" name="直線コネクタ 9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6" name="直線コネクタ 9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7" name="直線コネクタ 9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8" name="直線コネクタ 9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9" name="直線コネクタ 9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0" name="直線コネクタ 9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1" name="直線コネクタ 9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2" name="直線コネクタ 9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3" name="直線コネクタ 9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4" name="直線コネクタ 9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5" name="直線コネクタ 9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6" name="直線コネクタ 9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7" name="直線コネクタ 9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8" name="直線コネクタ 9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9" name="直線コネクタ 9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0" name="直線コネクタ 9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1" name="直線コネクタ 9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2" name="直線コネクタ 9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3" name="直線コネクタ 9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4" name="直線コネクタ 9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5" name="直線コネクタ 9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6" name="直線コネクタ 9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7" name="直線コネクタ 9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8" name="直線コネクタ 9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9" name="直線コネクタ 9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0" name="直線コネクタ 9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1" name="直線コネクタ 9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2" name="直線コネクタ 9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823" name="直線コネクタ 9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824" name="直線コネクタ 9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5" name="直線コネクタ 9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6" name="直線コネクタ 9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7" name="直線コネクタ 9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8" name="直線コネクタ 9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9" name="直線コネクタ 9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0" name="直線コネクタ 9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1" name="直線コネクタ 9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2" name="直線コネクタ 9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3" name="直線コネクタ 9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4" name="直線コネクタ 9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5" name="直線コネクタ 9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6" name="直線コネクタ 9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7" name="直線コネクタ 9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8" name="直線コネクタ 9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9" name="直線コネクタ 9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0" name="直線コネクタ 9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1" name="直線コネクタ 9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2" name="直線コネクタ 9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3" name="直線コネクタ 9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4" name="直線コネクタ 9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5" name="直線コネクタ 9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6" name="直線コネクタ 9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7" name="直線コネクタ 9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8" name="直線コネクタ 9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9" name="直線コネクタ 9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0" name="直線コネクタ 9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1" name="直線コネクタ 9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2" name="直線コネクタ 9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3" name="直線コネクタ 9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4" name="直線コネクタ 9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5" name="直線コネクタ 9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6" name="直線コネクタ 9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7" name="直線コネクタ 9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8" name="直線コネクタ 9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9" name="直線コネクタ 9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0" name="直線コネクタ 9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1" name="直線コネクタ 9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2" name="直線コネクタ 9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3" name="直線コネクタ 9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4" name="直線コネクタ 9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5" name="直線コネクタ 9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6" name="直線コネクタ 9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7" name="直線コネクタ 9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8" name="直線コネクタ 9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9" name="直線コネクタ 9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0" name="直線コネクタ 9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1" name="直線コネクタ 9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2" name="直線コネクタ 9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3" name="直線コネクタ 9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4" name="直線コネクタ 9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5" name="直線コネクタ 9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6" name="直線コネクタ 9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7" name="直線コネクタ 9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8" name="直線コネクタ 9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9" name="直線コネクタ 9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0" name="直線コネクタ 9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1" name="直線コネクタ 9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2" name="直線コネクタ 9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3" name="直線コネクタ 9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4" name="直線コネクタ 9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5" name="直線コネクタ 9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6" name="直線コネクタ 9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7" name="直線コネクタ 9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8" name="直線コネクタ 9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9" name="直線コネクタ 9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0" name="直線コネクタ 9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1" name="直線コネクタ 9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92" name="直線コネクタ 9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3" name="直線コネクタ 9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4" name="直線コネクタ 9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5" name="直線コネクタ 9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6" name="直線コネクタ 9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7" name="直線コネクタ 9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8" name="直線コネクタ 9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9" name="直線コネクタ 9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0" name="直線コネクタ 9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1" name="直線コネクタ 9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2" name="直線コネクタ 9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3" name="直線コネクタ 9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4" name="直線コネクタ 9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5" name="直線コネクタ 9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6" name="直線コネクタ 9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7" name="直線コネクタ 9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8" name="直線コネクタ 9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9" name="直線コネクタ 9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0" name="直線コネクタ 9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1" name="直線コネクタ 9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2" name="直線コネクタ 9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3" name="直線コネクタ 9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4" name="直線コネクタ 9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5" name="直線コネクタ 9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6" name="直線コネクタ 9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7" name="直線コネクタ 9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8" name="直線コネクタ 9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9" name="直線コネクタ 9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0" name="直線コネクタ 9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1" name="直線コネクタ 9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2" name="直線コネクタ 9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3" name="直線コネクタ 9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4" name="直線コネクタ 9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5" name="直線コネクタ 9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6" name="直線コネクタ 9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7" name="直線コネクタ 9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8" name="直線コネクタ 9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9" name="直線コネクタ 9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0" name="直線コネクタ 9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1" name="直線コネクタ 9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2" name="直線コネクタ 9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3" name="直線コネクタ 9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4" name="直線コネクタ 9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5" name="直線コネクタ 9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6" name="直線コネクタ 9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7" name="直線コネクタ 9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8" name="直線コネクタ 9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9" name="直線コネクタ 9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0" name="直線コネクタ 9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1" name="直線コネクタ 9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2" name="直線コネクタ 9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3" name="直線コネクタ 9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4" name="直線コネクタ 9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5" name="直線コネクタ 9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6" name="直線コネクタ 9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7" name="直線コネクタ 9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8" name="直線コネクタ 9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9" name="直線コネクタ 9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0" name="直線コネクタ 9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1" name="直線コネクタ 9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2" name="直線コネクタ 9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3" name="直線コネクタ 9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4" name="直線コネクタ 9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5" name="直線コネクタ 9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6" name="直線コネクタ 9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7" name="直線コネクタ 9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8" name="直線コネクタ 9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9" name="直線コネクタ 9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0" name="直線コネクタ 9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1" name="直線コネクタ 9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2" name="直線コネクタ 9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3" name="直線コネクタ 9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4" name="直線コネクタ 9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5" name="直線コネクタ 9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6" name="直線コネクタ 9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7" name="直線コネクタ 9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8" name="直線コネクタ 9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9" name="直線コネクタ 9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0" name="直線コネクタ 9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1" name="直線コネクタ 9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2" name="直線コネクタ 9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3" name="直線コネクタ 9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4" name="直線コネクタ 9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5" name="直線コネクタ 9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6" name="直線コネクタ 9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7" name="直線コネクタ 9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8" name="直線コネクタ 9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9" name="直線コネクタ 9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0" name="直線コネクタ 9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1" name="直線コネクタ 9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2" name="直線コネクタ 9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3" name="直線コネクタ 9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4" name="直線コネクタ 9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5" name="直線コネクタ 9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6" name="直線コネクタ 9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7" name="直線コネクタ 9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8" name="直線コネクタ 9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9" name="直線コネクタ 9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0" name="直線コネクタ 9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1" name="直線コネクタ 9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2" name="直線コネクタ 9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3" name="直線コネクタ 9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4" name="直線コネクタ 9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5" name="直線コネクタ 9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6" name="直線コネクタ 9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7" name="直線コネクタ 9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8" name="直線コネクタ 9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9" name="直線コネクタ 9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0" name="直線コネクタ 9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1" name="直線コネクタ 10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2" name="直線コネクタ 10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3" name="直線コネクタ 10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4" name="直線コネクタ 10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5" name="直線コネクタ 10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6" name="直線コネクタ 10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7" name="直線コネクタ 10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8" name="直線コネクタ 10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9" name="直線コネクタ 10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0" name="直線コネクタ 10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1" name="直線コネクタ 10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2" name="直線コネクタ 10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3" name="直線コネクタ 10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4" name="直線コネクタ 10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5" name="直線コネクタ 10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6" name="直線コネクタ 10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7" name="直線コネクタ 10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8" name="直線コネクタ 10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9" name="直線コネクタ 10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0" name="直線コネクタ 10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1" name="直線コネクタ 10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2" name="直線コネクタ 10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3" name="直線コネクタ 10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4" name="直線コネクタ 10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5" name="直線コネクタ 10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6" name="直線コネクタ 10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7" name="直線コネクタ 10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8" name="直線コネクタ 10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9" name="直線コネクタ 10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0" name="直線コネクタ 10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1" name="直線コネクタ 10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2" name="直線コネクタ 10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3" name="直線コネクタ 10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4" name="直線コネクタ 10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5" name="直線コネクタ 10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6" name="直線コネクタ 10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7" name="直線コネクタ 10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8" name="直線コネクタ 10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9" name="直線コネクタ 10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0" name="直線コネクタ 10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1" name="直線コネクタ 10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2" name="直線コネクタ 10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3" name="直線コネクタ 10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4" name="直線コネクタ 10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5" name="直線コネクタ 10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6" name="直線コネクタ 10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7" name="直線コネクタ 10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8" name="直線コネクタ 10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9" name="直線コネクタ 10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0" name="直線コネクタ 10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1" name="直線コネクタ 10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2" name="直線コネクタ 10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3" name="直線コネクタ 10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4" name="直線コネクタ 10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5" name="直線コネクタ 10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6" name="直線コネクタ 10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7" name="直線コネクタ 10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8" name="直線コネクタ 10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9" name="直線コネクタ 10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0" name="直線コネクタ 10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1" name="直線コネクタ 10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2" name="直線コネクタ 10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3" name="直線コネクタ 10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4" name="直線コネクタ 10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5" name="直線コネクタ 10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6" name="直線コネクタ 10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7" name="直線コネクタ 10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8" name="直線コネクタ 10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9" name="直線コネクタ 10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0" name="直線コネクタ 10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1" name="直線コネクタ 10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2" name="直線コネクタ 10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3" name="直線コネクタ 10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4" name="直線コネクタ 10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5" name="直線コネクタ 10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6" name="直線コネクタ 10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7" name="直線コネクタ 10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8" name="直線コネクタ 10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9" name="直線コネクタ 10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0" name="直線コネクタ 10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1" name="直線コネクタ 10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2" name="直線コネクタ 10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3" name="直線コネクタ 10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4" name="直線コネクタ 10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5" name="直線コネクタ 10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6" name="直線コネクタ 10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7" name="直線コネクタ 10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8" name="直線コネクタ 10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9" name="直線コネクタ 10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0" name="直線コネクタ 10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1" name="直線コネクタ 10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2" name="直線コネクタ 10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3" name="直線コネクタ 10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4" name="直線コネクタ 10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5" name="直線コネクタ 10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6" name="直線コネクタ 10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97" name="直線コネクタ 10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8" name="直線コネクタ 10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9" name="直線コネクタ 10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0" name="直線コネクタ 10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1" name="直線コネクタ 10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2" name="直線コネクタ 10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3" name="直線コネクタ 10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4" name="直線コネクタ 10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5" name="直線コネクタ 10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6" name="直線コネクタ 10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7" name="直線コネクタ 10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8" name="直線コネクタ 10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9" name="直線コネクタ 10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0" name="直線コネクタ 10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1" name="直線コネクタ 10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2" name="直線コネクタ 10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3" name="直線コネクタ 10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4" name="直線コネクタ 10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5" name="直線コネクタ 10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6" name="直線コネクタ 10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7" name="直線コネクタ 10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8" name="直線コネクタ 10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9" name="直線コネクタ 10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0" name="直線コネクタ 10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1" name="直線コネクタ 10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2" name="直線コネクタ 10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3" name="直線コネクタ 10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4" name="直線コネクタ 10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5" name="直線コネクタ 10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6" name="直線コネクタ 10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7" name="直線コネクタ 10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8" name="直線コネクタ 10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9" name="直線コネクタ 10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0" name="直線コネクタ 10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1" name="直線コネクタ 10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2" name="直線コネクタ 10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3" name="直線コネクタ 10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4" name="直線コネクタ 10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5" name="直線コネクタ 10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6" name="直線コネクタ 10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7" name="直線コネクタ 10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8" name="直線コネクタ 10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9" name="直線コネクタ 10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0" name="直線コネクタ 10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1" name="直線コネクタ 10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2" name="直線コネクタ 10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3" name="直線コネクタ 10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4" name="直線コネクタ 10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5" name="直線コネクタ 10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6" name="直線コネクタ 10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7" name="直線コネクタ 10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8" name="直線コネクタ 10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9" name="直線コネクタ 10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0" name="直線コネクタ 10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1" name="直線コネクタ 10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2" name="直線コネクタ 10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3" name="直線コネクタ 10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4" name="直線コネクタ 10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5" name="直線コネクタ 10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6" name="直線コネクタ 10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7" name="直線コネクタ 10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8" name="直線コネクタ 10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9" name="直線コネクタ 10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0" name="直線コネクタ 10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1" name="直線コネクタ 10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2" name="直線コネクタ 10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3" name="直線コネクタ 10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4" name="直線コネクタ 10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5" name="直線コネクタ 10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6" name="直線コネクタ 10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7" name="直線コネクタ 10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8" name="直線コネクタ 10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9" name="直線コネクタ 10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0" name="直線コネクタ 10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1" name="直線コネクタ 10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2" name="直線コネクタ 10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3" name="直線コネクタ 10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4" name="直線コネクタ 10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5" name="直線コネクタ 10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6" name="直線コネクタ 10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7" name="直線コネクタ 10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8" name="直線コネクタ 10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9" name="直線コネクタ 10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0" name="直線コネクタ 10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1" name="直線コネクタ 10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2" name="直線コネクタ 10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3" name="直線コネクタ 10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4" name="直線コネクタ 10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5" name="直線コネクタ 10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6" name="直線コネクタ 10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7" name="直線コネクタ 10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8" name="直線コネクタ 10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9" name="直線コネクタ 10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0" name="直線コネクタ 10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1" name="直線コネクタ 10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2" name="直線コネクタ 10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3" name="直線コネクタ 10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4" name="直線コネクタ 10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5" name="直線コネクタ 10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6" name="直線コネクタ 10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7" name="直線コネクタ 10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8" name="直線コネクタ 10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9" name="直線コネクタ 10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0" name="直線コネクタ 10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1" name="直線コネクタ 10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2" name="直線コネクタ 10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3" name="直線コネクタ 10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4" name="直線コネクタ 10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5" name="直線コネクタ 10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6" name="直線コネクタ 10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7" name="直線コネクタ 10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8" name="直線コネクタ 10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9" name="直線コネクタ 10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0" name="直線コネクタ 10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1" name="直線コネクタ 10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2" name="直線コネクタ 10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3" name="直線コネクタ 10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4" name="直線コネクタ 10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5" name="直線コネクタ 10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6" name="直線コネクタ 10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7" name="直線コネクタ 10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8" name="直線コネクタ 10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9" name="直線コネクタ 10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0" name="直線コネクタ 10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1" name="直線コネクタ 10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2" name="直線コネクタ 10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3" name="直線コネクタ 10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4" name="直線コネクタ 10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5" name="直線コネクタ 10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6" name="直線コネクタ 10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7" name="直線コネクタ 10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8" name="直線コネクタ 10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9" name="直線コネクタ 10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0" name="直線コネクタ 10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1" name="直線コネクタ 10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2" name="直線コネクタ 10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3" name="直線コネクタ 10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4" name="直線コネクタ 10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5" name="直線コネクタ 10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6" name="直線コネクタ 10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7" name="直線コネクタ 10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8" name="直線コネクタ 10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9" name="直線コネクタ 10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0" name="直線コネクタ 10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1" name="直線コネクタ 10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2" name="直線コネクタ 10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3" name="直線コネクタ 10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4" name="直線コネクタ 10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5" name="直線コネクタ 10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6" name="直線コネクタ 10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7" name="直線コネクタ 10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8" name="直線コネクタ 10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9" name="直線コネクタ 10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0" name="直線コネクタ 10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1" name="直線コネクタ 10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2" name="直線コネクタ 10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3" name="直線コネクタ 10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4" name="直線コネクタ 10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5" name="直線コネクタ 10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6" name="直線コネクタ 10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7" name="直線コネクタ 10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8" name="直線コネクタ 10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9" name="直線コネクタ 10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0" name="直線コネクタ 10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1" name="直線コネクタ 10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2" name="直線コネクタ 10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3" name="直線コネクタ 10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4" name="直線コネクタ 10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5" name="直線コネクタ 10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6" name="直線コネクタ 10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7" name="直線コネクタ 10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8" name="直線コネクタ 10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9" name="直線コネクタ 10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0" name="直線コネクタ 10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1" name="直線コネクタ 10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2" name="直線コネクタ 10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3" name="直線コネクタ 10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4" name="直線コネクタ 10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5" name="直線コネクタ 10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6" name="直線コネクタ 10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7" name="直線コネクタ 10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8" name="直線コネクタ 10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9" name="直線コネクタ 10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0" name="直線コネクタ 10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1" name="直線コネクタ 10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2" name="直線コネクタ 10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3" name="直線コネクタ 10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4" name="直線コネクタ 10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5" name="直線コネクタ 10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6" name="直線コネクタ 10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7" name="直線コネクタ 10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8" name="直線コネクタ 10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9" name="直線コネクタ 10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0" name="直線コネクタ 10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1" name="直線コネクタ 10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2" name="直線コネクタ 10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3" name="直線コネクタ 10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4" name="直線コネクタ 10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5" name="直線コネクタ 10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6" name="直線コネクタ 10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7" name="直線コネクタ 10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8" name="直線コネクタ 10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9" name="直線コネクタ 10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0" name="直線コネクタ 10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1" name="直線コネクタ 10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2" name="直線コネクタ 10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3" name="直線コネクタ 10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4" name="直線コネクタ 10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5" name="直線コネクタ 10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6" name="直線コネクタ 10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7" name="直線コネクタ 10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8" name="直線コネクタ 10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9" name="直線コネクタ 10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0" name="直線コネクタ 10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1" name="直線コネクタ 10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2" name="直線コネクタ 10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3" name="直線コネクタ 10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4" name="直線コネクタ 10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5" name="直線コネクタ 10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6" name="直線コネクタ 10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7" name="直線コネクタ 10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8" name="直線コネクタ 10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9" name="直線コネクタ 10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0" name="直線コネクタ 10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1" name="直線コネクタ 10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2" name="直線コネクタ 10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3" name="直線コネクタ 10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4" name="直線コネクタ 10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5" name="直線コネクタ 10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6" name="直線コネクタ 10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7" name="直線コネクタ 10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8" name="直線コネクタ 10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9" name="直線コネクタ 10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0" name="直線コネクタ 10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1" name="直線コネクタ 10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2" name="直線コネクタ 10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3" name="直線コネクタ 10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4" name="直線コネクタ 10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5" name="直線コネクタ 10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6" name="直線コネクタ 10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7" name="直線コネクタ 10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8" name="直線コネクタ 10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9" name="直線コネクタ 10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0" name="直線コネクタ 10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1" name="直線コネクタ 10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2" name="直線コネクタ 10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3" name="直線コネクタ 10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4" name="直線コネクタ 10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5" name="直線コネクタ 10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6" name="直線コネクタ 10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7" name="直線コネクタ 10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8" name="直線コネクタ 10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9" name="直線コネクタ 10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0" name="直線コネクタ 10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1" name="直線コネクタ 10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2" name="直線コネクタ 10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3" name="直線コネクタ 10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4" name="直線コネクタ 10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5" name="直線コネクタ 10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6" name="直線コネクタ 10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7" name="直線コネクタ 10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8" name="直線コネクタ 10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9" name="直線コネクタ 10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0" name="直線コネクタ 10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1" name="直線コネクタ 10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2" name="直線コネクタ 10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3" name="直線コネクタ 10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4" name="直線コネクタ 10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5" name="直線コネクタ 10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6" name="直線コネクタ 10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7" name="直線コネクタ 10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8" name="直線コネクタ 10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9" name="直線コネクタ 10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0" name="直線コネクタ 10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1" name="直線コネクタ 10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2" name="直線コネクタ 10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3" name="直線コネクタ 10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4" name="直線コネクタ 10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5" name="直線コネクタ 10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6" name="直線コネクタ 10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7" name="直線コネクタ 10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8" name="直線コネクタ 10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9" name="直線コネクタ 10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0" name="直線コネクタ 10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1" name="直線コネクタ 10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2" name="直線コネクタ 10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3" name="直線コネクタ 10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4" name="直線コネクタ 10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5" name="直線コネクタ 10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6" name="直線コネクタ 10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7" name="直線コネクタ 10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8" name="直線コネクタ 10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9" name="直線コネクタ 10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0" name="直線コネクタ 10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1" name="直線コネクタ 10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2" name="直線コネクタ 10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3" name="直線コネクタ 10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4" name="直線コネクタ 10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5" name="直線コネクタ 10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6" name="直線コネクタ 10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7" name="直線コネクタ 10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8" name="直線コネクタ 10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9" name="直線コネクタ 10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0" name="直線コネクタ 10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1" name="直線コネクタ 10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2" name="直線コネクタ 10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3" name="直線コネクタ 10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4" name="直線コネクタ 10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5" name="直線コネクタ 10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6" name="直線コネクタ 10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7" name="直線コネクタ 10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8" name="直線コネクタ 10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9" name="直線コネクタ 10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0" name="直線コネクタ 10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1" name="直線コネクタ 10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2" name="直線コネクタ 10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3" name="直線コネクタ 10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4" name="直線コネクタ 10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5" name="直線コネクタ 10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6" name="直線コネクタ 10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7" name="直線コネクタ 10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8" name="直線コネクタ 10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9" name="直線コネクタ 10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0" name="直線コネクタ 10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1" name="直線コネクタ 10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2" name="直線コネクタ 10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3" name="直線コネクタ 10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4" name="直線コネクタ 10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5" name="直線コネクタ 10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6" name="直線コネクタ 10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7" name="直線コネクタ 10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8" name="直線コネクタ 10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9" name="直線コネクタ 10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0" name="直線コネクタ 10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1" name="直線コネクタ 10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2" name="直線コネクタ 10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3" name="直線コネクタ 10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4" name="直線コネクタ 10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5" name="直線コネクタ 10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6" name="直線コネクタ 10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7" name="直線コネクタ 10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8" name="直線コネクタ 10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9" name="直線コネクタ 10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0" name="直線コネクタ 10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1" name="直線コネクタ 10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2" name="直線コネクタ 10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3" name="直線コネクタ 10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4" name="直線コネクタ 10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5" name="直線コネクタ 10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6" name="直線コネクタ 10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7" name="直線コネクタ 10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8" name="直線コネクタ 10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9" name="直線コネクタ 10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0" name="直線コネクタ 10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1" name="直線コネクタ 10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2" name="直線コネクタ 10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3" name="直線コネクタ 10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4" name="直線コネクタ 10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5" name="直線コネクタ 10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6" name="直線コネクタ 10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7" name="直線コネクタ 10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8" name="直線コネクタ 10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9" name="直線コネクタ 10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0" name="直線コネクタ 10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1" name="直線コネクタ 10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2" name="直線コネクタ 10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3" name="直線コネクタ 10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4" name="直線コネクタ 10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5" name="直線コネクタ 10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6" name="直線コネクタ 10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7" name="直線コネクタ 10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8" name="直線コネクタ 10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9" name="直線コネクタ 10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0" name="直線コネクタ 10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1" name="直線コネクタ 10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2" name="直線コネクタ 10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3" name="直線コネクタ 10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4" name="直線コネクタ 10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5" name="直線コネクタ 10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6" name="直線コネクタ 10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7" name="直線コネクタ 10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8" name="直線コネクタ 10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9" name="直線コネクタ 10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0" name="直線コネクタ 10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1" name="直線コネクタ 10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2" name="直線コネクタ 10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3" name="直線コネクタ 10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4" name="直線コネクタ 10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5" name="直線コネクタ 10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6" name="直線コネクタ 10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7" name="直線コネクタ 10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8" name="直線コネクタ 10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9" name="直線コネクタ 10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0" name="直線コネクタ 10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1" name="直線コネクタ 10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2" name="直線コネクタ 10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3" name="直線コネクタ 10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4" name="直線コネクタ 10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5" name="直線コネクタ 10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6" name="直線コネクタ 10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7" name="直線コネクタ 10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8" name="直線コネクタ 10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9" name="直線コネクタ 10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0" name="直線コネクタ 10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1" name="直線コネクタ 10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2" name="直線コネクタ 10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3" name="直線コネクタ 10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4" name="直線コネクタ 10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5" name="直線コネクタ 10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6" name="直線コネクタ 10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7" name="直線コネクタ 10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8" name="直線コネクタ 10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9" name="直線コネクタ 10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0" name="直線コネクタ 10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1" name="直線コネクタ 10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2" name="直線コネクタ 10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3" name="直線コネクタ 10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4" name="直線コネクタ 10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5" name="直線コネクタ 10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6" name="直線コネクタ 10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7" name="直線コネクタ 10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8" name="直線コネクタ 10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9" name="直線コネクタ 10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0" name="直線コネクタ 10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1" name="直線コネクタ 10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2" name="直線コネクタ 10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3" name="直線コネクタ 10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4" name="直線コネクタ 10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5" name="直線コネクタ 10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6" name="直線コネクタ 10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7" name="直線コネクタ 10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8" name="直線コネクタ 10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9" name="直線コネクタ 10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0" name="直線コネクタ 10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1" name="直線コネクタ 10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2" name="直線コネクタ 10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3" name="直線コネクタ 10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4" name="直線コネクタ 10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5" name="直線コネクタ 10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6" name="直線コネクタ 10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7" name="直線コネクタ 10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8" name="直線コネクタ 10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9" name="直線コネクタ 10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0" name="直線コネクタ 10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1" name="直線コネクタ 10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2" name="直線コネクタ 10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3" name="直線コネクタ 10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4" name="直線コネクタ 10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5" name="直線コネクタ 10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6" name="直線コネクタ 10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7" name="直線コネクタ 10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8" name="直線コネクタ 10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9" name="直線コネクタ 10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0" name="直線コネクタ 10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1" name="直線コネクタ 10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2" name="直線コネクタ 10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3" name="直線コネクタ 10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4" name="直線コネクタ 10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5" name="直線コネクタ 10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6" name="直線コネクタ 10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7" name="直線コネクタ 10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8" name="直線コネクタ 10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9" name="直線コネクタ 10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0" name="直線コネクタ 10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1" name="直線コネクタ 10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2" name="直線コネクタ 10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3" name="直線コネクタ 10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4" name="直線コネクタ 10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5" name="直線コネクタ 10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6" name="直線コネクタ 10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7" name="直線コネクタ 10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8" name="直線コネクタ 10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9" name="直線コネクタ 10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0" name="直線コネクタ 10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1" name="直線コネクタ 10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2" name="直線コネクタ 10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3" name="直線コネクタ 10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4" name="直線コネクタ 10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5" name="直線コネクタ 10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6" name="直線コネクタ 10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7" name="直線コネクタ 10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8" name="直線コネクタ 10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9" name="直線コネクタ 10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0" name="直線コネクタ 10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1" name="直線コネクタ 10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2" name="直線コネクタ 10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3" name="直線コネクタ 10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4" name="直線コネクタ 10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5" name="直線コネクタ 10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6" name="直線コネクタ 10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7" name="直線コネクタ 10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8" name="直線コネクタ 10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9" name="直線コネクタ 10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0" name="直線コネクタ 10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1" name="直線コネクタ 10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2" name="直線コネクタ 10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3" name="直線コネクタ 10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4" name="直線コネクタ 10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5" name="直線コネクタ 10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6" name="直線コネクタ 10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7" name="直線コネクタ 10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8" name="直線コネクタ 10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9" name="直線コネクタ 10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0" name="直線コネクタ 10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1" name="直線コネクタ 10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2" name="直線コネクタ 10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3" name="直線コネクタ 10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4" name="直線コネクタ 10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5" name="直線コネクタ 10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6" name="直線コネクタ 10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7" name="直線コネクタ 10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8" name="直線コネクタ 10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9" name="直線コネクタ 10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0" name="直線コネクタ 10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1" name="直線コネクタ 10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2" name="直線コネクタ 10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3" name="直線コネクタ 10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4" name="直線コネクタ 10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5" name="直線コネクタ 10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6" name="直線コネクタ 10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7" name="直線コネクタ 10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8" name="直線コネクタ 10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9" name="直線コネクタ 10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0" name="直線コネクタ 10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1" name="直線コネクタ 10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2" name="直線コネクタ 10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3" name="直線コネクタ 10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4" name="直線コネクタ 10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5" name="直線コネクタ 10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6" name="直線コネクタ 10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7" name="直線コネクタ 10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8" name="直線コネクタ 10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9" name="直線コネクタ 10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0" name="直線コネクタ 10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1" name="直線コネクタ 10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2" name="直線コネクタ 10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3" name="直線コネクタ 10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4" name="直線コネクタ 10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5" name="直線コネクタ 10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6" name="直線コネクタ 10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7" name="直線コネクタ 10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8" name="直線コネクタ 10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9" name="直線コネクタ 10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0" name="直線コネクタ 10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1" name="直線コネクタ 10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2" name="直線コネクタ 10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3" name="直線コネクタ 10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4" name="直線コネクタ 10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5" name="直線コネクタ 10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6" name="直線コネクタ 10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7" name="直線コネクタ 10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8" name="直線コネクタ 10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9" name="直線コネクタ 10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0" name="直線コネクタ 10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1" name="直線コネクタ 10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2" name="直線コネクタ 10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3" name="直線コネクタ 10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4" name="直線コネクタ 10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2823" name="直線コネクタ 12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2824" name="直線コネクタ 12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25" name="直線コネクタ 12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6" name="直線コネクタ 12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7" name="直線コネクタ 12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8" name="直線コネクタ 12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9" name="直線コネクタ 12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0" name="直線コネクタ 12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1" name="直線コネクタ 12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2" name="直線コネクタ 12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3" name="直線コネクタ 12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4" name="直線コネクタ 12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5" name="直線コネクタ 12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6" name="直線コネクタ 12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7" name="直線コネクタ 12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8" name="直線コネクタ 12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9" name="直線コネクタ 12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0" name="直線コネクタ 12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1" name="直線コネクタ 12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2" name="直線コネクタ 12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3" name="直線コネクタ 12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4" name="直線コネクタ 12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5" name="直線コネクタ 12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6" name="直線コネクタ 12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7" name="直線コネクタ 12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8" name="直線コネクタ 12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9" name="直線コネクタ 12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0" name="直線コネクタ 12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1" name="直線コネクタ 12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2" name="直線コネクタ 12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3" name="直線コネクタ 12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4" name="直線コネクタ 12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5" name="直線コネクタ 12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6" name="直線コネクタ 12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7" name="直線コネクタ 12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8" name="直線コネクタ 12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9" name="直線コネクタ 12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0" name="直線コネクタ 12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1" name="直線コネクタ 12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2" name="直線コネクタ 12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3" name="直線コネクタ 12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4" name="直線コネクタ 12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5" name="直線コネクタ 12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6" name="直線コネクタ 12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7" name="直線コネクタ 12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8" name="直線コネクタ 12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9" name="直線コネクタ 12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0" name="直線コネクタ 12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1" name="直線コネクタ 12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2" name="直線コネクタ 12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3" name="直線コネクタ 12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4" name="直線コネクタ 12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5" name="直線コネクタ 12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6" name="直線コネクタ 12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7" name="直線コネクタ 12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8" name="直線コネクタ 12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9" name="直線コネクタ 12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0" name="直線コネクタ 12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1" name="直線コネクタ 12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2" name="直線コネクタ 12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3" name="直線コネクタ 12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4" name="直線コネクタ 12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5" name="直線コネクタ 12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6" name="直線コネクタ 12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7" name="直線コネクタ 12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8" name="直線コネクタ 12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9" name="直線コネクタ 12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0" name="直線コネクタ 12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1" name="直線コネクタ 12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92" name="直線コネクタ 12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3" name="直線コネクタ 12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4" name="直線コネクタ 12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5" name="直線コネクタ 12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6" name="直線コネクタ 12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7" name="直線コネクタ 12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8" name="直線コネクタ 12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9" name="直線コネクタ 12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0" name="直線コネクタ 12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1" name="直線コネクタ 12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2" name="直線コネクタ 12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3" name="直線コネクタ 12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4" name="直線コネクタ 12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5" name="直線コネクタ 12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6" name="直線コネクタ 12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7" name="直線コネクタ 12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8" name="直線コネクタ 12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9" name="直線コネクタ 12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0" name="直線コネクタ 12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1" name="直線コネクタ 12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2" name="直線コネクタ 12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3" name="直線コネクタ 12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4" name="直線コネクタ 12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5" name="直線コネクタ 12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6" name="直線コネクタ 12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7" name="直線コネクタ 12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8" name="直線コネクタ 12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9" name="直線コネクタ 12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0" name="直線コネクタ 12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1" name="直線コネクタ 12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2" name="直線コネクタ 12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3" name="直線コネクタ 12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4" name="直線コネクタ 12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5" name="直線コネクタ 12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6" name="直線コネクタ 12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7" name="直線コネクタ 12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8" name="直線コネクタ 12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9" name="直線コネクタ 12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30" name="直線コネクタ 12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1" name="直線コネクタ 12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2" name="直線コネクタ 12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3" name="直線コネクタ 12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4" name="直線コネクタ 12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5" name="直線コネクタ 12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6" name="直線コネクタ 12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7" name="直線コネクタ 12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8" name="直線コネクタ 12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9" name="直線コネクタ 12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0" name="直線コネクタ 12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1" name="直線コネクタ 12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2" name="直線コネクタ 12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3" name="直線コネクタ 12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4" name="直線コネクタ 12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5" name="直線コネクタ 12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6" name="直線コネクタ 12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7" name="直線コネクタ 12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8" name="直線コネクタ 12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9" name="直線コネクタ 12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0" name="直線コネクタ 12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1" name="直線コネクタ 12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2" name="直線コネクタ 12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3" name="直線コネクタ 12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4" name="直線コネクタ 12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5" name="直線コネクタ 12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6" name="直線コネクタ 12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7" name="直線コネクタ 12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8" name="直線コネクタ 12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9" name="直線コネクタ 12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0" name="直線コネクタ 12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1" name="直線コネクタ 12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2" name="直線コネクタ 12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3" name="直線コネクタ 12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4" name="直線コネクタ 12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5" name="直線コネクタ 12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6" name="直線コネクタ 12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67" name="直線コネクタ 12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8" name="直線コネクタ 12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9" name="直線コネクタ 12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0" name="直線コネクタ 12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1" name="直線コネクタ 12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2" name="直線コネクタ 12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3" name="直線コネクタ 12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4" name="直線コネクタ 12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5" name="直線コネクタ 12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6" name="直線コネクタ 12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7" name="直線コネクタ 12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8" name="直線コネクタ 12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9" name="直線コネクタ 12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0" name="直線コネクタ 12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1" name="直線コネクタ 12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2" name="直線コネクタ 12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3" name="直線コネクタ 12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4" name="直線コネクタ 12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5" name="直線コネクタ 12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6" name="直線コネクタ 12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7" name="直線コネクタ 12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8" name="直線コネクタ 12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9" name="直線コネクタ 12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0" name="直線コネクタ 12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1" name="直線コネクタ 12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2" name="直線コネクタ 12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3" name="直線コネクタ 12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4" name="直線コネクタ 12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5" name="直線コネクタ 12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6" name="直線コネクタ 12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7" name="直線コネクタ 12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8" name="直線コネクタ 12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9" name="直線コネクタ 12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0" name="直線コネクタ 12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1" name="直線コネクタ 13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2" name="直線コネクタ 13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3" name="直線コネクタ 13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4" name="直線コネクタ 13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5" name="直線コネクタ 13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6" name="直線コネクタ 13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7" name="直線コネクタ 13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8" name="直線コネクタ 13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9" name="直線コネクタ 13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0" name="直線コネクタ 13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1" name="直線コネクタ 13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2" name="直線コネクタ 13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3" name="直線コネクタ 13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4" name="直線コネクタ 13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5" name="直線コネクタ 13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6" name="直線コネクタ 13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7" name="直線コネクタ 13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8" name="直線コネクタ 13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9" name="直線コネクタ 13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0" name="直線コネクタ 13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1" name="直線コネクタ 13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2" name="直線コネクタ 13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3" name="直線コネクタ 13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4" name="直線コネクタ 13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5" name="直線コネクタ 13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6" name="直線コネクタ 13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7" name="直線コネクタ 13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8" name="直線コネクタ 13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9" name="直線コネクタ 13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0" name="直線コネクタ 13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1" name="直線コネクタ 13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2" name="直線コネクタ 13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3" name="直線コネクタ 13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4" name="直線コネクタ 13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5" name="直線コネクタ 13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6" name="直線コネクタ 13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7" name="直線コネクタ 13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8" name="直線コネクタ 13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9" name="直線コネクタ 13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0" name="直線コネクタ 13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1" name="直線コネクタ 13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2" name="直線コネクタ 13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3" name="直線コネクタ 13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4" name="直線コネクタ 13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5" name="直線コネクタ 13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6" name="直線コネクタ 13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7" name="直線コネクタ 13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8" name="直線コネクタ 13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9" name="直線コネクタ 13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0" name="直線コネクタ 13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1" name="直線コネクタ 13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2" name="直線コネクタ 13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3" name="直線コネクタ 13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4" name="直線コネクタ 13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5" name="直線コネクタ 13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6" name="直線コネクタ 13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7" name="直線コネクタ 13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8" name="直線コネクタ 13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9" name="直線コネクタ 13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0" name="直線コネクタ 13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1" name="直線コネクタ 13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2" name="直線コネクタ 13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3" name="直線コネクタ 13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4" name="直線コネクタ 13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5" name="直線コネクタ 13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6" name="直線コネクタ 13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7" name="直線コネクタ 13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8" name="直線コネクタ 13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9" name="直線コネクタ 13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0" name="直線コネクタ 13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1" name="直線コネクタ 13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2" name="直線コネクタ 13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3" name="直線コネクタ 13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4" name="直線コネクタ 13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075" name="直線コネクタ 1307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076" name="直線コネクタ 1307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7" name="直線コネクタ 13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8" name="直線コネクタ 13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9" name="直線コネクタ 13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0" name="直線コネクタ 13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1" name="直線コネクタ 13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2" name="直線コネクタ 13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3" name="直線コネクタ 13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4" name="直線コネクタ 13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5" name="直線コネクタ 13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6" name="直線コネクタ 13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7" name="直線コネクタ 13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8" name="直線コネクタ 13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9" name="直線コネクタ 13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0" name="直線コネクタ 13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1" name="直線コネクタ 130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2" name="直線コネクタ 13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3" name="直線コネクタ 13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4" name="直線コネクタ 130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5" name="直線コネクタ 13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6" name="直線コネクタ 13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7" name="直線コネクタ 13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8" name="直線コネクタ 13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9" name="直線コネクタ 13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0" name="直線コネクタ 13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1" name="直線コネクタ 13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2" name="直線コネクタ 13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3" name="直線コネクタ 13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4" name="直線コネクタ 13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5" name="直線コネクタ 13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6" name="直線コネクタ 13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7" name="直線コネクタ 13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8" name="直線コネクタ 13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9" name="直線コネクタ 13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10" name="直線コネクタ 13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11" name="直線コネクタ 13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2" name="直線コネクタ 13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3" name="直線コネクタ 13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4" name="直線コネクタ 13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5" name="直線コネクタ 13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6" name="直線コネクタ 13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7" name="直線コネクタ 13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8" name="直線コネクタ 13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9" name="直線コネクタ 13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0" name="直線コネクタ 13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1" name="直線コネクタ 13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2" name="直線コネクタ 13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3" name="直線コネクタ 13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4" name="直線コネクタ 13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5" name="直線コネクタ 13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6" name="直線コネクタ 131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7" name="直線コネクタ 13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8" name="直線コネクタ 13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9" name="直線コネクタ 131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0" name="直線コネクタ 13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1" name="直線コネクタ 13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2" name="直線コネクタ 13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3" name="直線コネクタ 13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4" name="直線コネクタ 13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5" name="直線コネクタ 13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6" name="直線コネクタ 13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7" name="直線コネクタ 13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8" name="直線コネクタ 13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9" name="直線コネクタ 13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0" name="直線コネクタ 13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1" name="直線コネクタ 13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2" name="直線コネクタ 13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3" name="直線コネクタ 13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4" name="直線コネクタ 13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45" name="直線コネクタ 13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6" name="直線コネクタ 13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7" name="直線コネクタ 13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8" name="直線コネクタ 13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9" name="直線コネクタ 13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0" name="直線コネクタ 13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1" name="直線コネクタ 13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2" name="直線コネクタ 13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3" name="直線コネクタ 13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4" name="直線コネクタ 13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5" name="直線コネクタ 13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6" name="直線コネクタ 13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7" name="直線コネクタ 13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8" name="直線コネクタ 13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9" name="直線コネクタ 13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0" name="直線コネクタ 13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1" name="直線コネクタ 13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2" name="直線コネクタ 131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3" name="直線コネクタ 13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4" name="直線コネクタ 131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5" name="直線コネクタ 13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6" name="直線コネクタ 13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7" name="直線コネクタ 131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8" name="直線コネクタ 1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9" name="直線コネクタ 1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0" name="直線コネクタ 1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1" name="直線コネクタ 1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2" name="直線コネクタ 1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3" name="直線コネクタ 1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4" name="直線コネクタ 1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5" name="直線コネクタ 1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6" name="直線コネクタ 1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7" name="直線コネクタ 1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8" name="直線コネクタ 1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9" name="直線コネクタ 13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0" name="直線コネクタ 1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1" name="直線コネクタ 13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82" name="直線コネクタ 13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3" name="直線コネクタ 13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4" name="直線コネクタ 13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5" name="直線コネクタ 13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6" name="直線コネクタ 13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7" name="直線コネクタ 13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8" name="直線コネクタ 13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9" name="直線コネクタ 13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0" name="直線コネクタ 13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1" name="直線コネクタ 13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2" name="直線コネクタ 13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3" name="直線コネクタ 13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4" name="直線コネクタ 13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5" name="直線コネクタ 13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6" name="直線コネクタ 13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7" name="直線コネクタ 13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8" name="直線コネクタ 13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9" name="直線コネクタ 13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0" name="直線コネクタ 13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1" name="直線コネクタ 13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2" name="直線コネクタ 13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3" name="直線コネクタ 13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4" name="直線コネクタ 13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5" name="直線コネクタ 13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6" name="直線コネクタ 13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7" name="直線コネクタ 13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8" name="直線コネクタ 13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9" name="直線コネクタ 13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0" name="直線コネクタ 13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1" name="直線コネクタ 13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2" name="直線コネクタ 13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3" name="直線コネクタ 13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4" name="直線コネクタ 13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5" name="直線コネクタ 13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6" name="直線コネクタ 13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7" name="直線コネクタ 13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8" name="直線コネクタ 13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19" name="直線コネクタ 13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0" name="直線コネクタ 13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1" name="直線コネクタ 13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2" name="直線コネクタ 13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3" name="直線コネクタ 13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4" name="直線コネクタ 13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5" name="直線コネクタ 13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6" name="直線コネクタ 13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7" name="直線コネクタ 13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8" name="直線コネクタ 13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9" name="直線コネクタ 13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0" name="直線コネクタ 13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1" name="直線コネクタ 13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2" name="直線コネクタ 13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3" name="直線コネクタ 13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4" name="直線コネクタ 13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5" name="直線コネクタ 13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6" name="直線コネクタ 13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7" name="直線コネクタ 13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8" name="直線コネクタ 13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9" name="直線コネクタ 13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0" name="直線コネクタ 13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1" name="直線コネクタ 13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2" name="直線コネクタ 13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3" name="直線コネクタ 13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4" name="直線コネクタ 13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5" name="直線コネクタ 13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6" name="直線コネクタ 13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7" name="直線コネクタ 13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8" name="直線コネクタ 13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9" name="直線コネクタ 13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0" name="直線コネクタ 13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1" name="直線コネクタ 13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2" name="直線コネクタ 1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3" name="直線コネクタ 13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4" name="直線コネクタ 13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5" name="直線コネクタ 1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6" name="直線コネクタ 13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7" name="直線コネクタ 13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8" name="直線コネクタ 1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9" name="直線コネクタ 13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0" name="直線コネクタ 13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1" name="直線コネクタ 1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2" name="直線コネクタ 13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3" name="直線コネクタ 13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4" name="直線コネクタ 1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5" name="直線コネクタ 13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6" name="直線コネクタ 13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7" name="直線コネクタ 1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8" name="直線コネクタ 13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9" name="直線コネクタ 13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0" name="直線コネクタ 1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1" name="直線コネクタ 13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2" name="直線コネクタ 13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3" name="直線コネクタ 13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4" name="直線コネクタ 13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5" name="直線コネクタ 13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6" name="直線コネクタ 13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7" name="直線コネクタ 13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8" name="直線コネクタ 13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9" name="直線コネクタ 13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0" name="直線コネクタ 13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1" name="直線コネクタ 13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2" name="直線コネクタ 13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3" name="直線コネクタ 13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4" name="直線コネクタ 13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5" name="直線コネクタ 13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6" name="直線コネクタ 13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7" name="直線コネクタ 13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8" name="直線コネクタ 13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9" name="直線コネクタ 13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0" name="直線コネクタ 13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1" name="直線コネクタ 13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2" name="直線コネクタ 13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3" name="直線コネクタ 13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4" name="直線コネクタ 13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5" name="直線コネクタ 13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6" name="直線コネクタ 13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7" name="直線コネクタ 13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8" name="直線コネクタ 13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9" name="直線コネクタ 13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0" name="直線コネクタ 1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1" name="直線コネクタ 13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2" name="直線コネクタ 13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3" name="直線コネクタ 1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4" name="直線コネクタ 13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5" name="直線コネクタ 13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6" name="直線コネクタ 1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7" name="直線コネクタ 13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8" name="直線コネクタ 13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9" name="直線コネクタ 1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0" name="直線コネクタ 13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1" name="直線コネクタ 13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2" name="直線コネクタ 1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3" name="直線コネクタ 13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4" name="直線コネクタ 13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5" name="直線コネクタ 13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6" name="直線コネクタ 13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7" name="直線コネクタ 13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8" name="直線コネクタ 13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9" name="直線コネクタ 13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0" name="直線コネクタ 13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1" name="直線コネクタ 13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2" name="直線コネクタ 13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3" name="直線コネクタ 13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4" name="直線コネクタ 13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5" name="直線コネクタ 13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6" name="直線コネクタ 13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7" name="直線コネクタ 13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8" name="直線コネクタ 13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9" name="直線コネクタ 13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0" name="直線コネクタ 13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1" name="直線コネクタ 13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2" name="直線コネクタ 13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3" name="直線コネクタ 13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4" name="直線コネクタ 13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5" name="直線コネクタ 13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6" name="直線コネクタ 13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7" name="直線コネクタ 13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8" name="直線コネクタ 13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9" name="直線コネクタ 13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0" name="直線コネクタ 13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1" name="直線コネクタ 13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2" name="直線コネクタ 13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3" name="直線コネクタ 13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4" name="直線コネクタ 13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5" name="直線コネクタ 13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6" name="直線コネクタ 13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7" name="直線コネクタ 13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8" name="直線コネクタ 13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9" name="直線コネクタ 1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0" name="直線コネクタ 13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1" name="直線コネクタ 13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2" name="直線コネクタ 1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3" name="直線コネクタ 13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4" name="直線コネクタ 13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5" name="直線コネクタ 13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6" name="直線コネクタ 13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7" name="直線コネクタ 13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8" name="直線コネクタ 13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9" name="直線コネクタ 13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0" name="直線コネクタ 13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1" name="直線コネクタ 13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2" name="直線コネクタ 13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3" name="直線コネクタ 13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4" name="直線コネクタ 13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5" name="直線コネクタ 13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6" name="直線コネクタ 13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7" name="直線コネクタ 13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8" name="直線コネクタ 13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9" name="直線コネクタ 13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0" name="直線コネクタ 13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1" name="直線コネクタ 13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2" name="直線コネクタ 13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3" name="直線コネクタ 13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4" name="直線コネクタ 13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5" name="直線コネクタ 13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6" name="直線コネクタ 13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7" name="直線コネクタ 13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8" name="直線コネクタ 13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9" name="直線コネクタ 13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0" name="直線コネクタ 13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1" name="直線コネクタ 13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2" name="直線コネクタ 13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3" name="直線コネクタ 13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4" name="直線コネクタ 13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5" name="直線コネクタ 13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6" name="直線コネクタ 13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7" name="直線コネクタ 13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88" name="直線コネクタ 1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9" name="直線コネクタ 13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0" name="直線コネクタ 13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1" name="直線コネクタ 1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2" name="直線コネクタ 13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3" name="直線コネクタ 13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4" name="直線コネクタ 1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5" name="直線コネクタ 13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6" name="直線コネクタ 13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7" name="直線コネクタ 13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8" name="直線コネクタ 13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9" name="直線コネクタ 13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0" name="直線コネクタ 13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1" name="直線コネクタ 13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2" name="直線コネクタ 13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3" name="直線コネクタ 13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4" name="直線コネクタ 13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5" name="直線コネクタ 13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6" name="直線コネクタ 13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7" name="直線コネクタ 13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8" name="直線コネクタ 13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9" name="直線コネクタ 13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0" name="直線コネクタ 13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1" name="直線コネクタ 13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2" name="直線コネクタ 13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3" name="直線コネクタ 13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4" name="直線コネクタ 13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5" name="直線コネクタ 13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6" name="直線コネクタ 13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7" name="直線コネクタ 1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8" name="直線コネクタ 13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9" name="直線コネクタ 13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0" name="直線コネクタ 13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1" name="直線コネクタ 13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2" name="直線コネクタ 13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3" name="直線コネクタ 13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4" name="直線コネクタ 13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5" name="直線コネクタ 13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6" name="直線コネクタ 13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7" name="直線コネクタ 13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8" name="直線コネクタ 13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9" name="直線コネクタ 13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0" name="直線コネクタ 13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1" name="直線コネクタ 13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2" name="直線コネクタ 13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3" name="直線コネクタ 13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4" name="直線コネクタ 13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5" name="直線コネクタ 13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6" name="直線コネクタ 13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7" name="直線コネクタ 13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8" name="直線コネクタ 13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9" name="直線コネクタ 13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0" name="直線コネクタ 13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1" name="直線コネクタ 13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2" name="直線コネクタ 13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3" name="直線コネクタ 13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4" name="直線コネクタ 13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5" name="直線コネクタ 13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6" name="直線コネクタ 13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7" name="直線コネクタ 13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8" name="直線コネクタ 13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9" name="直線コネクタ 13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0" name="直線コネクタ 13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1" name="直線コネクタ 13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2" name="直線コネクタ 13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3" name="直線コネクタ 13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4" name="直線コネクタ 13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5" name="直線コネクタ 13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6" name="直線コネクタ 13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7" name="直線コネクタ 13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8" name="直線コネクタ 13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9" name="直線コネクタ 13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0" name="直線コネクタ 13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1" name="直線コネクタ 13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2" name="直線コネクタ 13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3" name="直線コネクタ 13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4" name="直線コネクタ 13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5" name="直線コネクタ 13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6" name="直線コネクタ 13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7" name="直線コネクタ 13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8" name="直線コネクタ 13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9" name="直線コネクタ 13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0" name="直線コネクタ 1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1" name="直線コネクタ 13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2" name="直線コネクタ 13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3" name="直線コネクタ 1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4" name="直線コネクタ 13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5" name="直線コネクタ 13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6" name="直線コネクタ 1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7" name="直線コネクタ 13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8" name="直線コネクタ 13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9" name="直線コネクタ 13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0" name="直線コネクタ 13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1" name="直線コネクタ 13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2" name="直線コネクタ 13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3" name="直線コネクタ 13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4" name="直線コネクタ 13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5" name="直線コネクタ 1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6" name="直線コネクタ 13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7" name="直線コネクタ 13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8" name="直線コネクタ 13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9" name="直線コネクタ 13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0" name="直線コネクタ 13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1" name="直線コネクタ 13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2" name="直線コネクタ 13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3" name="直線コネクタ 13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4" name="直線コネクタ 13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5" name="直線コネクタ 13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6" name="直線コネクタ 13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7" name="直線コネクタ 13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8" name="直線コネクタ 13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9" name="直線コネクタ 13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0" name="直線コネクタ 13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1" name="直線コネクタ 13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2" name="直線コネクタ 13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3" name="直線コネクタ 13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4" name="直線コネクタ 13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5" name="直線コネクタ 13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6" name="直線コネクタ 13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7" name="直線コネクタ 13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8" name="直線コネクタ 13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9" name="直線コネクタ 13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0" name="直線コネクタ 13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1" name="直線コネクタ 13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2" name="直線コネクタ 13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3" name="直線コネクタ 13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4" name="直線コネクタ 13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5" name="直線コネクタ 13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6" name="直線コネクタ 13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7" name="直線コネクタ 13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8" name="直線コネクタ 13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9" name="直線コネクタ 13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0" name="直線コネクタ 13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1" name="直線コネクタ 13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2" name="直線コネクタ 13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3" name="直線コネクタ 13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4" name="直線コネクタ 13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5" name="直線コネクタ 13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6" name="直線コネクタ 13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7" name="直線コネクタ 13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8" name="直線コネクタ 13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9" name="直線コネクタ 13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0" name="直線コネクタ 13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1" name="直線コネクタ 13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2" name="直線コネクタ 13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3" name="直線コネクタ 13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4" name="直線コネクタ 13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5" name="直線コネクタ 13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6" name="直線コネクタ 13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7" name="直線コネクタ 13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8" name="直線コネクタ 1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9" name="直線コネクタ 13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0" name="直線コネクタ 13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1" name="直線コネクタ 1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2" name="直線コネクタ 13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3" name="直線コネクタ 13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4" name="直線コネクタ 1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5" name="直線コネクタ 13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6" name="直線コネクタ 13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7" name="直線コネクタ 1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8" name="直線コネクタ 13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9" name="直線コネクタ 13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0" name="直線コネクタ 13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1" name="直線コネクタ 13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2" name="直線コネクタ 13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3" name="直線コネクタ 13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4" name="直線コネクタ 13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5" name="直線コネクタ 13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6" name="直線コネクタ 13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7" name="直線コネクタ 13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8" name="直線コネクタ 1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9" name="直線コネクタ 13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0" name="直線コネクタ 13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1" name="直線コネクタ 1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2" name="直線コネクタ 13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3" name="直線コネクタ 13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4" name="直線コネクタ 1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5" name="直線コネクタ 13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6" name="直線コネクタ 13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7" name="直線コネクタ 1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8" name="直線コネクタ 13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9" name="直線コネクタ 13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0" name="直線コネクタ 1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1" name="直線コネクタ 13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2" name="直線コネクタ 13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3" name="直線コネクタ 13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4" name="直線コネクタ 13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5" name="直線コネクタ 13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6" name="直線コネクタ 13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7" name="直線コネクタ 13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8" name="直線コネクタ 13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9" name="直線コネクタ 13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0" name="直線コネクタ 13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1" name="直線コネクタ 13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2" name="直線コネクタ 13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3" name="直線コネクタ 13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4" name="直線コネクタ 13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5" name="直線コネクタ 13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6" name="直線コネクタ 13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7" name="直線コネクタ 13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8" name="直線コネクタ 13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9" name="直線コネクタ 13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0" name="直線コネクタ 13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1" name="直線コネクタ 13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2" name="直線コネクタ 13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3" name="直線コネクタ 13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4" name="直線コネクタ 13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5" name="直線コネクタ 13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6" name="直線コネクタ 13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7" name="直線コネクタ 13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8" name="直線コネクタ 13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9" name="直線コネクタ 13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0" name="直線コネクタ 135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1" name="直線コネクタ 13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2" name="直線コネクタ 13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3" name="直線コネクタ 136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4" name="直線コネクタ 13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5" name="直線コネクタ 13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6" name="直線コネクタ 136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7" name="直線コネクタ 13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8" name="直線コネクタ 13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9" name="直線コネクタ 13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0" name="直線コネクタ 13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1" name="直線コネクタ 13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2" name="直線コネクタ 136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3" name="直線コネクタ 13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4" name="直線コネクタ 13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5" name="直線コネクタ 136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6" name="直線コネクタ 13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7" name="直線コネクタ 13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8" name="直線コネクタ 136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9" name="直線コネクタ 13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0" name="直線コネクタ 13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1" name="直線コネクタ 136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2" name="直線コネクタ 13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3" name="直線コネクタ 13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4" name="直線コネクタ 136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5" name="直線コネクタ 13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6" name="直線コネクタ 13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7" name="直線コネクタ 136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8" name="直線コネクタ 13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9" name="直線コネクタ 13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0" name="直線コネクタ 136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1" name="直線コネクタ 13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2" name="直線コネクタ 13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3" name="直線コネクタ 136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4" name="直線コネクタ 136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5" name="直線コネクタ 13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6" name="直線コネクタ 136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7" name="直線コネクタ 136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8" name="直線コネクタ 13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9" name="直線コネクタ 136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0" name="直線コネクタ 13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1" name="直線コネクタ 13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2" name="直線コネクタ 13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3" name="直線コネクタ 13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4" name="直線コネクタ 13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5" name="直線コネクタ 13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6" name="直線コネクタ 13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7" name="直線コネクタ 13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8" name="直線コネクタ 13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9" name="直線コネクタ 13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0" name="直線コネクタ 13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1" name="直線コネクタ 13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2" name="直線コネクタ 13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3" name="直線コネクタ 13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4" name="直線コネクタ 13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5" name="直線コネクタ 13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6" name="直線コネクタ 13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7" name="直線コネクタ 1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8" name="直線コネクタ 13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9" name="直線コネクタ 13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0" name="直線コネクタ 1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1" name="直線コネクタ 13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2" name="直線コネクタ 13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3" name="直線コネクタ 1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4" name="直線コネクタ 13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5" name="直線コネクタ 13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6" name="直線コネクタ 1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7" name="直線コネクタ 13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8" name="直線コネクタ 13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9" name="直線コネクタ 1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0" name="直線コネクタ 13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1" name="直線コネクタ 13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2" name="直線コネクタ 1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3" name="直線コネクタ 13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4" name="直線コネクタ 13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5" name="直線コネクタ 13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6" name="直線コネクタ 13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7" name="直線コネクタ 13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8" name="直線コネクタ 13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9" name="直線コネクタ 13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0" name="直線コネクタ 13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1" name="直線コネクタ 13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2" name="直線コネクタ 13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3" name="直線コネクタ 13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4" name="直線コネクタ 13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5" name="直線コネクタ 13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6" name="直線コネクタ 13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7" name="直線コネクタ 13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8" name="直線コネクタ 13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9" name="直線コネクタ 1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0" name="直線コネクタ 13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1" name="直線コネクタ 13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2" name="直線コネクタ 1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3" name="直線コネクタ 13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4" name="直線コネクタ 13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5" name="直線コネクタ 13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6" name="直線コネクタ 13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7" name="直線コネクタ 13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8" name="直線コネクタ 13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9" name="直線コネクタ 13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0" name="直線コネクタ 13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1" name="直線コネクタ 13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2" name="直線コネクタ 13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3" name="直線コネクタ 13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4" name="直線コネクタ 13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5" name="直線コネクタ 13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6" name="直線コネクタ 13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7" name="直線コネクタ 13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8" name="直線コネクタ 13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9" name="直線コネクタ 13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0" name="直線コネクタ 13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1" name="直線コネクタ 13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2" name="直線コネクタ 13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3" name="直線コネクタ 13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4" name="直線コネクタ 13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5" name="直線コネクタ 13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6" name="直線コネクタ 13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7" name="直線コネクタ 13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8" name="直線コネクタ 13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9" name="直線コネクタ 13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0" name="直線コネクタ 13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1" name="直線コネクタ 13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2" name="直線コネクタ 13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3" name="直線コネクタ 13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4" name="直線コネクタ 13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5" name="直線コネクタ 13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6" name="直線コネクタ 13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7" name="直線コネクタ 13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8" name="直線コネクタ 13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9" name="直線コネクタ 13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0" name="直線コネクタ 13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1" name="直線コネクタ 13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2" name="直線コネクタ 13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3" name="直線コネクタ 13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4" name="直線コネクタ 13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5" name="直線コネクタ 13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6" name="直線コネクタ 13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7" name="直線コネクタ 13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8" name="直線コネクタ 13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9" name="直線コネクタ 1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0" name="直線コネクタ 13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1" name="直線コネクタ 13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2" name="直線コネクタ 1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3" name="直線コネクタ 13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4" name="直線コネクタ 13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5" name="直線コネクタ 1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6" name="直線コネクタ 13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7" name="直線コネクタ 13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8" name="直線コネクタ 1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9" name="直線コネクタ 13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0" name="直線コネクタ 13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1" name="直線コネクタ 1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2" name="直線コネクタ 13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3" name="直線コネクタ 13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4" name="直線コネクタ 1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5" name="直線コネクタ 13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6" name="直線コネクタ 13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7" name="直線コネクタ 1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8" name="直線コネクタ 13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9" name="直線コネクタ 13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0" name="直線コネクタ 1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1" name="直線コネクタ 13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2" name="直線コネクタ 13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3" name="直線コネクタ 1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4" name="直線コネクタ 13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5" name="直線コネクタ 13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6" name="直線コネクタ 13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7" name="直線コネクタ 13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8" name="直線コネクタ 13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9" name="直線コネクタ 13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0" name="直線コネクタ 13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1" name="直線コネクタ 13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2" name="直線コネクタ 13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3" name="直線コネクタ 13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4" name="直線コネクタ 13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5" name="直線コネクタ 13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6" name="直線コネクタ 13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7" name="直線コネクタ 13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8" name="直線コネクタ 13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9" name="直線コネクタ 13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0" name="直線コネクタ 13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1" name="直線コネクタ 13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2" name="直線コネクタ 13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3" name="直線コネクタ 13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4" name="直線コネクタ 13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5" name="直線コネクタ 13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6" name="直線コネクタ 13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7" name="直線コネクタ 13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8" name="直線コネクタ 13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9" name="直線コネクタ 1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0" name="直線コネクタ 13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1" name="直線コネクタ 13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2" name="直線コネクタ 1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3" name="直線コネクタ 13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4" name="直線コネクタ 13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5" name="直線コネクタ 1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6" name="直線コネクタ 13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7" name="直線コネクタ 13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8" name="直線コネクタ 1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9" name="直線コネクタ 13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0" name="直線コネクタ 13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1" name="直線コネクタ 1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2" name="直線コネクタ 13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3" name="直線コネクタ 13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4" name="直線コネクタ 1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5" name="直線コネクタ 13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6" name="直線コネクタ 13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7" name="直線コネクタ 1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8" name="直線コネクタ 13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9" name="直線コネクタ 13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0" name="直線コネクタ 1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1" name="直線コネクタ 13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2" name="直線コネクタ 13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3" name="直線コネクタ 1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4" name="直線コネクタ 138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5" name="直線コネクタ 13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6" name="直線コネクタ 13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7" name="直線コネクタ 138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8" name="直線コネクタ 13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9" name="直線コネクタ 13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0" name="直線コネクタ 138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1" name="直線コネクタ 13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2" name="直線コネクタ 13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3" name="直線コネクタ 13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4" name="直線コネクタ 13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5" name="直線コネクタ 13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6" name="直線コネクタ 13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7" name="直線コネクタ 13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8" name="直線コネクタ 13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9" name="直線コネクタ 13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0" name="直線コネクタ 13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1" name="直線コネクタ 13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2" name="直線コネクタ 13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3" name="直線コネクタ 13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4" name="直線コネクタ 13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5" name="直線コネクタ 13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6" name="直線コネクタ 13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7" name="直線コネクタ 13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8" name="直線コネクタ 13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9" name="直線コネクタ 13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0" name="直線コネクタ 13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1" name="直線コネクタ 13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2" name="直線コネクタ 1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3" name="直線コネクタ 13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4" name="直線コネクタ 13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5" name="直線コネクタ 1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6" name="直線コネクタ 13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7" name="直線コネクタ 13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8" name="直線コネクタ 1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9" name="直線コネクタ 13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0" name="直線コネクタ 13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1" name="直線コネクタ 1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2" name="直線コネクタ 13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3" name="直線コネクタ 13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4" name="直線コネクタ 1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5" name="直線コネクタ 13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6" name="直線コネクタ 13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7" name="直線コネクタ 1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8" name="直線コネクタ 13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9" name="直線コネクタ 13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0" name="直線コネクタ 1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1" name="直線コネクタ 13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2" name="直線コネクタ 13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3" name="直線コネクタ 1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4" name="直線コネクタ 13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5" name="直線コネクタ 13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6" name="直線コネクタ 1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7" name="直線コネクタ 13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8" name="直線コネクタ 13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9" name="直線コネクタ 13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0" name="直線コネクタ 13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1" name="直線コネクタ 13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2" name="直線コネクタ 13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3" name="直線コネクタ 13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4" name="直線コネクタ 13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5" name="直線コネクタ 13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6" name="直線コネクタ 13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7" name="直線コネクタ 13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8" name="直線コネクタ 13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9" name="直線コネクタ 13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0" name="直線コネクタ 13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1" name="直線コネクタ 13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2" name="直線コネクタ 13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3" name="直線コネクタ 13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4" name="直線コネクタ 13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5" name="直線コネクタ 13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6" name="直線コネクタ 13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7" name="直線コネクタ 13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8" name="直線コネクタ 13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9" name="直線コネクタ 13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0" name="直線コネクタ 13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1" name="直線コネクタ 13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2" name="直線コネクタ 13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3" name="直線コネクタ 13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4" name="直線コネクタ 13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5" name="直線コネクタ 13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6" name="直線コネクタ 13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7" name="直線コネクタ 13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8" name="直線コネクタ 1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9" name="直線コネクタ 13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0" name="直線コネクタ 13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1" name="直線コネクタ 1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2" name="直線コネクタ 13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3" name="直線コネクタ 13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4" name="直線コネクタ 1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5" name="直線コネクタ 13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6" name="直線コネクタ 13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907" name="直線コネクタ 1390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908" name="直線コネクタ 1390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9" name="直線コネクタ 13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0" name="直線コネクタ 13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1" name="直線コネクタ 13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2" name="直線コネクタ 13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3" name="直線コネクタ 13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4" name="直線コネクタ 1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5" name="直線コネクタ 13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6" name="直線コネクタ 13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7" name="直線コネクタ 1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8" name="直線コネクタ 139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9" name="直線コネクタ 13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0" name="直線コネクタ 1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1" name="直線コネクタ 139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2" name="直線コネクタ 13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3" name="直線コネクタ 13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4" name="直線コネクタ 139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5" name="直線コネクタ 1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6" name="直線コネクタ 13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7" name="直線コネクタ 139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8" name="直線コネクタ 1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9" name="直線コネクタ 13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0" name="直線コネクタ 139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1" name="直線コネクタ 1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2" name="直線コネクタ 13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3" name="直線コネクタ 139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4" name="直線コネクタ 1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5" name="直線コネクタ 13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6" name="直線コネクタ 139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7" name="直線コネクタ 1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8" name="直線コネクタ 139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9" name="直線コネクタ 139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0" name="直線コネクタ 13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1" name="直線コネクタ 139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2" name="直線コネクタ 139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3" name="直線コネクタ 13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4" name="直線コネクタ 139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5" name="直線コネクタ 13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6" name="直線コネクタ 13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7" name="直線コネクタ 139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8" name="直線コネクタ 13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9" name="直線コネクタ 13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0" name="直線コネクタ 139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1" name="直線コネクタ 13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2" name="直線コネクタ 13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3" name="直線コネクタ 139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4" name="直線コネクタ 13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5" name="直線コネクタ 13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6" name="直線コネクタ 13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7" name="直線コネクタ 13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8" name="直線コネクタ 139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9" name="直線コネクタ 13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0" name="直線コネクタ 13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1" name="直線コネクタ 139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2" name="直線コネクタ 13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3" name="直線コネクタ 13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4" name="直線コネクタ 139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5" name="直線コネクタ 13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6" name="直線コネクタ 13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7" name="直線コネクタ 139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8" name="直線コネクタ 13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9" name="直線コネクタ 13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0" name="直線コネクタ 139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1" name="直線コネクタ 13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2" name="直線コネクタ 13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3" name="直線コネクタ 139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4" name="直線コネクタ 13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5" name="直線コネクタ 13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6" name="直線コネクタ 139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77" name="直線コネクタ 13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8" name="直線コネクタ 13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9" name="直線コネクタ 13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0" name="直線コネクタ 139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1" name="直線コネクタ 139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2" name="直線コネクタ 1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3" name="直線コネクタ 139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4" name="直線コネクタ 139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5" name="直線コネクタ 1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6" name="直線コネクタ 139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7" name="直線コネクタ 139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8" name="直線コネクタ 1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9" name="直線コネクタ 139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0" name="直線コネクタ 139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1" name="直線コネクタ 1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2" name="直線コネクタ 139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3" name="直線コネクタ 139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4" name="直線コネクタ 139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5" name="直線コネクタ 139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6" name="直線コネクタ 13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7" name="直線コネクタ 139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8" name="直線コネクタ 139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9" name="直線コネクタ 13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0" name="直線コネクタ 139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1" name="直線コネクタ 140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2" name="直線コネクタ 14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3" name="直線コネクタ 140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4" name="直線コネクタ 140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5" name="直線コネクタ 14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6" name="直線コネクタ 140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7" name="直線コネクタ 140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8" name="直線コネクタ 140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9" name="直線コネクタ 140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0" name="直線コネクタ 140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1" name="直線コネクタ 140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2" name="直線コネクタ 140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3" name="直線コネクタ 1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4" name="直線コネクタ 140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5" name="直線コネクタ 140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6" name="直線コネクタ 14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7" name="直線コネクタ 14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8" name="直線コネクタ 140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9" name="直線コネクタ 14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0" name="直線コネクタ 14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1" name="直線コネクタ 140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2" name="直線コネクタ 14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3" name="直線コネクタ 14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4" name="直線コネクタ 140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5" name="直線コネクタ 14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6" name="直線コネクタ 14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7" name="直線コネクタ 140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8" name="直線コネクタ 14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9" name="直線コネクタ 14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0" name="直線コネクタ 14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1" name="直線コネクタ 14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2" name="直線コネクタ 140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3" name="直線コネクタ 14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4" name="直線コネクタ 14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5" name="直線コネクタ 140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6" name="直線コネクタ 14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7" name="直線コネクタ 14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8" name="直線コネクタ 140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9" name="直線コネクタ 14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0" name="直線コネクタ 14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1" name="直線コネクタ 140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2" name="直線コネクタ 14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3" name="直線コネクタ 14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4" name="直線コネクタ 140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5" name="直線コネクタ 14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6" name="直線コネクタ 14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7" name="直線コネクタ 140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8" name="直線コネクタ 14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9" name="直線コネクタ 14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50" name="直線コネクタ 140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1" name="直線コネクタ 1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2" name="直線コネクタ 14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3" name="直線コネクタ 14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4" name="直線コネクタ 1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5" name="直線コネクタ 14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6" name="直線コネクタ 14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7" name="直線コネクタ 1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8" name="直線コネクタ 14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9" name="直線コネクタ 14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0" name="直線コネクタ 1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1" name="直線コネクタ 14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2" name="直線コネクタ 14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3" name="直線コネクタ 14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4" name="直線コネクタ 14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5" name="直線コネクタ 14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6" name="直線コネクタ 14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7" name="直線コネクタ 14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8" name="直線コネクタ 14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9" name="直線コネクタ 14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0" name="直線コネクタ 14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1" name="直線コネクタ 14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2" name="直線コネクタ 14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3" name="直線コネクタ 14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4" name="直線コネクタ 14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5" name="直線コネクタ 14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6" name="直線コネクタ 14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7" name="直線コネクタ 14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8" name="直線コネクタ 14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9" name="直線コネクタ 14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0" name="直線コネクタ 14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1" name="直線コネクタ 14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2" name="直線コネクタ 14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3" name="直線コネクタ 14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4" name="直線コネクタ 1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5" name="直線コネクタ 14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6" name="直線コネクタ 14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7" name="直線コネクタ 1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8" name="直線コネクタ 14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9" name="直線コネクタ 14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0" name="直線コネクタ 1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1" name="直線コネクタ 14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2" name="直線コネクタ 14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3" name="直線コネクタ 1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4" name="直線コネクタ 14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5" name="直線コネクタ 14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6" name="直線コネクタ 1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7" name="直線コネクタ 14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8" name="直線コネクタ 14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9" name="直線コネクタ 1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0" name="直線コネクタ 14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1" name="直線コネクタ 14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2" name="直線コネクタ 1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3" name="直線コネクタ 14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4" name="直線コネクタ 14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5" name="直線コネクタ 1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6" name="直線コネクタ 14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7" name="直線コネクタ 14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8" name="直線コネクタ 1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9" name="直線コネクタ 14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0" name="直線コネクタ 14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1" name="直線コネクタ 1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2" name="直線コネクタ 14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3" name="直線コネクタ 14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4" name="直線コネクタ 1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5" name="直線コネクタ 14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6" name="直線コネクタ 14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7" name="直線コネクタ 1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8" name="直線コネクタ 14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9" name="直線コネクタ 14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0" name="直線コネクタ 1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1" name="直線コネクタ 14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2" name="直線コネクタ 14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3" name="直線コネクタ 1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4" name="直線コネクタ 14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5" name="直線コネクタ 14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6" name="直線コネクタ 1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7" name="直線コネクタ 14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8" name="直線コネクタ 14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9" name="直線コネクタ 1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0" name="直線コネクタ 14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1" name="直線コネクタ 14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2" name="直線コネクタ 1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3" name="直線コネクタ 14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4" name="直線コネクタ 14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5" name="直線コネクタ 1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6" name="直線コネクタ 14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7" name="直線コネクタ 14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8" name="直線コネクタ 1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9" name="直線コネクタ 14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0" name="直線コネクタ 14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1" name="直線コネクタ 1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2" name="直線コネクタ 14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3" name="直線コネクタ 14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4" name="直線コネクタ 1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5" name="直線コネクタ 14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6" name="直線コネクタ 14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7" name="直線コネクタ 1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8" name="直線コネクタ 14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9" name="直線コネクタ 14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0" name="直線コネクタ 1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1" name="直線コネクタ 14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2" name="直線コネクタ 14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3" name="直線コネクタ 1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4" name="直線コネクタ 14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5" name="直線コネクタ 14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6" name="直線コネクタ 1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7" name="直線コネクタ 14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8" name="直線コネクタ 14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4159" name="直線コネクタ 1415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4160" name="直線コネクタ 1415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1" name="直線コネクタ 141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2" name="直線コネクタ 141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3" name="直線コネクタ 14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4" name="直線コネクタ 14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5" name="直線コネクタ 14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6" name="直線コネクタ 14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7" name="直線コネクタ 14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8" name="直線コネクタ 14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9" name="直線コネクタ 14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0" name="直線コネクタ 141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1" name="直線コネクタ 14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2" name="直線コネクタ 14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3" name="直線コネクタ 141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4" name="直線コネクタ 14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5" name="直線コネクタ 14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6" name="直線コネクタ 141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7" name="直線コネクタ 1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8" name="直線コネクタ 14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9" name="直線コネクタ 14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0" name="直線コネクタ 1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1" name="直線コネクタ 14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2" name="直線コネクタ 14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3" name="直線コネクタ 1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4" name="直線コネクタ 14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5" name="直線コネクタ 14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6" name="直線コネクタ 1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7" name="直線コネクタ 14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8" name="直線コネクタ 14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9" name="直線コネクタ 1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0" name="直線コネクタ 141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1" name="直線コネクタ 14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2" name="直線コネクタ 1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3" name="直線コネクタ 141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4" name="直線コネクタ 14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5" name="直線コネクタ 1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6" name="直線コネクタ 141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7" name="直線コネクタ 14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8" name="直線コネクタ 14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9" name="直線コネクタ 141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0" name="直線コネクタ 14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1" name="直線コネクタ 14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2" name="直線コネクタ 142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3" name="直線コネクタ 14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4" name="直線コネクタ 14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5" name="直線コネクタ 142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6" name="直線コネクタ 14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7" name="直線コネクタ 14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8" name="直線コネクタ 14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9" name="直線コネクタ 14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0" name="直線コネクタ 142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1" name="直線コネクタ 14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2" name="直線コネクタ 14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3" name="直線コネクタ 142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4" name="直線コネクタ 14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5" name="直線コネクタ 14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6" name="直線コネクタ 142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7" name="直線コネクタ 14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8" name="直線コネクタ 14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9" name="直線コネクタ 142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0" name="直線コネクタ 14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1" name="直線コネクタ 14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2" name="直線コネクタ 142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3" name="直線コネクタ 14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4" name="直線コネクタ 14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5" name="直線コネクタ 142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6" name="直線コネクタ 14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7" name="直線コネクタ 14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8" name="直線コネクタ 142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29" name="直線コネクタ 14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0" name="直線コネクタ 14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1" name="直線コネクタ 14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2" name="直線コネクタ 142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3" name="直線コネクタ 14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4" name="直線コネクタ 14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5" name="直線コネクタ 142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6" name="直線コネクタ 14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7" name="直線コネクタ 14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8" name="直線コネクタ 142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9" name="直線コネクタ 14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0" name="直線コネクタ 14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1" name="直線コネクタ 142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2" name="直線コネクタ 14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3" name="直線コネクタ 14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4" name="直線コネクタ 142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5" name="直線コネクタ 14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6" name="直線コネクタ 14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7" name="直線コネクタ 142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8" name="直線コネクタ 1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9" name="直線コネクタ 14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0" name="直線コネクタ 14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1" name="直線コネクタ 1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2" name="直線コネクタ 142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3" name="直線コネクタ 14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4" name="直線コネクタ 1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5" name="直線コネクタ 142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6" name="直線コネクタ 14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7" name="直線コネクタ 14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8" name="直線コネクタ 142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9" name="直線コネクタ 14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0" name="直線コネクタ 14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1" name="直線コネクタ 142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2" name="直線コネクタ 14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3" name="直線コネクタ 14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4" name="直線コネクタ 142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5" name="直線コネクタ 1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6" name="直線コネクタ 14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67" name="直線コネクタ 142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8" name="直線コネクタ 14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9" name="直線コネクタ 14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0" name="直線コネクタ 142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1" name="直線コネクタ 14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2" name="直線コネクタ 14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3" name="直線コネクタ 142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4" name="直線コネクタ 14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5" name="直線コネクタ 14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6" name="直線コネクタ 142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7" name="直線コネクタ 14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8" name="直線コネクタ 14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9" name="直線コネクタ 142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0" name="直線コネクタ 14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1" name="直線コネクタ 14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2" name="直線コネクタ 14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3" name="直線コネクタ 14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4" name="直線コネクタ 142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5" name="直線コネクタ 14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6" name="直線コネクタ 14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7" name="直線コネクタ 142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8" name="直線コネクタ 14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9" name="直線コネクタ 14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0" name="直線コネクタ 142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1" name="直線コネクタ 14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2" name="直線コネクタ 14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3" name="直線コネクタ 142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4" name="直線コネクタ 14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5" name="直線コネクタ 14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6" name="直線コネクタ 142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7" name="直線コネクタ 14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8" name="直線コネクタ 14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9" name="直線コネクタ 142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0" name="直線コネクタ 14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1" name="直線コネクタ 14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3" name="直線コネクタ 14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4" name="直線コネクタ 14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5" name="直線コネクタ 14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6" name="直線コネクタ 14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7" name="直線コネクタ 14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8" name="直線コネクタ 14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9" name="直線コネクタ 14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0" name="直線コネクタ 14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1" name="直線コネクタ 14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2" name="直線コネクタ 14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3" name="直線コネクタ 14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4" name="直線コネクタ 14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5" name="直線コネクタ 14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6" name="直線コネクタ 14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7" name="直線コネクタ 14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8" name="直線コネクタ 14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9" name="直線コネクタ 14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0" name="直線コネクタ 14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1" name="直線コネクタ 14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2" name="直線コネクタ 14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3" name="直線コネクタ 14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4" name="直線コネクタ 14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5" name="直線コネクタ 14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6" name="直線コネクタ 14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7" name="直線コネクタ 14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8" name="直線コネクタ 14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9" name="直線コネクタ 14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0" name="直線コネクタ 14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1" name="直線コネクタ 14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2" name="直線コネクタ 14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3" name="直線コネクタ 14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4" name="直線コネクタ 14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5" name="直線コネクタ 14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6" name="直線コネクタ 1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7" name="直線コネクタ 14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8" name="直線コネクタ 14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9" name="直線コネクタ 1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0" name="直線コネクタ 14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1" name="直線コネクタ 14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2" name="直線コネクタ 1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3" name="直線コネクタ 14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4" name="直線コネクタ 14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5" name="直線コネクタ 1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6" name="直線コネクタ 14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7" name="直線コネクタ 14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8" name="直線コネクタ 1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9" name="直線コネクタ 14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0" name="直線コネクタ 14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1" name="直線コネクタ 1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2" name="直線コネクタ 14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3" name="直線コネクタ 14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4" name="直線コネクタ 1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5" name="直線コネクタ 14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6" name="直線コネクタ 14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7" name="直線コネクタ 1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8" name="直線コネクタ 14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9" name="直線コネクタ 14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0" name="直線コネクタ 1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1" name="直線コネクタ 14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2" name="直線コネクタ 14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3" name="直線コネクタ 1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4" name="直線コネクタ 14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5" name="直線コネクタ 14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6" name="直線コネクタ 1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7" name="直線コネクタ 14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8" name="直線コネクタ 14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9" name="直線コネクタ 1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0" name="直線コネクタ 14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1" name="直線コネクタ 14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2" name="直線コネクタ 1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3" name="直線コネクタ 14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4" name="直線コネクタ 14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5" name="直線コネクタ 1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6" name="直線コネクタ 14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7" name="直線コネクタ 14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8" name="直線コネクタ 1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9" name="直線コネクタ 14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0" name="直線コネクタ 14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1" name="直線コネクタ 1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2" name="直線コネクタ 14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3" name="直線コネクタ 14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4" name="直線コネクタ 1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5" name="直線コネクタ 14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6" name="直線コネクタ 14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7" name="直線コネクタ 1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8" name="直線コネクタ 14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9" name="直線コネクタ 14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0" name="直線コネクタ 1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1" name="直線コネクタ 14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2" name="直線コネクタ 14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3" name="直線コネクタ 1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4" name="直線コネクタ 14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5" name="直線コネクタ 14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6" name="直線コネクタ 1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7" name="直線コネクタ 14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8" name="直線コネクタ 14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9" name="直線コネクタ 14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0" name="直線コネクタ 14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1" name="直線コネクタ 14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2" name="直線コネクタ 14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3" name="直線コネクタ 14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4" name="直線コネクタ 14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5" name="直線コネクタ 14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6" name="直線コネクタ 14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7" name="直線コネクタ 14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8" name="直線コネクタ 14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9" name="直線コネクタ 14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0" name="直線コネクタ 14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1" name="直線コネクタ 14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2" name="直線コネクタ 14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3" name="直線コネクタ 14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4" name="直線コネクタ 14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5" name="直線コネクタ 14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6" name="直線コネクタ 14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7" name="直線コネクタ 14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8" name="直線コネクタ 14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9" name="直線コネクタ 14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0" name="直線コネクタ 14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1" name="直線コネクタ 14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22" name="直線コネクタ 14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3" name="直線コネクタ 14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4" name="直線コネクタ 14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5" name="直線コネクタ 14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6" name="直線コネクタ 14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7" name="直線コネクタ 14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8" name="直線コネクタ 14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9" name="直線コネクタ 14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0" name="直線コネクタ 14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1" name="直線コネクタ 14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2" name="直線コネクタ 14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3" name="直線コネクタ 14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4" name="直線コネクタ 14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5" name="直線コネクタ 14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6" name="直線コネクタ 14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7" name="直線コネクタ 14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8" name="直線コネクタ 14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9" name="直線コネクタ 14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0" name="直線コネクタ 14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1" name="直線コネクタ 14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2" name="直線コネクタ 14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3" name="直線コネクタ 14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4" name="直線コネクタ 14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5" name="直線コネクタ 14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6" name="直線コネクタ 14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7" name="直線コネクタ 14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8" name="直線コネクタ 14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9" name="直線コネクタ 14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0" name="直線コネクタ 14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1" name="直線コネクタ 14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2" name="直線コネクタ 14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3" name="直線コネクタ 14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4" name="直線コネクタ 14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5" name="直線コネクタ 14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6" name="直線コネクタ 14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7" name="直線コネクタ 14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8" name="直線コネクタ 14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9" name="直線コネクタ 14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0" name="直線コネクタ 14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1" name="直線コネクタ 14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2" name="直線コネクタ 14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3" name="直線コネクタ 14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4" name="直線コネクタ 14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5" name="直線コネクタ 14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6" name="直線コネクタ 14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7" name="直線コネクタ 14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8" name="直線コネクタ 14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9" name="直線コネクタ 14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0" name="直線コネクタ 14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1" name="直線コネクタ 14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2" name="直線コネクタ 14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3" name="直線コネクタ 14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4" name="直線コネクタ 14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5" name="直線コネクタ 14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6" name="直線コネクタ 14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7" name="直線コネクタ 14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8" name="直線コネクタ 14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9" name="直線コネクタ 14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0" name="直線コネクタ 14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1" name="直線コネクタ 14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2" name="直線コネクタ 14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3" name="直線コネクタ 1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4" name="直線コネクタ 14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5" name="直線コネクタ 14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6" name="直線コネクタ 1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7" name="直線コネクタ 14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8" name="直線コネクタ 14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9" name="直線コネクタ 1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0" name="直線コネクタ 14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1" name="直線コネクタ 14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2" name="直線コネクタ 1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3" name="直線コネクタ 14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4" name="直線コネクタ 14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5" name="直線コネクタ 14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6" name="直線コネクタ 14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7" name="直線コネクタ 14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8" name="直線コネクタ 14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9" name="直線コネクタ 14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0" name="直線コネクタ 14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1" name="直線コネクタ 14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2" name="直線コネクタ 14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3" name="直線コネクタ 14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4" name="直線コネクタ 14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5" name="直線コネクタ 14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6" name="直線コネクタ 14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7" name="直線コネクタ 14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8" name="直線コネクタ 14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9" name="直線コネクタ 14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0" name="直線コネクタ 14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1" name="直線コネクタ 14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2" name="直線コネクタ 14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3" name="直線コネクタ 14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4" name="直線コネクタ 14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5" name="直線コネクタ 14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6" name="直線コネクタ 1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7" name="直線コネクタ 14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8" name="直線コネクタ 14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9" name="直線コネクタ 1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0" name="直線コネクタ 14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1" name="直線コネクタ 14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2" name="直線コネクタ 1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3" name="直線コネクタ 14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4" name="直線コネクタ 14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5" name="直線コネクタ 1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6" name="直線コネクタ 14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7" name="直線コネクタ 14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8" name="直線コネクタ 1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9" name="直線コネクタ 14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0" name="直線コネクタ 14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1" name="直線コネクタ 14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2" name="直線コネクタ 14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3" name="直線コネクタ 14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4" name="直線コネクタ 14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5" name="直線コネクタ 14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6" name="直線コネクタ 14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7" name="直線コネクタ 14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8" name="直線コネクタ 14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9" name="直線コネクタ 145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0" name="直線コネクタ 14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1" name="直線コネクタ 14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2" name="直線コネクタ 145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3" name="直線コネクタ 14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4" name="直線コネクタ 14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5" name="直線コネクタ 145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6" name="直線コネクタ 14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7" name="直線コネクタ 14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8" name="直線コネクタ 145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9" name="直線コネクタ 14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0" name="直線コネクタ 14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1" name="直線コネクタ 145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2" name="直線コネクタ 14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3" name="直線コネクタ 14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4" name="直線コネクタ 14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5" name="直線コネクタ 14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6" name="直線コネクタ 14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7" name="直線コネクタ 14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8" name="直線コネクタ 14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9" name="直線コネクタ 14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0" name="直線コネクタ 14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1" name="直線コネクタ 14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2" name="直線コネクタ 14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3" name="直線コネクタ 14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4" name="直線コネクタ 14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5" name="直線コネクタ 14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6" name="直線コネクタ 1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7" name="直線コネクタ 14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8" name="直線コネクタ 14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9" name="直線コネクタ 1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0" name="直線コネクタ 14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1" name="直線コネクタ 14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2" name="直線コネクタ 1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3" name="直線コネクタ 14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4" name="直線コネクタ 14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5" name="直線コネクタ 1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6" name="直線コネクタ 14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7" name="直線コネクタ 14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8" name="直線コネクタ 1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9" name="直線コネクタ 14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0" name="直線コネクタ 14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1" name="直線コネクタ 1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2" name="直線コネクタ 14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3" name="直線コネクタ 14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4" name="直線コネクタ 14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5" name="直線コネクタ 14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6" name="直線コネクタ 14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7" name="直線コネクタ 14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8" name="直線コネクタ 14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9" name="直線コネクタ 14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0" name="直線コネクタ 14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1" name="直線コネクタ 14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2" name="直線コネクタ 14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3" name="直線コネクタ 14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4" name="直線コネクタ 14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5" name="直線コネクタ 14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6" name="直線コネクタ 14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7" name="直線コネクタ 14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8" name="直線コネクタ 14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9" name="直線コネクタ 14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0" name="直線コネクタ 14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1" name="直線コネクタ 14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2" name="直線コネクタ 14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3" name="直線コネクタ 14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4" name="直線コネクタ 14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5" name="直線コネクタ 14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6" name="直線コネクタ 14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7" name="直線コネクタ 14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8" name="直線コネクタ 14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9" name="直線コネクタ 14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0" name="直線コネクタ 14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1" name="直線コネクタ 14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2" name="直線コネクタ 14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3" name="直線コネクタ 14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4" name="直線コネクタ 14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5" name="直線コネクタ 14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6" name="直線コネクタ 14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7" name="直線コネクタ 14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8" name="直線コネクタ 14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9" name="直線コネクタ 1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0" name="直線コネクタ 14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1" name="直線コネクタ 14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2" name="直線コネクタ 1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3" name="直線コネクタ 14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4" name="直線コネクタ 14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5" name="直線コネクタ 1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6" name="直線コネクタ 14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7" name="直線コネクタ 14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8" name="直線コネクタ 1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9" name="直線コネクタ 14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0" name="直線コネクタ 14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1" name="直線コネクタ 1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2" name="直線コネクタ 14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3" name="直線コネクタ 14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4" name="直線コネクタ 1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5" name="直線コネクタ 14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6" name="直線コネクタ 14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7" name="直線コネクタ 1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8" name="直線コネクタ 14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9" name="直線コネクタ 14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0" name="直線コネクタ 14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1" name="直線コネクタ 14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2" name="直線コネクタ 14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3" name="直線コネクタ 14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4" name="直線コネクタ 14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5" name="直線コネクタ 14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6" name="直線コネクタ 14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7" name="直線コネクタ 14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8" name="直線コネクタ 14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9" name="直線コネクタ 14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0" name="直線コネクタ 14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1" name="直線コネクタ 14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2" name="直線コネクタ 14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3" name="直線コネクタ 14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4" name="直線コネクタ 14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5" name="直線コネクタ 14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6" name="直線コネクタ 14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7" name="直線コネクタ 14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8" name="直線コネクタ 14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9" name="直線コネクタ 14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0" name="直線コネクタ 14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1" name="直線コネクタ 14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2" name="直線コネクタ 14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3" name="直線コネクタ 14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4" name="直線コネクタ 14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5" name="直線コネクタ 14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6" name="直線コネクタ 14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7" name="直線コネクタ 14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8" name="直線コネクタ 14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9" name="直線コネクタ 14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0" name="直線コネクタ 14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1" name="直線コネクタ 14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2" name="直線コネクタ 14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3" name="直線コネクタ 14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4" name="直線コネクタ 14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5" name="直線コネクタ 1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6" name="直線コネクタ 14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7" name="直線コネクタ 14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8" name="直線コネクタ 1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9" name="直線コネクタ 14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0" name="直線コネクタ 14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1" name="直線コネクタ 1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2" name="直線コネクタ 14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3" name="直線コネクタ 14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4" name="直線コネクタ 1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5" name="直線コネクタ 14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6" name="直線コネクタ 14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7" name="直線コネクタ 1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8" name="直線コネクタ 14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9" name="直線コネクタ 14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0" name="直線コネクタ 1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1" name="直線コネクタ 14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2" name="直線コネクタ 14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3" name="直線コネクタ 1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4" name="直線コネクタ 14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5" name="直線コネクタ 14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6" name="直線コネクタ 1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7" name="直線コネクタ 14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8" name="直線コネクタ 14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9" name="直線コネクタ 1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0" name="直線コネクタ 14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1" name="直線コネクタ 14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2" name="直線コネクタ 1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3" name="直線コネクタ 14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4" name="直線コネクタ 14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5" name="直線コネクタ 1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6" name="直線コネクタ 14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7" name="直線コネクタ 14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8" name="直線コネクタ 1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9" name="直線コネクタ 14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0" name="直線コネクタ 14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1" name="直線コネクタ 1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2" name="直線コネクタ 14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3" name="直線コネクタ 14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4" name="直線コネクタ 1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5" name="直線コネクタ 14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6" name="直線コネクタ 14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7" name="直線コネクタ 1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8" name="直線コネクタ 14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9" name="直線コネクタ 14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0" name="直線コネクタ 1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1" name="直線コネクタ 14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2" name="直線コネクタ 14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3" name="直線コネクタ 1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4" name="直線コネクタ 14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5" name="直線コネクタ 14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6" name="直線コネクタ 1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7" name="直線コネクタ 14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8" name="直線コネクタ 14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9" name="直線コネクタ 1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0" name="直線コネクタ 14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1" name="直線コネクタ 14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2" name="直線コネクタ 1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3" name="直線コネクタ 14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4" name="直線コネクタ 14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5" name="直線コネクタ 1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6" name="直線コネクタ 14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7" name="直線コネクタ 14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8" name="直線コネクタ 1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9" name="直線コネクタ 14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0" name="直線コネクタ 14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1" name="直線コネクタ 1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2" name="直線コネクタ 14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3" name="直線コネクタ 14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4" name="直線コネクタ 1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5" name="直線コネクタ 14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6" name="直線コネクタ 14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7" name="直線コネクタ 1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8" name="直線コネクタ 14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9" name="直線コネクタ 14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0" name="直線コネクタ 1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1" name="直線コネクタ 14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2" name="直線コネクタ 14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3" name="直線コネクタ 1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4" name="直線コネクタ 14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5" name="直線コネクタ 14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6" name="直線コネクタ 1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7" name="直線コネクタ 14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8" name="直線コネクタ 14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9" name="直線コネクタ 14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0" name="直線コネクタ 14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1" name="直線コネクタ 14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2" name="直線コネクタ 14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3" name="直線コネクタ 14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4" name="直線コネクタ 14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5" name="直線コネクタ 14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6" name="直線コネクタ 14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7" name="直線コネクタ 14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8" name="直線コネクタ 14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9" name="直線コネクタ 14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0" name="直線コネクタ 14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1" name="直線コネクタ 14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2" name="直線コネクタ 14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3" name="直線コネクタ 14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4" name="直線コネクタ 14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5" name="直線コネクタ 14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6" name="直線コネクタ 14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7" name="直線コネクタ 14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8" name="直線コネクタ 14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9" name="直線コネクタ 14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0" name="直線コネクタ 14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1" name="直線コネクタ 14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2" name="直線コネクタ 14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3" name="直線コネクタ 14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4" name="直線コネクタ 14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5" name="直線コネクタ 14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6" name="直線コネクタ 14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7" name="直線コネクタ 14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8" name="直線コネクタ 14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9" name="直線コネクタ 14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0" name="直線コネクタ 14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1" name="直線コネクタ 147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2" name="直線コネクタ 14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3" name="直線コネクタ 14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4" name="直線コネクタ 1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5" name="直線コネクタ 14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6" name="直線コネクタ 14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7" name="直線コネクタ 1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8" name="直線コネクタ 14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9" name="直線コネクタ 14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0" name="直線コネクタ 1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1" name="直線コネクタ 14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2" name="直線コネクタ 14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3" name="直線コネクタ 14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4" name="直線コネクタ 14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5" name="直線コネクタ 14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6" name="直線コネクタ 14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7" name="直線コネクタ 14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8" name="直線コネクタ 14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9" name="直線コネクタ 14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0" name="直線コネクタ 14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1" name="直線コネクタ 14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2" name="直線コネクタ 14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3" name="直線コネクタ 14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4" name="直線コネクタ 14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5" name="直線コネクタ 14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6" name="直線コネクタ 14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7" name="直線コネクタ 14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8" name="直線コネクタ 14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9" name="直線コネクタ 14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0" name="直線コネクタ 14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1" name="直線コネクタ 14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2" name="直線コネクタ 14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3" name="直線コネクタ 14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4" name="直線コネクタ 14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5" name="直線コネクタ 14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6" name="直線コネクタ 14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7" name="直線コネクタ 14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8" name="直線コネクタ 14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9" name="直線コネクタ 14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0" name="直線コネクタ 14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1" name="直線コネクタ 14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2" name="直線コネクタ 14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3" name="直線コネクタ 14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4" name="直線コネクタ 14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5" name="直線コネクタ 14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6" name="直線コネクタ 14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7" name="直線コネクタ 14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8" name="直線コネクタ 1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9" name="直線コネクタ 14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0" name="直線コネクタ 14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1" name="直線コネクタ 1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2" name="直線コネクタ 14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3" name="直線コネクタ 14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4" name="直線コネクタ 1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5" name="直線コネクタ 14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6" name="直線コネクタ 14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7" name="直線コネクタ 1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8" name="直線コネクタ 14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9" name="直線コネクタ 14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0" name="直線コネクタ 14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1" name="直線コネクタ 14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2" name="直線コネクタ 14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3" name="直線コネクタ 14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4" name="直線コネクタ 14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5" name="直線コネクタ 14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6" name="直線コネクタ 14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7" name="直線コネクタ 14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8" name="直線コネクタ 14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9" name="直線コネクタ 14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0" name="直線コネクタ 14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1" name="直線コネクタ 14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2" name="直線コネクタ 14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3" name="直線コネクタ 14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4" name="直線コネクタ 14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5" name="直線コネクタ 14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6" name="直線コネクタ 14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7" name="直線コネクタ 14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8" name="直線コネクタ 14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9" name="直線コネクタ 14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0" name="直線コネクタ 14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1" name="直線コネクタ 14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2" name="直線コネクタ 14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3" name="直線コネクタ 14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4" name="直線コネクタ 14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5" name="直線コネクタ 14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6" name="直線コネクタ 14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7" name="直線コネクタ 14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8" name="直線コネクタ 14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9" name="直線コネクタ 14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0" name="直線コネクタ 148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1" name="直線コネクタ 14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2" name="直線コネクタ 14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3" name="直線コネクタ 148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4" name="直線コネクタ 14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5" name="直線コネクタ 1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6" name="直線コネクタ 14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7" name="直線コネクタ 14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8" name="直線コネクタ 1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9" name="直線コネクタ 14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0" name="直線コネクタ 14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1" name="直線コネクタ 1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2" name="直線コネクタ 14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3" name="直線コネクタ 14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4" name="直線コネクタ 1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5" name="直線コネクタ 14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6" name="直線コネクタ 14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7" name="直線コネクタ 1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8" name="直線コネクタ 14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9" name="直線コネクタ 14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0" name="直線コネクタ 14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1" name="直線コネクタ 14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2" name="直線コネクタ 14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3" name="直線コネクタ 14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4" name="直線コネクタ 14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5" name="直線コネクタ 14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6" name="直線コネクタ 14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7" name="直線コネクタ 14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8" name="直線コネクタ 14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9" name="直線コネクタ 14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0" name="直線コネクタ 14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1" name="直線コネクタ 14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2" name="直線コネクタ 14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3" name="直線コネクタ 14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4" name="直線コネクタ 14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5" name="直線コネクタ 14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6" name="直線コネクタ 14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7" name="直線コネクタ 14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8" name="直線コネクタ 14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9" name="直線コネクタ 14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0" name="直線コネクタ 14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1" name="直線コネクタ 14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2" name="直線コネクタ 14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3" name="直線コネクタ 14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4" name="直線コネクタ 14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5" name="直線コネクタ 14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6" name="直線コネクタ 14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7" name="直線コネクタ 14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8" name="直線コネクタ 14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9" name="直線コネクタ 14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0" name="直線コネクタ 14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1" name="直線コネクタ 14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2" name="直線コネクタ 14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3" name="直線コネクタ 14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4" name="直線コネクタ 14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5" name="直線コネクタ 1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6" name="直線コネクタ 14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7" name="直線コネクタ 14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8" name="直線コネクタ 1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9" name="直線コネクタ 14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0" name="直線コネクタ 14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1" name="直線コネクタ 1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2" name="直線コネクタ 14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3" name="直線コネクタ 14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4" name="直線コネクタ 1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5" name="直線コネクタ 14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6" name="直線コネクタ 14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7" name="直線コネクタ 1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8" name="直線コネクタ 14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9" name="直線コネクタ 14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0" name="直線コネクタ 1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1" name="直線コネクタ 14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2" name="直線コネクタ 14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3" name="直線コネクタ 14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4" name="直線コネクタ 14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5" name="直線コネクタ 14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6" name="直線コネクタ 14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7" name="直線コネクタ 14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8" name="直線コネクタ 14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9" name="直線コネクタ 14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0" name="直線コネクタ 14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1" name="直線コネクタ 14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2" name="直線コネクタ 14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3" name="直線コネクタ 14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4" name="直線コネクタ 14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5" name="直線コネクタ 14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6" name="直線コネクタ 14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7" name="直線コネクタ 14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8" name="直線コネクタ 14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9" name="直線コネクタ 14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0" name="直線コネクタ 14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1" name="直線コネクタ 14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2" name="直線コネクタ 14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3" name="直線コネクタ 14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4" name="直線コネクタ 14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5" name="直線コネクタ 14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6" name="直線コネクタ 14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7" name="直線コネクタ 14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8" name="直線コネクタ 14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9" name="直線コネクタ 14978"/>
        <xdr:cNvCxnSpPr/>
      </xdr:nvCxnSpPr>
      <xdr:spPr>
        <a:xfrm>
          <a:off x="31750" y="984250"/>
          <a:ext cx="2149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0" name="直線コネクタ 14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1" name="直線コネクタ 14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3" name="直線コネクタ 14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4" name="直線コネクタ 14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6" name="直線コネクタ 14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7" name="直線コネクタ 14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9" name="直線コネクタ 14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90" name="直線コネクタ 14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28334</xdr:colOff>
      <xdr:row>51</xdr:row>
      <xdr:rowOff>104587</xdr:rowOff>
    </xdr:from>
    <xdr:to>
      <xdr:col>11</xdr:col>
      <xdr:colOff>1802546</xdr:colOff>
      <xdr:row>56</xdr:row>
      <xdr:rowOff>56963</xdr:rowOff>
    </xdr:to>
    <xdr:sp macro="" textlink="">
      <xdr:nvSpPr>
        <xdr:cNvPr id="3" name="正方形/長方形 2"/>
        <xdr:cNvSpPr/>
      </xdr:nvSpPr>
      <xdr:spPr>
        <a:xfrm>
          <a:off x="308481" y="13036175"/>
          <a:ext cx="8755477" cy="7816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172</xdr:row>
      <xdr:rowOff>13820</xdr:rowOff>
    </xdr:from>
    <xdr:to>
      <xdr:col>11</xdr:col>
      <xdr:colOff>1850571</xdr:colOff>
      <xdr:row>177</xdr:row>
      <xdr:rowOff>23346</xdr:rowOff>
    </xdr:to>
    <xdr:sp macro="" textlink="">
      <xdr:nvSpPr>
        <xdr:cNvPr id="13" name="正方形/長方形 12"/>
        <xdr:cNvSpPr/>
      </xdr:nvSpPr>
      <xdr:spPr>
        <a:xfrm>
          <a:off x="280147" y="37979349"/>
          <a:ext cx="8831836" cy="74911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68036</xdr:colOff>
      <xdr:row>294</xdr:row>
      <xdr:rowOff>167821</xdr:rowOff>
    </xdr:from>
    <xdr:to>
      <xdr:col>11</xdr:col>
      <xdr:colOff>1755321</xdr:colOff>
      <xdr:row>299</xdr:row>
      <xdr:rowOff>40822</xdr:rowOff>
    </xdr:to>
    <xdr:sp macro="" textlink="">
      <xdr:nvSpPr>
        <xdr:cNvPr id="8" name="正方形/長方形 7"/>
        <xdr:cNvSpPr/>
      </xdr:nvSpPr>
      <xdr:spPr>
        <a:xfrm>
          <a:off x="571500" y="62148357"/>
          <a:ext cx="8572500" cy="757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71438</xdr:colOff>
      <xdr:row>38</xdr:row>
      <xdr:rowOff>33617</xdr:rowOff>
    </xdr:from>
    <xdr:to>
      <xdr:col>11</xdr:col>
      <xdr:colOff>1768928</xdr:colOff>
      <xdr:row>51</xdr:row>
      <xdr:rowOff>0</xdr:rowOff>
    </xdr:to>
    <xdr:sp macro="" textlink="">
      <xdr:nvSpPr>
        <xdr:cNvPr id="9" name="正方形/長方形 8"/>
        <xdr:cNvSpPr/>
      </xdr:nvSpPr>
      <xdr:spPr>
        <a:xfrm>
          <a:off x="71438" y="10634382"/>
          <a:ext cx="8958902" cy="229720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ja-JP" altLang="en-US" sz="800">
              <a:solidFill>
                <a:sysClr val="windowText" lastClr="000000"/>
              </a:solidFill>
            </a:rPr>
            <a:t>　　　　　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chemeClr val="tx1"/>
              </a:solidFill>
            </a:rPr>
            <a:t>④　実技にあっては、受講者</a:t>
          </a:r>
          <a:r>
            <a:rPr kumimoji="1" lang="en-US" altLang="ja-JP" sz="800">
              <a:solidFill>
                <a:schemeClr val="tx1"/>
              </a:solidFill>
            </a:rPr>
            <a:t>15</a:t>
          </a:r>
          <a:r>
            <a:rPr kumimoji="1" lang="ja-JP" altLang="en-US" sz="800">
              <a:solidFill>
                <a:schemeClr val="tx1"/>
              </a:solidFill>
            </a:rPr>
            <a:t>人を超えるときは講師を２人以上配置する必要がありますが、２人目以降の講師の代わりに助手を配置することが出来ます。</a:t>
          </a:r>
          <a:endParaRPr kumimoji="1" lang="en-US" altLang="ja-JP" sz="800">
            <a:solidFill>
              <a:schemeClr val="tx1"/>
            </a:solidFill>
          </a:endParaRPr>
        </a:p>
        <a:p>
          <a:pPr algn="l"/>
          <a:r>
            <a:rPr kumimoji="1" lang="ja-JP" altLang="en-US" sz="800">
              <a:solidFill>
                <a:schemeClr val="tx1"/>
              </a:solidFill>
            </a:rPr>
            <a:t>　　　　　ただし、デジタル系訓練コース（ＩＴ分野の訓練コース、又はデザイン分野のうちＷＥＢデザインの訓練コース）は、受講者２０人までは１人、２０人を超えるときは２人以上</a:t>
          </a:r>
          <a:endParaRPr kumimoji="1" lang="en-US" altLang="ja-JP" sz="800">
            <a:solidFill>
              <a:schemeClr val="tx1"/>
            </a:solidFill>
          </a:endParaRPr>
        </a:p>
        <a:p>
          <a:pPr algn="l"/>
          <a:r>
            <a:rPr kumimoji="1" lang="ja-JP" altLang="en-US" sz="800">
              <a:solidFill>
                <a:schemeClr val="tx1"/>
              </a:solidFill>
            </a:rPr>
            <a:t>　　　　　（助手含む）配置することでも差し支えありません（助手のみ配置（２人）することは認められないこと）。</a:t>
          </a:r>
          <a:endParaRPr kumimoji="1" lang="en-US" altLang="ja-JP" sz="800">
            <a:solidFill>
              <a:schemeClr val="tx1"/>
            </a:solidFill>
          </a:endParaRPr>
        </a:p>
        <a:p>
          <a:pPr algn="l"/>
          <a:r>
            <a:rPr kumimoji="1" lang="ja-JP" altLang="en-US" sz="800">
              <a:solidFill>
                <a:schemeClr val="tx1"/>
              </a:solidFill>
            </a:rPr>
            <a:t>　　　　　講師の代わりに配置する助手については、「助手」の欄に✔印を記入してください。</a:t>
          </a:r>
          <a:endParaRPr kumimoji="1" lang="en-US" altLang="ja-JP" sz="800">
            <a:solidFill>
              <a:schemeClr val="tx1"/>
            </a:solidFill>
          </a:endParaRPr>
        </a:p>
        <a:p>
          <a:pPr algn="l"/>
          <a:r>
            <a:rPr kumimoji="1" lang="ja-JP" altLang="en-US" sz="800">
              <a:solidFill>
                <a:schemeClr val="tx1"/>
              </a:solidFill>
            </a:rPr>
            <a:t>    　⑤　講師（助手を除く。）ごとの添付書類（職務経歴書、資格・免許証等の写し）も併せて提出してください。</a:t>
          </a:r>
        </a:p>
      </xdr:txBody>
    </xdr:sp>
    <xdr:clientData/>
  </xdr:twoCellAnchor>
  <xdr:twoCellAnchor editAs="oneCell">
    <xdr:from>
      <xdr:col>0</xdr:col>
      <xdr:colOff>123264</xdr:colOff>
      <xdr:row>57</xdr:row>
      <xdr:rowOff>78441</xdr:rowOff>
    </xdr:from>
    <xdr:to>
      <xdr:col>1</xdr:col>
      <xdr:colOff>586474</xdr:colOff>
      <xdr:row>60</xdr:row>
      <xdr:rowOff>35667</xdr:rowOff>
    </xdr:to>
    <xdr:pic>
      <xdr:nvPicPr>
        <xdr:cNvPr id="11" name="図 1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123264" y="14220265"/>
          <a:ext cx="743357" cy="461491"/>
        </a:xfrm>
        <a:prstGeom prst="rect">
          <a:avLst/>
        </a:prstGeom>
      </xdr:spPr>
    </xdr:pic>
    <xdr:clientData/>
  </xdr:twoCellAnchor>
  <xdr:twoCellAnchor>
    <xdr:from>
      <xdr:col>1</xdr:col>
      <xdr:colOff>11206</xdr:colOff>
      <xdr:row>158</xdr:row>
      <xdr:rowOff>89647</xdr:rowOff>
    </xdr:from>
    <xdr:to>
      <xdr:col>11</xdr:col>
      <xdr:colOff>1988843</xdr:colOff>
      <xdr:row>171</xdr:row>
      <xdr:rowOff>22412</xdr:rowOff>
    </xdr:to>
    <xdr:sp macro="" textlink="">
      <xdr:nvSpPr>
        <xdr:cNvPr id="19" name="正方形/長方形 18"/>
        <xdr:cNvSpPr/>
      </xdr:nvSpPr>
      <xdr:spPr>
        <a:xfrm>
          <a:off x="291353" y="35500235"/>
          <a:ext cx="8936490" cy="229720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ja-JP" altLang="en-US" sz="800">
              <a:solidFill>
                <a:sysClr val="windowText" lastClr="000000"/>
              </a:solidFill>
            </a:rPr>
            <a:t>　　　　　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chemeClr val="tx1"/>
              </a:solidFill>
            </a:rPr>
            <a:t>④　実技にあっては、受講者</a:t>
          </a:r>
          <a:r>
            <a:rPr kumimoji="1" lang="en-US" altLang="ja-JP" sz="800">
              <a:solidFill>
                <a:schemeClr val="tx1"/>
              </a:solidFill>
            </a:rPr>
            <a:t>15</a:t>
          </a:r>
          <a:r>
            <a:rPr kumimoji="1" lang="ja-JP" altLang="en-US" sz="800">
              <a:solidFill>
                <a:schemeClr val="tx1"/>
              </a:solidFill>
            </a:rPr>
            <a:t>人を超えるときは講師を２人以上配置する必要がありますが、２人目以降の講師の代わりに助手を配置することが出来ます。</a:t>
          </a:r>
          <a:endParaRPr kumimoji="1" lang="en-US" altLang="ja-JP" sz="800">
            <a:solidFill>
              <a:schemeClr val="tx1"/>
            </a:solidFill>
          </a:endParaRPr>
        </a:p>
        <a:p>
          <a:pPr algn="l"/>
          <a:r>
            <a:rPr kumimoji="1" lang="ja-JP" altLang="en-US" sz="800">
              <a:solidFill>
                <a:schemeClr val="tx1"/>
              </a:solidFill>
            </a:rPr>
            <a:t>　　　　　ただし、デジタル系訓練コース（ＩＴ分野の訓練コース、又はデザイン分野のうちＷＥＢデザインの訓練コース</a:t>
          </a:r>
          <a:r>
            <a:rPr kumimoji="1" lang="ja-JP" altLang="en-US" sz="800">
              <a:solidFill>
                <a:srgbClr val="FF0000"/>
              </a:solidFill>
            </a:rPr>
            <a:t>）</a:t>
          </a:r>
          <a:r>
            <a:rPr kumimoji="1" lang="ja-JP" altLang="en-US" sz="800">
              <a:solidFill>
                <a:schemeClr val="tx1"/>
              </a:solidFill>
            </a:rPr>
            <a:t>は、受講者２０人までは１人、２０人を超えるときは２人以上</a:t>
          </a:r>
          <a:endParaRPr kumimoji="1" lang="en-US" altLang="ja-JP" sz="800">
            <a:solidFill>
              <a:schemeClr val="tx1"/>
            </a:solidFill>
          </a:endParaRPr>
        </a:p>
        <a:p>
          <a:pPr algn="l"/>
          <a:r>
            <a:rPr kumimoji="1" lang="ja-JP" altLang="en-US" sz="800">
              <a:solidFill>
                <a:schemeClr val="tx1"/>
              </a:solidFill>
            </a:rPr>
            <a:t>　　　　　（助手含む）配置することでも差し支えありません（助手のみ配置（２人）することは認められないこと）。</a:t>
          </a:r>
          <a:endParaRPr kumimoji="1" lang="en-US" altLang="ja-JP" sz="800">
            <a:solidFill>
              <a:schemeClr val="tx1"/>
            </a:solidFill>
          </a:endParaRPr>
        </a:p>
        <a:p>
          <a:pPr algn="l"/>
          <a:r>
            <a:rPr kumimoji="1" lang="ja-JP" altLang="en-US" sz="800">
              <a:solidFill>
                <a:schemeClr val="tx1"/>
              </a:solidFill>
            </a:rPr>
            <a:t>　　　　　講師の代わりに配置する助手については、「助手」の欄に✔印を記入してください。</a:t>
          </a:r>
          <a:endParaRPr kumimoji="1" lang="en-US" altLang="ja-JP" sz="800">
            <a:solidFill>
              <a:schemeClr val="tx1"/>
            </a:solidFill>
          </a:endParaRPr>
        </a:p>
        <a:p>
          <a:pPr algn="l"/>
          <a:r>
            <a:rPr kumimoji="1" lang="ja-JP" altLang="en-US" sz="800">
              <a:solidFill>
                <a:schemeClr val="tx1"/>
              </a:solidFill>
            </a:rPr>
            <a:t>    　⑤　講師（助手を除く。）ごとの添付書類（職務経歴書、資格・免許証等の写し）も併せて提出してください。</a:t>
          </a:r>
        </a:p>
      </xdr:txBody>
    </xdr:sp>
    <xdr:clientData/>
  </xdr:twoCellAnchor>
  <xdr:twoCellAnchor editAs="oneCell">
    <xdr:from>
      <xdr:col>1</xdr:col>
      <xdr:colOff>224118</xdr:colOff>
      <xdr:row>178</xdr:row>
      <xdr:rowOff>123265</xdr:rowOff>
    </xdr:from>
    <xdr:to>
      <xdr:col>1</xdr:col>
      <xdr:colOff>967475</xdr:colOff>
      <xdr:row>181</xdr:row>
      <xdr:rowOff>80491</xdr:rowOff>
    </xdr:to>
    <xdr:pic>
      <xdr:nvPicPr>
        <xdr:cNvPr id="21" name="図 20"/>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504265" y="39175765"/>
          <a:ext cx="743357" cy="461491"/>
        </a:xfrm>
        <a:prstGeom prst="rect">
          <a:avLst/>
        </a:prstGeom>
      </xdr:spPr>
    </xdr:pic>
    <xdr:clientData/>
  </xdr:twoCellAnchor>
  <xdr:twoCellAnchor>
    <xdr:from>
      <xdr:col>0</xdr:col>
      <xdr:colOff>246530</xdr:colOff>
      <xdr:row>279</xdr:row>
      <xdr:rowOff>78441</xdr:rowOff>
    </xdr:from>
    <xdr:to>
      <xdr:col>11</xdr:col>
      <xdr:colOff>1944020</xdr:colOff>
      <xdr:row>293</xdr:row>
      <xdr:rowOff>22412</xdr:rowOff>
    </xdr:to>
    <xdr:sp macro="" textlink="">
      <xdr:nvSpPr>
        <xdr:cNvPr id="24" name="正方形/長方形 23"/>
        <xdr:cNvSpPr/>
      </xdr:nvSpPr>
      <xdr:spPr>
        <a:xfrm>
          <a:off x="246530" y="59738559"/>
          <a:ext cx="8936490" cy="229720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ja-JP" altLang="en-US" sz="800">
              <a:solidFill>
                <a:sysClr val="windowText" lastClr="000000"/>
              </a:solidFill>
            </a:rPr>
            <a:t>　　　　　確認できない場合には「講師の経歴等確認書（認定様式第７の３号）」を提出してください。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chemeClr val="tx1"/>
              </a:solidFill>
            </a:rPr>
            <a:t>④　実技にあっては、受講者</a:t>
          </a:r>
          <a:r>
            <a:rPr kumimoji="1" lang="en-US" altLang="ja-JP" sz="800">
              <a:solidFill>
                <a:schemeClr val="tx1"/>
              </a:solidFill>
            </a:rPr>
            <a:t>15</a:t>
          </a:r>
          <a:r>
            <a:rPr kumimoji="1" lang="ja-JP" altLang="en-US" sz="800">
              <a:solidFill>
                <a:schemeClr val="tx1"/>
              </a:solidFill>
            </a:rPr>
            <a:t>人を超えるときは講師を２人以上配置する必要がありますが、２人目以降の講師の代わりに助手を配置することが出来ます。</a:t>
          </a:r>
          <a:endParaRPr kumimoji="1" lang="en-US" altLang="ja-JP" sz="800">
            <a:solidFill>
              <a:schemeClr val="tx1"/>
            </a:solidFill>
          </a:endParaRPr>
        </a:p>
        <a:p>
          <a:pPr algn="l"/>
          <a:r>
            <a:rPr kumimoji="1" lang="ja-JP" altLang="en-US" sz="800">
              <a:solidFill>
                <a:schemeClr val="tx1"/>
              </a:solidFill>
            </a:rPr>
            <a:t>　　　　　ただし、デジタル系訓練コース（ＩＴ分野の訓練コース、又はデザイン分野のうちＷＥＢデザインの訓練コース</a:t>
          </a:r>
          <a:r>
            <a:rPr kumimoji="1" lang="ja-JP" altLang="en-US" sz="800">
              <a:solidFill>
                <a:srgbClr val="FF0000"/>
              </a:solidFill>
            </a:rPr>
            <a:t>）</a:t>
          </a:r>
          <a:r>
            <a:rPr kumimoji="1" lang="ja-JP" altLang="en-US" sz="800">
              <a:solidFill>
                <a:schemeClr val="tx1"/>
              </a:solidFill>
            </a:rPr>
            <a:t>は、受講者２０人までは１人、２０人を超えるときは２人以上</a:t>
          </a:r>
          <a:endParaRPr kumimoji="1" lang="en-US" altLang="ja-JP" sz="800">
            <a:solidFill>
              <a:schemeClr val="tx1"/>
            </a:solidFill>
          </a:endParaRPr>
        </a:p>
        <a:p>
          <a:pPr algn="l"/>
          <a:r>
            <a:rPr kumimoji="1" lang="ja-JP" altLang="en-US" sz="800">
              <a:solidFill>
                <a:schemeClr val="tx1"/>
              </a:solidFill>
            </a:rPr>
            <a:t>　　　　　（助手含む）配置することでも差し支えありません（助手のみ配置（２人）することは認められないこと）。</a:t>
          </a:r>
          <a:endParaRPr kumimoji="1" lang="en-US" altLang="ja-JP" sz="800">
            <a:solidFill>
              <a:schemeClr val="tx1"/>
            </a:solidFill>
          </a:endParaRPr>
        </a:p>
        <a:p>
          <a:pPr algn="l"/>
          <a:r>
            <a:rPr kumimoji="1" lang="ja-JP" altLang="en-US" sz="800">
              <a:solidFill>
                <a:schemeClr val="tx1"/>
              </a:solidFill>
            </a:rPr>
            <a:t>　　　　　講師の代わりに配置する助手については、「助手」の欄に✔印を記入してください。</a:t>
          </a:r>
          <a:endParaRPr kumimoji="1" lang="en-US" altLang="ja-JP" sz="800">
            <a:solidFill>
              <a:schemeClr val="tx1"/>
            </a:solidFill>
          </a:endParaRPr>
        </a:p>
        <a:p>
          <a:pPr algn="l"/>
          <a:r>
            <a:rPr kumimoji="1" lang="ja-JP" altLang="en-US" sz="800">
              <a:solidFill>
                <a:schemeClr val="tx1"/>
              </a:solidFill>
            </a:rPr>
            <a:t>    　⑤　講師（助手を除く。）ごとの添付書類（職務経歴書、資格・免許証等の写し）も併せて提出してください。</a:t>
          </a:r>
        </a:p>
      </xdr:txBody>
    </xdr:sp>
    <xdr:clientData/>
  </xdr:twoCellAnchor>
  <xdr:twoCellAnchor editAs="oneCell">
    <xdr:from>
      <xdr:col>1</xdr:col>
      <xdr:colOff>224118</xdr:colOff>
      <xdr:row>300</xdr:row>
      <xdr:rowOff>112058</xdr:rowOff>
    </xdr:from>
    <xdr:to>
      <xdr:col>1</xdr:col>
      <xdr:colOff>967475</xdr:colOff>
      <xdr:row>303</xdr:row>
      <xdr:rowOff>69284</xdr:rowOff>
    </xdr:to>
    <xdr:pic>
      <xdr:nvPicPr>
        <xdr:cNvPr id="25" name="図 2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504265" y="63201176"/>
          <a:ext cx="743357" cy="461491"/>
        </a:xfrm>
        <a:prstGeom prst="rect">
          <a:avLst/>
        </a:prstGeom>
      </xdr:spPr>
    </xdr:pic>
    <xdr:clientData/>
  </xdr:twoCellAnchor>
  <xdr:twoCellAnchor editAs="oneCell">
    <xdr:from>
      <xdr:col>1</xdr:col>
      <xdr:colOff>752114</xdr:colOff>
      <xdr:row>57</xdr:row>
      <xdr:rowOff>123264</xdr:rowOff>
    </xdr:from>
    <xdr:to>
      <xdr:col>11</xdr:col>
      <xdr:colOff>1216603</xdr:colOff>
      <xdr:row>95</xdr:row>
      <xdr:rowOff>134470</xdr:rowOff>
    </xdr:to>
    <xdr:pic>
      <xdr:nvPicPr>
        <xdr:cNvPr id="18" name="図 1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67" t="5682" r="6273" b="16430"/>
        <a:stretch/>
      </xdr:blipFill>
      <xdr:spPr>
        <a:xfrm>
          <a:off x="1032261" y="14321117"/>
          <a:ext cx="7423342" cy="6409765"/>
        </a:xfrm>
        <a:prstGeom prst="rect">
          <a:avLst/>
        </a:prstGeom>
      </xdr:spPr>
    </xdr:pic>
    <xdr:clientData/>
  </xdr:twoCellAnchor>
  <xdr:twoCellAnchor editAs="oneCell">
    <xdr:from>
      <xdr:col>2</xdr:col>
      <xdr:colOff>69627</xdr:colOff>
      <xdr:row>96</xdr:row>
      <xdr:rowOff>16031</xdr:rowOff>
    </xdr:from>
    <xdr:to>
      <xdr:col>11</xdr:col>
      <xdr:colOff>854339</xdr:colOff>
      <xdr:row>115</xdr:row>
      <xdr:rowOff>145676</xdr:rowOff>
    </xdr:to>
    <xdr:pic>
      <xdr:nvPicPr>
        <xdr:cNvPr id="20" name="図 19"/>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00" t="8522" r="6272" b="47917"/>
        <a:stretch/>
      </xdr:blipFill>
      <xdr:spPr>
        <a:xfrm>
          <a:off x="1335892" y="20780531"/>
          <a:ext cx="6757447" cy="3323321"/>
        </a:xfrm>
        <a:prstGeom prst="rect">
          <a:avLst/>
        </a:prstGeom>
      </xdr:spPr>
    </xdr:pic>
    <xdr:clientData/>
  </xdr:twoCellAnchor>
  <xdr:twoCellAnchor editAs="oneCell">
    <xdr:from>
      <xdr:col>2</xdr:col>
      <xdr:colOff>78441</xdr:colOff>
      <xdr:row>178</xdr:row>
      <xdr:rowOff>134471</xdr:rowOff>
    </xdr:from>
    <xdr:to>
      <xdr:col>11</xdr:col>
      <xdr:colOff>1529048</xdr:colOff>
      <xdr:row>217</xdr:row>
      <xdr:rowOff>44823</xdr:rowOff>
    </xdr:to>
    <xdr:pic>
      <xdr:nvPicPr>
        <xdr:cNvPr id="28" name="図 2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67" t="5682" r="6273" b="16430"/>
        <a:stretch/>
      </xdr:blipFill>
      <xdr:spPr>
        <a:xfrm>
          <a:off x="1344706" y="39243000"/>
          <a:ext cx="7423342" cy="6465794"/>
        </a:xfrm>
        <a:prstGeom prst="rect">
          <a:avLst/>
        </a:prstGeom>
      </xdr:spPr>
    </xdr:pic>
    <xdr:clientData/>
  </xdr:twoCellAnchor>
  <xdr:twoCellAnchor editAs="oneCell">
    <xdr:from>
      <xdr:col>2</xdr:col>
      <xdr:colOff>415689</xdr:colOff>
      <xdr:row>217</xdr:row>
      <xdr:rowOff>4826</xdr:rowOff>
    </xdr:from>
    <xdr:to>
      <xdr:col>11</xdr:col>
      <xdr:colOff>1200401</xdr:colOff>
      <xdr:row>237</xdr:row>
      <xdr:rowOff>100853</xdr:rowOff>
    </xdr:to>
    <xdr:pic>
      <xdr:nvPicPr>
        <xdr:cNvPr id="29" name="図 2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00" t="8522" r="6272" b="47917"/>
        <a:stretch/>
      </xdr:blipFill>
      <xdr:spPr>
        <a:xfrm>
          <a:off x="1681954" y="45668797"/>
          <a:ext cx="6757447" cy="3457791"/>
        </a:xfrm>
        <a:prstGeom prst="rect">
          <a:avLst/>
        </a:prstGeom>
      </xdr:spPr>
    </xdr:pic>
    <xdr:clientData/>
  </xdr:twoCellAnchor>
  <xdr:twoCellAnchor editAs="oneCell">
    <xdr:from>
      <xdr:col>2</xdr:col>
      <xdr:colOff>56030</xdr:colOff>
      <xdr:row>300</xdr:row>
      <xdr:rowOff>67235</xdr:rowOff>
    </xdr:from>
    <xdr:to>
      <xdr:col>11</xdr:col>
      <xdr:colOff>1506637</xdr:colOff>
      <xdr:row>338</xdr:row>
      <xdr:rowOff>22412</xdr:rowOff>
    </xdr:to>
    <xdr:pic>
      <xdr:nvPicPr>
        <xdr:cNvPr id="30" name="図 29"/>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67" t="5682" r="6273" b="16430"/>
        <a:stretch/>
      </xdr:blipFill>
      <xdr:spPr>
        <a:xfrm>
          <a:off x="1322295" y="63212382"/>
          <a:ext cx="7423342" cy="6342530"/>
        </a:xfrm>
        <a:prstGeom prst="rect">
          <a:avLst/>
        </a:prstGeom>
      </xdr:spPr>
    </xdr:pic>
    <xdr:clientData/>
  </xdr:twoCellAnchor>
  <xdr:twoCellAnchor editAs="oneCell">
    <xdr:from>
      <xdr:col>2</xdr:col>
      <xdr:colOff>426896</xdr:colOff>
      <xdr:row>337</xdr:row>
      <xdr:rowOff>161708</xdr:rowOff>
    </xdr:from>
    <xdr:to>
      <xdr:col>11</xdr:col>
      <xdr:colOff>1211608</xdr:colOff>
      <xdr:row>358</xdr:row>
      <xdr:rowOff>123264</xdr:rowOff>
    </xdr:to>
    <xdr:pic>
      <xdr:nvPicPr>
        <xdr:cNvPr id="31" name="図 30"/>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00" t="8522" r="6272" b="47917"/>
        <a:stretch/>
      </xdr:blipFill>
      <xdr:spPr>
        <a:xfrm>
          <a:off x="1693161" y="69526120"/>
          <a:ext cx="6757447" cy="34914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25</xdr:col>
      <xdr:colOff>103909</xdr:colOff>
      <xdr:row>7</xdr:row>
      <xdr:rowOff>0</xdr:rowOff>
    </xdr:from>
    <xdr:to>
      <xdr:col>29</xdr:col>
      <xdr:colOff>489093</xdr:colOff>
      <xdr:row>10</xdr:row>
      <xdr:rowOff>72848</xdr:rowOff>
    </xdr:to>
    <xdr:grpSp>
      <xdr:nvGrpSpPr>
        <xdr:cNvPr id="2" name="グループ化 1"/>
        <xdr:cNvGrpSpPr/>
      </xdr:nvGrpSpPr>
      <xdr:grpSpPr>
        <a:xfrm>
          <a:off x="15944746" y="1493003"/>
          <a:ext cx="2875762" cy="146007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xdr:from>
      <xdr:col>25</xdr:col>
      <xdr:colOff>95249</xdr:colOff>
      <xdr:row>10</xdr:row>
      <xdr:rowOff>285749</xdr:rowOff>
    </xdr:from>
    <xdr:to>
      <xdr:col>39</xdr:col>
      <xdr:colOff>108856</xdr:colOff>
      <xdr:row>14</xdr:row>
      <xdr:rowOff>190499</xdr:rowOff>
    </xdr:to>
    <xdr:sp macro="" textlink="">
      <xdr:nvSpPr>
        <xdr:cNvPr id="10" name="角丸四角形 9"/>
        <xdr:cNvSpPr/>
      </xdr:nvSpPr>
      <xdr:spPr bwMode="auto">
        <a:xfrm>
          <a:off x="17316449" y="3476624"/>
          <a:ext cx="9614807" cy="2543175"/>
        </a:xfrm>
        <a:prstGeom prst="roundRect">
          <a:avLst/>
        </a:prstGeom>
        <a:solidFill>
          <a:srgbClr val="FFFF00"/>
        </a:solidFill>
        <a:ln w="76200" cap="flat" cmpd="sng" algn="ctr">
          <a:solidFill>
            <a:srgbClr val="FF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en-US" altLang="ja-JP" sz="2800" b="1">
              <a:solidFill>
                <a:srgbClr val="FF0000"/>
              </a:solidFill>
              <a:latin typeface="ＭＳ ゴシック" pitchFamily="49" charset="-128"/>
              <a:ea typeface="ＭＳ ゴシック" pitchFamily="49" charset="-128"/>
              <a:cs typeface="+mn-cs"/>
            </a:rPr>
            <a:t>R</a:t>
          </a:r>
          <a:r>
            <a:rPr kumimoji="1" lang="ja-JP" altLang="en-US" sz="2800" b="1">
              <a:solidFill>
                <a:srgbClr val="FF0000"/>
              </a:solidFill>
              <a:latin typeface="ＭＳ ゴシック" pitchFamily="49" charset="-128"/>
              <a:ea typeface="ＭＳ ゴシック" pitchFamily="49" charset="-128"/>
              <a:cs typeface="+mn-cs"/>
            </a:rPr>
            <a:t>７年６月３０日までに申請する訓練科の様式です。</a:t>
          </a:r>
          <a:endParaRPr kumimoji="1" lang="en-US" altLang="ja-JP" sz="2800" b="1">
            <a:solidFill>
              <a:srgbClr val="FF0000"/>
            </a:solidFill>
            <a:latin typeface="ＭＳ ゴシック" pitchFamily="49" charset="-128"/>
            <a:ea typeface="ＭＳ ゴシック" pitchFamily="49" charset="-128"/>
            <a:cs typeface="+mn-cs"/>
          </a:endParaRPr>
        </a:p>
        <a:p>
          <a:pPr eaLnBrk="1" fontAlgn="auto" latinLnBrk="0" hangingPunct="1"/>
          <a:r>
            <a:rPr kumimoji="1" lang="en-US" altLang="ja-JP" sz="2800" b="1">
              <a:solidFill>
                <a:srgbClr val="FF0000"/>
              </a:solidFill>
              <a:latin typeface="ＭＳ ゴシック" pitchFamily="49" charset="-128"/>
              <a:ea typeface="ＭＳ ゴシック" pitchFamily="49" charset="-128"/>
              <a:cs typeface="+mn-cs"/>
            </a:rPr>
            <a:t>R</a:t>
          </a:r>
          <a:r>
            <a:rPr kumimoji="1" lang="ja-JP" altLang="en-US" sz="2800" b="1">
              <a:solidFill>
                <a:srgbClr val="FF0000"/>
              </a:solidFill>
              <a:latin typeface="ＭＳ ゴシック" pitchFamily="49" charset="-128"/>
              <a:ea typeface="ＭＳ ゴシック" pitchFamily="49" charset="-128"/>
              <a:cs typeface="+mn-cs"/>
            </a:rPr>
            <a:t>７年７月１日より申請する訓練科については、この様式は使用できません。</a:t>
          </a:r>
          <a:endParaRPr kumimoji="1" lang="en-US" altLang="ja-JP" sz="2800" b="1">
            <a:solidFill>
              <a:srgbClr val="FF0000"/>
            </a:solidFill>
            <a:latin typeface="ＭＳ ゴシック" pitchFamily="49" charset="-128"/>
            <a:ea typeface="ＭＳ ゴシック"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0</xdr:colOff>
      <xdr:row>7</xdr:row>
      <xdr:rowOff>0</xdr:rowOff>
    </xdr:from>
    <xdr:to>
      <xdr:col>44</xdr:col>
      <xdr:colOff>494393</xdr:colOff>
      <xdr:row>10</xdr:row>
      <xdr:rowOff>258536</xdr:rowOff>
    </xdr:to>
    <xdr:grpSp>
      <xdr:nvGrpSpPr>
        <xdr:cNvPr id="2" name="グループ化 1"/>
        <xdr:cNvGrpSpPr/>
      </xdr:nvGrpSpPr>
      <xdr:grpSpPr>
        <a:xfrm>
          <a:off x="14165036" y="1973036"/>
          <a:ext cx="3365500" cy="232682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331106\Desktop\&#12304;&#21029;&#28155;&#65299;&#65293;&#65297;&#12305;&#35469;&#23450;&#30003;&#35531;&#27096;&#24335;&#12304;&#22522;&#30990;&#12467;&#12540;&#12473;&#29992;&#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961059/Desktop/&#20196;&#21644;&#65301;&#24180;&#24230;&#27714;&#32887;&#32773;&#25903;&#25588;&#35347;&#32244;&#38283;&#35611;&#12473;&#12465;&#12472;&#12517;&#12540;&#12523;&#65288;&#27231;&#27083;&#25552;&#20379;&#29992;&#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302375/Desktop/honbuR7.8&#26376;&#38283;&#35611;&#12467;&#12540;&#12473;/04_&#12304;&#21029;&#28155;&#65299;&#12305;&#35469;&#23450;&#30003;&#35531;&#27096;&#24335;&#65288;e&#12521;&#12540;&#12491;&#12531;&#12464;&#29256;&#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Desktop\10.14&#26356;&#26032;\&#26481;&#20140;&#25903;&#37096;&#12288;2&#26376;&#38283;&#35611;&#12467;&#12540;&#12473;&#65288;&#23455;&#36341;&#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85053\Desktop\&#12480;&#12452;&#12472;&#12455;&#12473;&#12488;&#29256;&#12288;&#23616;&#12392;&#35519;&#25972;\1129&#12304;&#26032;&#12480;&#12452;&#12472;&#12455;&#12473;&#12488;&#29256;&#12469;&#12531;&#12503;&#12523;&#12305;&#26481;&#20140;&#25903;&#37096;4&#26376;&#38283;&#35611;&#12467;&#12540;&#12473;&#65288;&#22522;&#30990;&#65289;%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 val="様式6_(記入例)"/>
      <sheetName val="様式14_"/>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
      <sheetName val="様式1"/>
      <sheetName val="様式2"/>
      <sheetName val="様式3"/>
      <sheetName val="様式4"/>
      <sheetName val="様式5"/>
      <sheetName val="様式5  (記載例)"/>
      <sheetName val="様式５添付１"/>
      <sheetName val="様式５添付２"/>
      <sheetName val="様式５添付３"/>
      <sheetName val="様式５添付４"/>
      <sheetName val="様式５添付４別表"/>
      <sheetName val="様式6 "/>
      <sheetName val="様式6 (記載例) "/>
      <sheetName val="様式６添付１"/>
      <sheetName val="様式６添付１ (記載例)"/>
      <sheetName val="様式7の1 "/>
      <sheetName val="様式7の1 （記入例）"/>
      <sheetName val="様式7の3 ～6月30日"/>
      <sheetName val="様式7の3 ～6月30日 (記入例)"/>
      <sheetName val="様式7の3　7月1日～"/>
      <sheetName val="様式7の3　7月1日～ (記入例)"/>
      <sheetName val="様式8"/>
      <sheetName val="様式8 (記載例)"/>
      <sheetName val="様式9"/>
      <sheetName val="様式10 "/>
      <sheetName val="様式12"/>
      <sheetName val="様式13の１"/>
      <sheetName val="様式14"/>
      <sheetName val="様式15の１"/>
      <sheetName val="様式15の２"/>
      <sheetName val="様式16の２"/>
      <sheetName val="様式17 "/>
      <sheetName val="様式　別紙１ "/>
      <sheetName val="様式　別紙２"/>
      <sheetName val="登録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登録用"/>
      <sheetName val="様式1"/>
      <sheetName val="定員調整報告シート"/>
      <sheetName val="様式2"/>
      <sheetName val="様式3"/>
      <sheetName val="様式4"/>
      <sheetName val="代表者氏名・役員一覧"/>
      <sheetName val="様式5"/>
      <sheetName val="様式５添付"/>
      <sheetName val="様式6"/>
      <sheetName val="指定来所日"/>
      <sheetName val="様式7の1"/>
      <sheetName val="様式7の3"/>
      <sheetName val="様式8"/>
      <sheetName val="様式9"/>
      <sheetName val="様式10"/>
      <sheetName val="様式12"/>
      <sheetName val="様式13の１号"/>
      <sheetName val="コース案内（表）"/>
      <sheetName val="コース案内（裏） "/>
      <sheetName val="様式14号（求職者支援訓練の就職状況）"/>
      <sheetName val="様式15の1号"/>
      <sheetName val="様式15の2号"/>
      <sheetName val="様式16の2号"/>
      <sheetName val="様式17"/>
      <sheetName val="ダイジェスト版データ"/>
      <sheetName val="Sheet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t="str">
            <v>5-</v>
          </cell>
        </row>
        <row r="42">
          <cell r="B42" t="str">
            <v>教科書代　4,500円、職場見学に係る交通費実費</v>
          </cell>
        </row>
      </sheetData>
      <sheetData sheetId="21">
        <row r="17">
          <cell r="B17" t="str">
            <v>03-1234-5678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jeed.or.jp/js/kyushoku/ability/curriculum_navi.html" TargetMode="External"/><Relationship Id="rId1" Type="http://schemas.openxmlformats.org/officeDocument/2006/relationships/hyperlink" Target="http://www.jeed.or.jp/js/kyushoku/pdf/250101karikyuramu.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11.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5.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9.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5.xml"/><Relationship Id="rId1" Type="http://schemas.openxmlformats.org/officeDocument/2006/relationships/printerSettings" Target="../printerSettings/printerSettings3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20.vml"/><Relationship Id="rId7" Type="http://schemas.openxmlformats.org/officeDocument/2006/relationships/ctrlProp" Target="../ctrlProps/ctrlProp14.xml"/><Relationship Id="rId2" Type="http://schemas.openxmlformats.org/officeDocument/2006/relationships/drawing" Target="../drawings/drawing16.xml"/><Relationship Id="rId1" Type="http://schemas.openxmlformats.org/officeDocument/2006/relationships/printerSettings" Target="../printerSettings/printerSettings3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69"/>
  <sheetViews>
    <sheetView tabSelected="1" view="pageBreakPreview" zoomScale="40" zoomScaleNormal="40" zoomScaleSheetLayoutView="40" zoomScalePageLayoutView="55" workbookViewId="0">
      <selection activeCell="P10" sqref="P10"/>
    </sheetView>
  </sheetViews>
  <sheetFormatPr defaultColWidth="9" defaultRowHeight="13.5"/>
  <cols>
    <col min="1" max="1" width="5.375" style="1611" customWidth="1"/>
    <col min="2" max="2" width="17.25" style="1611" customWidth="1"/>
    <col min="3" max="4" width="30.625" style="1611" customWidth="1"/>
    <col min="5" max="5" width="109" style="1611" customWidth="1"/>
    <col min="6" max="6" width="59.75" style="1611" customWidth="1"/>
    <col min="7" max="8" width="15.75" style="1611" customWidth="1"/>
    <col min="9" max="16384" width="9" style="1611"/>
  </cols>
  <sheetData>
    <row r="1" spans="1:13" s="1603" customFormat="1" ht="31.5" customHeight="1">
      <c r="A1" s="1761" t="s">
        <v>1071</v>
      </c>
      <c r="B1" s="1761"/>
      <c r="C1" s="1761"/>
      <c r="D1" s="1761"/>
      <c r="E1" s="1761"/>
      <c r="F1" s="1761"/>
      <c r="G1" s="1761"/>
      <c r="H1" s="1761"/>
      <c r="I1" s="1601"/>
      <c r="J1" s="1601"/>
      <c r="K1" s="1602"/>
      <c r="L1" s="1602"/>
      <c r="M1" s="1602"/>
    </row>
    <row r="2" spans="1:13" s="1603" customFormat="1" ht="21" customHeight="1">
      <c r="B2" s="1604"/>
      <c r="C2" s="1604"/>
      <c r="D2" s="1604"/>
      <c r="G2" s="1604"/>
      <c r="H2" s="1604"/>
    </row>
    <row r="3" spans="1:13" s="1603" customFormat="1" ht="18" customHeight="1">
      <c r="A3" s="1605" t="s">
        <v>131</v>
      </c>
      <c r="B3" s="1606"/>
      <c r="C3" s="1762" t="str">
        <f>IF(様式1!L11="","",様式1!L11)</f>
        <v/>
      </c>
      <c r="D3" s="1762"/>
      <c r="E3" s="1762"/>
      <c r="F3" s="1607"/>
      <c r="G3" s="1604"/>
      <c r="H3" s="1604"/>
    </row>
    <row r="4" spans="1:13" s="1603" customFormat="1" ht="6.75" customHeight="1">
      <c r="B4" s="1604"/>
      <c r="C4" s="1604"/>
      <c r="D4" s="1604"/>
      <c r="G4" s="1604"/>
      <c r="H4" s="1604"/>
    </row>
    <row r="5" spans="1:13" s="1603" customFormat="1" ht="18" customHeight="1">
      <c r="A5" s="1605" t="s">
        <v>4</v>
      </c>
      <c r="B5" s="1606"/>
      <c r="C5" s="1763" t="str">
        <f>IF(様式1!N3="","",様式1!N3)</f>
        <v/>
      </c>
      <c r="D5" s="1763"/>
      <c r="E5" s="1763"/>
      <c r="F5" s="1608"/>
      <c r="G5" s="1604"/>
      <c r="H5" s="1604"/>
    </row>
    <row r="6" spans="1:13" s="1603" customFormat="1" ht="9.9499999999999993" customHeight="1">
      <c r="B6" s="1604"/>
      <c r="C6" s="1604"/>
      <c r="D6" s="1604"/>
      <c r="G6" s="1604"/>
      <c r="H6" s="1604"/>
    </row>
    <row r="7" spans="1:13" ht="46.5" customHeight="1">
      <c r="A7" s="1609" t="s">
        <v>192</v>
      </c>
      <c r="B7" s="1610" t="s">
        <v>1072</v>
      </c>
      <c r="C7" s="1764" t="s">
        <v>1073</v>
      </c>
      <c r="D7" s="1765"/>
      <c r="E7" s="1765"/>
      <c r="F7" s="1609" t="s">
        <v>1074</v>
      </c>
      <c r="G7" s="1610" t="s">
        <v>1075</v>
      </c>
      <c r="H7" s="1610" t="s">
        <v>1076</v>
      </c>
    </row>
    <row r="8" spans="1:13" ht="36.75" customHeight="1">
      <c r="A8" s="1103">
        <v>1</v>
      </c>
      <c r="B8" s="1103" t="s">
        <v>1077</v>
      </c>
      <c r="C8" s="1759" t="s">
        <v>16</v>
      </c>
      <c r="D8" s="1760"/>
      <c r="E8" s="1760"/>
      <c r="F8" s="1473" t="s">
        <v>1078</v>
      </c>
      <c r="G8" s="1550"/>
      <c r="H8" s="1612"/>
    </row>
    <row r="9" spans="1:13" ht="36.75" customHeight="1">
      <c r="A9" s="1103">
        <v>2</v>
      </c>
      <c r="B9" s="1103" t="s">
        <v>819</v>
      </c>
      <c r="C9" s="1759" t="s">
        <v>1079</v>
      </c>
      <c r="D9" s="1760"/>
      <c r="E9" s="1760"/>
      <c r="F9" s="1473" t="s">
        <v>1078</v>
      </c>
      <c r="G9" s="1550"/>
      <c r="H9" s="1612"/>
    </row>
    <row r="10" spans="1:13" ht="358.5" customHeight="1">
      <c r="A10" s="1103">
        <v>3</v>
      </c>
      <c r="B10" s="1103" t="s">
        <v>1080</v>
      </c>
      <c r="C10" s="1766" t="s">
        <v>1771</v>
      </c>
      <c r="D10" s="1767"/>
      <c r="E10" s="1767"/>
      <c r="F10" s="1473" t="s">
        <v>1078</v>
      </c>
      <c r="G10" s="1550"/>
      <c r="H10" s="1613"/>
    </row>
    <row r="11" spans="1:13" ht="282.75" customHeight="1">
      <c r="A11" s="1103">
        <v>4</v>
      </c>
      <c r="B11" s="1103" t="s">
        <v>831</v>
      </c>
      <c r="C11" s="1766" t="s">
        <v>1772</v>
      </c>
      <c r="D11" s="1767"/>
      <c r="E11" s="1767"/>
      <c r="F11" s="1473" t="s">
        <v>1078</v>
      </c>
      <c r="G11" s="1550"/>
      <c r="H11" s="1613"/>
    </row>
    <row r="12" spans="1:13" ht="173.25" customHeight="1">
      <c r="A12" s="1103">
        <v>5</v>
      </c>
      <c r="B12" s="1104" t="s">
        <v>1081</v>
      </c>
      <c r="C12" s="1766" t="s">
        <v>1773</v>
      </c>
      <c r="D12" s="1760"/>
      <c r="E12" s="1760"/>
      <c r="F12" s="1473" t="s">
        <v>1078</v>
      </c>
      <c r="G12" s="1550"/>
      <c r="H12" s="1612"/>
    </row>
    <row r="13" spans="1:13" ht="81.75" customHeight="1">
      <c r="A13" s="1103">
        <v>6</v>
      </c>
      <c r="B13" s="1549" t="s">
        <v>1082</v>
      </c>
      <c r="C13" s="1766" t="s">
        <v>1407</v>
      </c>
      <c r="D13" s="1760"/>
      <c r="E13" s="1760"/>
      <c r="F13" s="1473" t="s">
        <v>1078</v>
      </c>
      <c r="G13" s="1550"/>
      <c r="H13" s="1612"/>
    </row>
    <row r="14" spans="1:13" ht="113.25" customHeight="1">
      <c r="A14" s="1103">
        <v>7</v>
      </c>
      <c r="B14" s="1614" t="s">
        <v>1083</v>
      </c>
      <c r="C14" s="1766" t="s">
        <v>1774</v>
      </c>
      <c r="D14" s="1760"/>
      <c r="E14" s="1760"/>
      <c r="F14" s="1473" t="s">
        <v>1078</v>
      </c>
      <c r="G14" s="1550"/>
      <c r="H14" s="1612"/>
    </row>
    <row r="15" spans="1:13" s="1616" customFormat="1" ht="248.25" customHeight="1">
      <c r="A15" s="1549">
        <v>8</v>
      </c>
      <c r="B15" s="1615" t="s">
        <v>1775</v>
      </c>
      <c r="C15" s="1768" t="s">
        <v>1776</v>
      </c>
      <c r="D15" s="1769"/>
      <c r="E15" s="1770"/>
      <c r="F15" s="1473" t="s">
        <v>1078</v>
      </c>
      <c r="G15" s="1550"/>
      <c r="H15" s="1612"/>
    </row>
    <row r="16" spans="1:13" ht="168.75" customHeight="1">
      <c r="A16" s="1617">
        <v>9</v>
      </c>
      <c r="B16" s="1617" t="s">
        <v>1084</v>
      </c>
      <c r="C16" s="1771" t="s">
        <v>79</v>
      </c>
      <c r="D16" s="1772"/>
      <c r="E16" s="1772"/>
      <c r="F16" s="1475" t="s">
        <v>1742</v>
      </c>
      <c r="G16" s="1550"/>
      <c r="H16" s="1612"/>
    </row>
    <row r="17" spans="1:8" ht="216" customHeight="1">
      <c r="A17" s="1103">
        <v>10</v>
      </c>
      <c r="B17" s="1103" t="s">
        <v>832</v>
      </c>
      <c r="C17" s="1766" t="s">
        <v>1777</v>
      </c>
      <c r="D17" s="1767"/>
      <c r="E17" s="1773"/>
      <c r="F17" s="1476" t="s">
        <v>1078</v>
      </c>
      <c r="G17" s="1550"/>
      <c r="H17" s="1613"/>
    </row>
    <row r="18" spans="1:8" s="1618" customFormat="1" ht="99.75" customHeight="1">
      <c r="A18" s="1617">
        <v>11</v>
      </c>
      <c r="B18" s="1617" t="s">
        <v>697</v>
      </c>
      <c r="C18" s="1774" t="s">
        <v>1778</v>
      </c>
      <c r="D18" s="1772"/>
      <c r="E18" s="1772"/>
      <c r="F18" s="1474" t="s">
        <v>1743</v>
      </c>
      <c r="G18" s="1550"/>
      <c r="H18" s="1613"/>
    </row>
    <row r="19" spans="1:8" s="1618" customFormat="1" ht="99.75" customHeight="1">
      <c r="A19" s="1617">
        <v>12</v>
      </c>
      <c r="B19" s="1617" t="s">
        <v>698</v>
      </c>
      <c r="C19" s="1771" t="s">
        <v>579</v>
      </c>
      <c r="D19" s="1772"/>
      <c r="E19" s="1772"/>
      <c r="F19" s="1474" t="s">
        <v>1743</v>
      </c>
      <c r="G19" s="1550"/>
      <c r="H19" s="1613"/>
    </row>
    <row r="20" spans="1:8" ht="36" customHeight="1">
      <c r="A20" s="1103">
        <v>13</v>
      </c>
      <c r="B20" s="1103" t="s">
        <v>1085</v>
      </c>
      <c r="C20" s="1766" t="s">
        <v>1086</v>
      </c>
      <c r="D20" s="1760"/>
      <c r="E20" s="1760"/>
      <c r="F20" s="1473" t="s">
        <v>1078</v>
      </c>
      <c r="G20" s="1550"/>
      <c r="H20" s="1619"/>
    </row>
    <row r="21" spans="1:8" ht="36" customHeight="1">
      <c r="A21" s="1103">
        <v>14</v>
      </c>
      <c r="B21" s="1620" t="s">
        <v>583</v>
      </c>
      <c r="C21" s="1759" t="s">
        <v>1087</v>
      </c>
      <c r="D21" s="1760"/>
      <c r="E21" s="1760"/>
      <c r="F21" s="1473" t="s">
        <v>1078</v>
      </c>
      <c r="G21" s="1550"/>
      <c r="H21" s="1619"/>
    </row>
    <row r="22" spans="1:8" s="1623" customFormat="1" ht="36" customHeight="1">
      <c r="A22" s="1549">
        <v>15</v>
      </c>
      <c r="B22" s="1621" t="s">
        <v>583</v>
      </c>
      <c r="C22" s="1777" t="s">
        <v>1744</v>
      </c>
      <c r="D22" s="1778"/>
      <c r="E22" s="1778"/>
      <c r="F22" s="1480" t="s">
        <v>1422</v>
      </c>
      <c r="G22" s="1550"/>
      <c r="H22" s="1622"/>
    </row>
    <row r="23" spans="1:8" s="1625" customFormat="1" ht="141.75" customHeight="1">
      <c r="A23" s="1617">
        <v>16</v>
      </c>
      <c r="B23" s="1624" t="s">
        <v>1088</v>
      </c>
      <c r="C23" s="1774" t="s">
        <v>1741</v>
      </c>
      <c r="D23" s="1772"/>
      <c r="E23" s="1772"/>
      <c r="F23" s="1474" t="s">
        <v>1745</v>
      </c>
      <c r="G23" s="1550"/>
      <c r="H23" s="1622"/>
    </row>
    <row r="24" spans="1:8" ht="168" customHeight="1">
      <c r="A24" s="1103">
        <v>17</v>
      </c>
      <c r="B24" s="1626" t="s">
        <v>580</v>
      </c>
      <c r="C24" s="1768" t="s">
        <v>1779</v>
      </c>
      <c r="D24" s="1769"/>
      <c r="E24" s="1779"/>
      <c r="F24" s="1477" t="s">
        <v>1089</v>
      </c>
      <c r="G24" s="1550"/>
      <c r="H24" s="1622"/>
    </row>
    <row r="25" spans="1:8" ht="184.5" customHeight="1">
      <c r="A25" s="1103">
        <v>18</v>
      </c>
      <c r="B25" s="1626" t="s">
        <v>581</v>
      </c>
      <c r="C25" s="1768" t="s">
        <v>1780</v>
      </c>
      <c r="D25" s="1769"/>
      <c r="E25" s="1779"/>
      <c r="F25" s="1477" t="s">
        <v>1090</v>
      </c>
      <c r="G25" s="1550"/>
      <c r="H25" s="1622"/>
    </row>
    <row r="26" spans="1:8" s="1618" customFormat="1" ht="168.75" customHeight="1">
      <c r="A26" s="1617">
        <v>19</v>
      </c>
      <c r="B26" s="1624" t="s">
        <v>1781</v>
      </c>
      <c r="C26" s="1774" t="s">
        <v>1782</v>
      </c>
      <c r="D26" s="1780"/>
      <c r="E26" s="1780"/>
      <c r="F26" s="1474" t="s">
        <v>1783</v>
      </c>
      <c r="G26" s="1550"/>
      <c r="H26" s="1619"/>
    </row>
    <row r="27" spans="1:8" s="1625" customFormat="1" ht="157.5" customHeight="1">
      <c r="A27" s="1617">
        <v>20</v>
      </c>
      <c r="B27" s="1624" t="s">
        <v>1091</v>
      </c>
      <c r="C27" s="1771" t="s">
        <v>1092</v>
      </c>
      <c r="D27" s="1772"/>
      <c r="E27" s="1772"/>
      <c r="F27" s="1474" t="s">
        <v>1746</v>
      </c>
      <c r="G27" s="1550"/>
      <c r="H27" s="1622"/>
    </row>
    <row r="28" spans="1:8" s="1110" customFormat="1" ht="45" customHeight="1">
      <c r="A28" s="1105">
        <v>21</v>
      </c>
      <c r="B28" s="1106" t="s">
        <v>240</v>
      </c>
      <c r="C28" s="1478" t="s">
        <v>1098</v>
      </c>
      <c r="D28" s="1479"/>
      <c r="E28" s="1479"/>
      <c r="F28" s="1480" t="s">
        <v>1422</v>
      </c>
      <c r="G28" s="1550"/>
      <c r="H28" s="1481"/>
    </row>
    <row r="29" spans="1:8" s="1110" customFormat="1" ht="45" customHeight="1">
      <c r="A29" s="1105">
        <v>22</v>
      </c>
      <c r="B29" s="1106" t="s">
        <v>240</v>
      </c>
      <c r="C29" s="1482" t="s">
        <v>1706</v>
      </c>
      <c r="D29" s="1482"/>
      <c r="E29" s="1482"/>
      <c r="F29" s="1483"/>
      <c r="G29" s="1550"/>
      <c r="H29" s="1550"/>
    </row>
    <row r="30" spans="1:8" s="1110" customFormat="1" ht="45" customHeight="1">
      <c r="A30" s="1325">
        <v>23</v>
      </c>
      <c r="B30" s="1326" t="s">
        <v>240</v>
      </c>
      <c r="C30" s="1484" t="s">
        <v>1421</v>
      </c>
      <c r="D30" s="1484"/>
      <c r="E30" s="1484"/>
      <c r="F30" s="1485" t="s">
        <v>1422</v>
      </c>
      <c r="G30" s="1550"/>
      <c r="H30" s="1486"/>
    </row>
    <row r="31" spans="1:8" ht="35.25" customHeight="1">
      <c r="A31" s="1775" t="s">
        <v>1093</v>
      </c>
      <c r="B31" s="1775"/>
      <c r="C31" s="1775"/>
      <c r="D31" s="1775"/>
      <c r="E31" s="1775"/>
      <c r="F31" s="1775"/>
      <c r="G31" s="1775"/>
      <c r="H31" s="1775"/>
    </row>
    <row r="32" spans="1:8" ht="35.25" customHeight="1">
      <c r="A32" s="1776" t="s">
        <v>1094</v>
      </c>
      <c r="B32" s="1776"/>
      <c r="C32" s="1776"/>
      <c r="D32" s="1776"/>
      <c r="E32" s="1776"/>
      <c r="F32" s="1776"/>
      <c r="G32" s="1776"/>
      <c r="H32" s="1776"/>
    </row>
    <row r="69" spans="3:3" ht="14.25">
      <c r="C69" s="1627"/>
    </row>
  </sheetData>
  <mergeCells count="26">
    <mergeCell ref="A31:H31"/>
    <mergeCell ref="A32:H32"/>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60"/>
  <conditionalFormatting sqref="G17 G8:G15 G20:G21">
    <cfRule type="containsBlanks" dxfId="384" priority="12">
      <formula>LEN(TRIM(G8))=0</formula>
    </cfRule>
  </conditionalFormatting>
  <conditionalFormatting sqref="G16 G18:G19 G23 G26:G27">
    <cfRule type="containsBlanks" dxfId="383" priority="11">
      <formula>LEN(TRIM(G16))=0</formula>
    </cfRule>
  </conditionalFormatting>
  <conditionalFormatting sqref="G22">
    <cfRule type="containsBlanks" dxfId="382" priority="6">
      <formula>LEN(TRIM(G22))=0</formula>
    </cfRule>
  </conditionalFormatting>
  <conditionalFormatting sqref="G24">
    <cfRule type="containsBlanks" dxfId="381" priority="5">
      <formula>LEN(TRIM(G24))=0</formula>
    </cfRule>
  </conditionalFormatting>
  <conditionalFormatting sqref="G25">
    <cfRule type="containsBlanks" dxfId="380" priority="4">
      <formula>LEN(TRIM(G25))=0</formula>
    </cfRule>
  </conditionalFormatting>
  <conditionalFormatting sqref="G28">
    <cfRule type="containsBlanks" dxfId="379" priority="3">
      <formula>LEN(TRIM(G28))=0</formula>
    </cfRule>
  </conditionalFormatting>
  <conditionalFormatting sqref="G29">
    <cfRule type="containsBlanks" dxfId="378" priority="2">
      <formula>LEN(TRIM(G29))=0</formula>
    </cfRule>
  </conditionalFormatting>
  <conditionalFormatting sqref="G30">
    <cfRule type="containsBlanks" dxfId="377" priority="1">
      <formula>LEN(TRIM(G30))=0</formula>
    </cfRule>
  </conditionalFormatting>
  <dataValidations count="1">
    <dataValidation type="list" allowBlank="1" showInputMessage="1" showErrorMessage="1" sqref="G8:G30">
      <formula1>"✔"</formula1>
    </dataValidation>
  </dataValidations>
  <printOptions horizontalCentered="1"/>
  <pageMargins left="0.62992125984251968" right="0.62992125984251968" top="0.39370078740157483" bottom="0.39370078740157483" header="0" footer="0.19685039370078741"/>
  <pageSetup paperSize="9" scale="27" fitToWidth="0" orientation="portrait" r:id="rId1"/>
  <headerFooter scaleWithDoc="0">
    <oddFooter>&amp;R東京支部８月開講コース</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X85"/>
  <sheetViews>
    <sheetView view="pageBreakPreview" zoomScale="70" zoomScaleNormal="100" zoomScaleSheetLayoutView="70" workbookViewId="0">
      <selection activeCell="H12" sqref="H12"/>
    </sheetView>
  </sheetViews>
  <sheetFormatPr defaultColWidth="12.625" defaultRowHeight="30" customHeight="1"/>
  <cols>
    <col min="1" max="37" width="3.625" style="44" customWidth="1"/>
    <col min="38" max="38" width="16.125" style="44" customWidth="1"/>
    <col min="39" max="39" width="9.75" style="44" customWidth="1"/>
    <col min="40" max="41" width="45" style="44" customWidth="1"/>
    <col min="42" max="44" width="12.625" style="44" customWidth="1"/>
    <col min="45" max="45" width="21.875" style="44" customWidth="1"/>
    <col min="46" max="56" width="12.625" style="44" customWidth="1"/>
    <col min="57" max="57" width="55.625" style="44" customWidth="1"/>
    <col min="58" max="64" width="12.625" style="44" hidden="1" customWidth="1"/>
    <col min="65" max="70" width="12.625" style="44" customWidth="1"/>
    <col min="71" max="71" width="23.5" style="44" customWidth="1"/>
    <col min="72" max="74" width="12.625" style="44" customWidth="1"/>
    <col min="75" max="75" width="76.25" style="44" customWidth="1"/>
    <col min="76" max="77" width="33" style="44" customWidth="1"/>
    <col min="78" max="16384" width="12.625" style="44"/>
  </cols>
  <sheetData>
    <row r="1" spans="1:75" ht="17.25">
      <c r="A1" s="585"/>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6"/>
      <c r="AB1" s="587"/>
      <c r="AC1" s="586"/>
      <c r="AD1" s="586"/>
      <c r="AE1" s="586"/>
      <c r="AF1" s="586"/>
      <c r="AG1" s="586"/>
      <c r="AH1" s="586"/>
      <c r="AI1" s="588"/>
      <c r="AJ1" s="589"/>
      <c r="AK1" s="822" t="s">
        <v>636</v>
      </c>
    </row>
    <row r="2" spans="1:75" ht="18.75">
      <c r="A2" s="2335" t="s">
        <v>59</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row>
    <row r="3" spans="1:75" ht="20.100000000000001" customHeight="1">
      <c r="A3" s="2336" t="s">
        <v>60</v>
      </c>
      <c r="B3" s="2336"/>
      <c r="C3" s="2336"/>
      <c r="D3" s="2336"/>
      <c r="E3" s="2336"/>
      <c r="F3" s="2267" t="str">
        <f>IF(様式1!L11="","",様式1!L11)</f>
        <v/>
      </c>
      <c r="G3" s="2267"/>
      <c r="H3" s="2267"/>
      <c r="I3" s="2267"/>
      <c r="J3" s="2267"/>
      <c r="K3" s="2267"/>
      <c r="L3" s="2267"/>
      <c r="M3" s="2267"/>
      <c r="N3" s="2267"/>
      <c r="O3" s="2267"/>
      <c r="P3" s="2267"/>
      <c r="Q3" s="2267"/>
      <c r="R3" s="2267"/>
      <c r="S3" s="590"/>
      <c r="T3" s="590"/>
      <c r="U3" s="590"/>
      <c r="V3" s="590"/>
      <c r="W3" s="590"/>
      <c r="X3" s="590"/>
      <c r="Y3" s="591"/>
      <c r="Z3" s="591"/>
      <c r="AA3" s="591"/>
      <c r="AB3" s="591"/>
      <c r="AC3" s="586"/>
      <c r="AD3" s="586"/>
      <c r="AE3" s="586"/>
      <c r="AF3" s="586"/>
      <c r="AG3" s="586"/>
      <c r="AH3" s="586"/>
      <c r="AI3" s="586"/>
      <c r="AJ3" s="586"/>
      <c r="AK3" s="1697" t="s">
        <v>1812</v>
      </c>
      <c r="BE3" s="26"/>
    </row>
    <row r="4" spans="1:75" ht="9.9499999999999993" customHeight="1" thickBot="1">
      <c r="A4" s="592"/>
      <c r="B4" s="592"/>
      <c r="C4" s="592"/>
      <c r="D4" s="592"/>
      <c r="E4" s="592"/>
      <c r="F4" s="591"/>
      <c r="G4" s="591"/>
      <c r="H4" s="591"/>
      <c r="I4" s="591"/>
      <c r="J4" s="591"/>
      <c r="K4" s="591"/>
      <c r="L4" s="591"/>
      <c r="M4" s="591"/>
      <c r="N4" s="591"/>
      <c r="O4" s="591"/>
      <c r="P4" s="591"/>
      <c r="Q4" s="591"/>
      <c r="R4" s="591"/>
      <c r="S4" s="591"/>
      <c r="T4" s="591"/>
      <c r="U4" s="591"/>
      <c r="V4" s="591"/>
      <c r="W4" s="591"/>
      <c r="X4" s="591"/>
      <c r="Y4" s="591"/>
      <c r="Z4" s="591"/>
      <c r="AA4" s="591"/>
      <c r="AB4" s="591"/>
      <c r="AC4" s="586"/>
      <c r="AD4" s="586"/>
      <c r="AE4" s="586"/>
      <c r="AF4" s="586"/>
      <c r="AG4" s="586"/>
      <c r="AH4" s="586"/>
      <c r="AI4" s="586"/>
      <c r="AJ4" s="586"/>
      <c r="AK4" s="586"/>
    </row>
    <row r="5" spans="1:75" ht="15" customHeight="1" thickTop="1">
      <c r="A5" s="2377" t="s">
        <v>637</v>
      </c>
      <c r="B5" s="2378"/>
      <c r="C5" s="2378"/>
      <c r="D5" s="2378"/>
      <c r="E5" s="2378"/>
      <c r="F5" s="593" t="str">
        <f>IF(様式1!E20="○","✔","")</f>
        <v/>
      </c>
      <c r="G5" s="2337" t="s">
        <v>638</v>
      </c>
      <c r="H5" s="2338"/>
      <c r="I5" s="2338"/>
      <c r="J5" s="2338"/>
      <c r="K5" s="1001" t="s">
        <v>639</v>
      </c>
      <c r="L5" s="2339"/>
      <c r="M5" s="2339"/>
      <c r="N5" s="2339"/>
      <c r="O5" s="2339"/>
      <c r="P5" s="2339"/>
      <c r="Q5" s="2339"/>
      <c r="R5" s="2339"/>
      <c r="S5" s="2339"/>
      <c r="T5" s="2339"/>
      <c r="U5" s="1000" t="s">
        <v>640</v>
      </c>
      <c r="V5" s="594"/>
      <c r="W5" s="1005"/>
      <c r="X5" s="622"/>
      <c r="Y5" s="2326" t="s">
        <v>842</v>
      </c>
      <c r="Z5" s="2327"/>
      <c r="AA5" s="2327"/>
      <c r="AB5" s="2327"/>
      <c r="AC5" s="2327"/>
      <c r="AD5" s="2327"/>
      <c r="AE5" s="2327"/>
      <c r="AF5" s="2327"/>
      <c r="AG5" s="2327"/>
      <c r="AH5" s="2327"/>
      <c r="AI5" s="2327"/>
      <c r="AJ5" s="2327"/>
      <c r="AK5" s="2340"/>
      <c r="AL5" s="44">
        <f>IF(AM5="","",VALUE(AM5))</f>
        <v>0</v>
      </c>
      <c r="AM5" s="148" t="str">
        <f>IF(L6="","00",VLOOKUP(L6,$AS$6:$AT$30,2,0))</f>
        <v>00</v>
      </c>
      <c r="AN5" s="129"/>
      <c r="AO5" s="129"/>
      <c r="AP5" s="129"/>
      <c r="AQ5" s="129"/>
      <c r="AR5" s="129" t="b">
        <f>ISERROR(AS5)</f>
        <v>0</v>
      </c>
      <c r="AS5" s="44" t="str">
        <f>IFERROR(VLOOKUP("○",AR6:AS30,2,FALSE),"")</f>
        <v/>
      </c>
      <c r="BE5" s="383" t="s">
        <v>417</v>
      </c>
      <c r="BJ5" s="26" t="b">
        <f>ISERROR(BK5)</f>
        <v>1</v>
      </c>
      <c r="BK5" s="399" t="e">
        <f>VLOOKUP("○",BJ7:BK32,2,FALSE)</f>
        <v>#N/A</v>
      </c>
      <c r="BL5" s="44" t="str">
        <f>IF(+BJ5=TRUE,"",+BK5)</f>
        <v/>
      </c>
      <c r="BP5" s="399"/>
      <c r="BW5" s="216" t="s">
        <v>285</v>
      </c>
    </row>
    <row r="6" spans="1:75" ht="15" customHeight="1" thickBot="1">
      <c r="A6" s="2379"/>
      <c r="B6" s="2253"/>
      <c r="C6" s="2253"/>
      <c r="D6" s="2253"/>
      <c r="E6" s="2253"/>
      <c r="F6" s="623" t="str">
        <f>IF(様式1!E21="○","✔","")</f>
        <v>✔</v>
      </c>
      <c r="G6" s="2344" t="s">
        <v>641</v>
      </c>
      <c r="H6" s="2345"/>
      <c r="I6" s="2345"/>
      <c r="J6" s="2345"/>
      <c r="K6" s="1008" t="s">
        <v>639</v>
      </c>
      <c r="L6" s="2346" t="str">
        <f>+AS5</f>
        <v/>
      </c>
      <c r="M6" s="2346"/>
      <c r="N6" s="2346"/>
      <c r="O6" s="2346"/>
      <c r="P6" s="2346"/>
      <c r="Q6" s="2346"/>
      <c r="R6" s="2346"/>
      <c r="S6" s="2346"/>
      <c r="T6" s="2346"/>
      <c r="U6" s="1004" t="s">
        <v>640</v>
      </c>
      <c r="V6" s="1004"/>
      <c r="W6" s="1004"/>
      <c r="X6" s="624"/>
      <c r="Y6" s="2341"/>
      <c r="Z6" s="2342"/>
      <c r="AA6" s="2342"/>
      <c r="AB6" s="2342"/>
      <c r="AC6" s="2342"/>
      <c r="AD6" s="2342"/>
      <c r="AE6" s="2342"/>
      <c r="AF6" s="2342"/>
      <c r="AG6" s="2342"/>
      <c r="AH6" s="2342"/>
      <c r="AI6" s="2342"/>
      <c r="AJ6" s="2342"/>
      <c r="AK6" s="2343"/>
      <c r="AR6" s="930" t="str">
        <f>IF(様式1!B24&lt;&gt;"","○","")</f>
        <v/>
      </c>
      <c r="AS6" s="929" t="s">
        <v>739</v>
      </c>
      <c r="AT6" s="129" t="s">
        <v>161</v>
      </c>
      <c r="BE6" s="437" t="s">
        <v>527</v>
      </c>
      <c r="BW6" s="217" t="s">
        <v>286</v>
      </c>
    </row>
    <row r="7" spans="1:75" ht="27" customHeight="1" thickBot="1">
      <c r="A7" s="2379"/>
      <c r="B7" s="2253"/>
      <c r="C7" s="2253"/>
      <c r="D7" s="2253"/>
      <c r="E7" s="2253"/>
      <c r="F7" s="595"/>
      <c r="G7" s="2347" t="s">
        <v>737</v>
      </c>
      <c r="H7" s="2348"/>
      <c r="I7" s="2348"/>
      <c r="J7" s="2348"/>
      <c r="K7" s="2348"/>
      <c r="L7" s="2349"/>
      <c r="M7" s="1074"/>
      <c r="N7" s="2350" t="s">
        <v>1499</v>
      </c>
      <c r="O7" s="2351"/>
      <c r="P7" s="2351"/>
      <c r="Q7" s="2351"/>
      <c r="R7" s="2352"/>
      <c r="S7" s="595"/>
      <c r="T7" s="2353" t="s">
        <v>642</v>
      </c>
      <c r="U7" s="2354"/>
      <c r="V7" s="2354"/>
      <c r="W7" s="2354"/>
      <c r="X7" s="2355"/>
      <c r="Y7" s="2305"/>
      <c r="Z7" s="2327"/>
      <c r="AA7" s="2327"/>
      <c r="AB7" s="2327"/>
      <c r="AC7" s="2327"/>
      <c r="AD7" s="2327"/>
      <c r="AE7" s="2327"/>
      <c r="AF7" s="2327"/>
      <c r="AG7" s="2327"/>
      <c r="AH7" s="2327"/>
      <c r="AI7" s="2327"/>
      <c r="AJ7" s="2327"/>
      <c r="AK7" s="2340"/>
      <c r="AL7" s="2397" t="str">
        <f>LEN(Y7)&amp;" 文字(最大100文字)"</f>
        <v>0 文字(最大100文字)</v>
      </c>
      <c r="AR7" s="930" t="str">
        <f>IF(様式1!B25&lt;&gt;"","○","")</f>
        <v/>
      </c>
      <c r="AS7" s="929" t="s">
        <v>740</v>
      </c>
      <c r="AT7" s="129" t="s">
        <v>162</v>
      </c>
      <c r="BJ7" s="44" t="str">
        <f>IF(様式1!B24&lt;&gt;"","○","")</f>
        <v/>
      </c>
      <c r="BK7" s="26" t="s">
        <v>588</v>
      </c>
      <c r="BW7" s="359" t="s">
        <v>389</v>
      </c>
    </row>
    <row r="8" spans="1:75" s="1082" customFormat="1" ht="41.25" customHeight="1" thickBot="1">
      <c r="A8" s="2380"/>
      <c r="B8" s="2381"/>
      <c r="C8" s="2381"/>
      <c r="D8" s="2381"/>
      <c r="E8" s="2381"/>
      <c r="F8" s="1184"/>
      <c r="G8" s="2371" t="s">
        <v>1149</v>
      </c>
      <c r="H8" s="2372"/>
      <c r="I8" s="2372"/>
      <c r="J8" s="2372"/>
      <c r="K8" s="2372"/>
      <c r="L8" s="2373"/>
      <c r="M8" s="1184"/>
      <c r="N8" s="2371" t="s">
        <v>1150</v>
      </c>
      <c r="O8" s="2372"/>
      <c r="P8" s="2372"/>
      <c r="Q8" s="2372"/>
      <c r="R8" s="2373"/>
      <c r="S8" s="1184"/>
      <c r="T8" s="2374" t="s">
        <v>1178</v>
      </c>
      <c r="U8" s="2375"/>
      <c r="V8" s="2375"/>
      <c r="W8" s="2375"/>
      <c r="X8" s="2376"/>
      <c r="Y8" s="2399"/>
      <c r="Z8" s="2400"/>
      <c r="AA8" s="2400"/>
      <c r="AB8" s="2400"/>
      <c r="AC8" s="2400"/>
      <c r="AD8" s="2400"/>
      <c r="AE8" s="2400"/>
      <c r="AF8" s="2400"/>
      <c r="AG8" s="2400"/>
      <c r="AH8" s="2400"/>
      <c r="AI8" s="2400"/>
      <c r="AJ8" s="2400"/>
      <c r="AK8" s="2401"/>
      <c r="AL8" s="2397"/>
      <c r="AM8" s="1152"/>
      <c r="AO8" s="1185" t="s">
        <v>806</v>
      </c>
    </row>
    <row r="9" spans="1:75" ht="20.100000000000001" customHeight="1" thickBot="1">
      <c r="A9" s="2407" t="s">
        <v>61</v>
      </c>
      <c r="B9" s="2408"/>
      <c r="C9" s="2408"/>
      <c r="D9" s="2408"/>
      <c r="E9" s="2408"/>
      <c r="F9" s="2411" t="str">
        <f>IF(様式1!G36="","",様式1!G36)</f>
        <v/>
      </c>
      <c r="G9" s="2411"/>
      <c r="H9" s="2411"/>
      <c r="I9" s="2411"/>
      <c r="J9" s="2411"/>
      <c r="K9" s="2411"/>
      <c r="L9" s="2411"/>
      <c r="M9" s="2411"/>
      <c r="N9" s="2411"/>
      <c r="O9" s="2411"/>
      <c r="P9" s="2411"/>
      <c r="Q9" s="2411"/>
      <c r="R9" s="2411"/>
      <c r="S9" s="2411"/>
      <c r="T9" s="2411"/>
      <c r="U9" s="2411"/>
      <c r="V9" s="2411"/>
      <c r="W9" s="2411"/>
      <c r="X9" s="2412"/>
      <c r="Y9" s="2402"/>
      <c r="Z9" s="2403"/>
      <c r="AA9" s="2403"/>
      <c r="AB9" s="2403"/>
      <c r="AC9" s="2403"/>
      <c r="AD9" s="2403"/>
      <c r="AE9" s="2403"/>
      <c r="AF9" s="2403"/>
      <c r="AG9" s="2403"/>
      <c r="AH9" s="2403"/>
      <c r="AI9" s="2403"/>
      <c r="AJ9" s="2403"/>
      <c r="AK9" s="2404"/>
      <c r="AL9" s="2397"/>
      <c r="AR9" s="930" t="str">
        <f>IF(様式1!B26&lt;&gt;"","○","")</f>
        <v/>
      </c>
      <c r="AS9" s="929" t="s">
        <v>741</v>
      </c>
      <c r="AT9" s="129" t="s">
        <v>163</v>
      </c>
      <c r="BF9" s="2391" t="b">
        <f>AND(+D6&lt;&gt;"",H6="")</f>
        <v>0</v>
      </c>
      <c r="BG9" s="2392"/>
      <c r="BH9" s="2391" t="b">
        <f>AND(+D6="",H6&lt;&gt;"")</f>
        <v>0</v>
      </c>
      <c r="BI9" s="2392"/>
      <c r="BJ9" s="44" t="str">
        <f>IF(様式1!B25&lt;&gt;"","○","")</f>
        <v/>
      </c>
      <c r="BK9" s="26" t="s">
        <v>589</v>
      </c>
      <c r="BW9" s="218" t="s">
        <v>287</v>
      </c>
    </row>
    <row r="10" spans="1:75" ht="15" customHeight="1" thickTop="1" thickBot="1">
      <c r="A10" s="2409"/>
      <c r="B10" s="2410"/>
      <c r="C10" s="2410"/>
      <c r="D10" s="2410"/>
      <c r="E10" s="2410"/>
      <c r="F10" s="597"/>
      <c r="G10" s="1009"/>
      <c r="H10" s="1009"/>
      <c r="I10" s="1009"/>
      <c r="J10" s="1009"/>
      <c r="K10" s="1009"/>
      <c r="L10" s="1009"/>
      <c r="M10" s="1009"/>
      <c r="N10" s="1009"/>
      <c r="O10" s="1009"/>
      <c r="P10" s="1009"/>
      <c r="Q10" s="1009"/>
      <c r="R10" s="1009"/>
      <c r="S10" s="1009"/>
      <c r="T10" s="1009"/>
      <c r="U10" s="1009"/>
      <c r="V10" s="1009"/>
      <c r="W10" s="1009"/>
      <c r="X10" s="598" t="s">
        <v>643</v>
      </c>
      <c r="Y10" s="2402"/>
      <c r="Z10" s="2403"/>
      <c r="AA10" s="2403"/>
      <c r="AB10" s="2403"/>
      <c r="AC10" s="2403"/>
      <c r="AD10" s="2403"/>
      <c r="AE10" s="2403"/>
      <c r="AF10" s="2403"/>
      <c r="AG10" s="2403"/>
      <c r="AH10" s="2403"/>
      <c r="AI10" s="2403"/>
      <c r="AJ10" s="2403"/>
      <c r="AK10" s="2404"/>
      <c r="AL10" s="2397"/>
      <c r="AR10" s="930" t="str">
        <f>IF(様式1!B27&lt;&gt;"","○","")</f>
        <v/>
      </c>
      <c r="AS10" s="929" t="s">
        <v>889</v>
      </c>
      <c r="AT10" s="129" t="s">
        <v>312</v>
      </c>
      <c r="BF10" s="2391">
        <f>IF(+BF9=FALSE,0,1)</f>
        <v>0</v>
      </c>
      <c r="BG10" s="2392"/>
      <c r="BH10" s="2391">
        <f>IF(+BH9=FALSE,0,1)</f>
        <v>0</v>
      </c>
      <c r="BI10" s="2392"/>
      <c r="BJ10" s="44" t="str">
        <f>IF(様式1!B26&lt;&gt;"","○","")</f>
        <v/>
      </c>
      <c r="BK10" s="26" t="s">
        <v>164</v>
      </c>
    </row>
    <row r="11" spans="1:75" ht="21.95" customHeight="1" thickBot="1">
      <c r="A11" s="2357" t="s">
        <v>62</v>
      </c>
      <c r="B11" s="2413"/>
      <c r="C11" s="2413"/>
      <c r="D11" s="2413"/>
      <c r="E11" s="2413"/>
      <c r="F11" s="2364">
        <f>日程!C20</f>
        <v>45834</v>
      </c>
      <c r="G11" s="2365"/>
      <c r="H11" s="2365"/>
      <c r="I11" s="2365"/>
      <c r="J11" s="2365"/>
      <c r="K11" s="2365"/>
      <c r="L11" s="599" t="s">
        <v>644</v>
      </c>
      <c r="M11" s="2365">
        <f>日程!C22</f>
        <v>45848</v>
      </c>
      <c r="N11" s="2365"/>
      <c r="O11" s="2365"/>
      <c r="P11" s="2365"/>
      <c r="Q11" s="2365"/>
      <c r="R11" s="2365"/>
      <c r="S11" s="999"/>
      <c r="T11" s="999"/>
      <c r="U11" s="599"/>
      <c r="V11" s="599"/>
      <c r="W11" s="599"/>
      <c r="X11" s="600"/>
      <c r="Y11" s="2402"/>
      <c r="Z11" s="2403"/>
      <c r="AA11" s="2403"/>
      <c r="AB11" s="2403"/>
      <c r="AC11" s="2403"/>
      <c r="AD11" s="2403"/>
      <c r="AE11" s="2403"/>
      <c r="AF11" s="2403"/>
      <c r="AG11" s="2403"/>
      <c r="AH11" s="2403"/>
      <c r="AI11" s="2403"/>
      <c r="AJ11" s="2403"/>
      <c r="AK11" s="2404"/>
      <c r="AL11" s="2397"/>
      <c r="AR11" s="930" t="str">
        <f>IF(様式1!B28&lt;&gt;"","○","")</f>
        <v/>
      </c>
      <c r="AS11" s="929" t="s">
        <v>742</v>
      </c>
      <c r="AT11" s="129" t="s">
        <v>313</v>
      </c>
      <c r="AV11" s="26"/>
      <c r="AW11" s="129"/>
      <c r="BI11" s="44">
        <f>SUM(BF10:BI10)</f>
        <v>0</v>
      </c>
      <c r="BJ11" s="44" t="str">
        <f>IF(様式1!B27&lt;&gt;"","○","")</f>
        <v/>
      </c>
      <c r="BK11" s="26" t="s">
        <v>590</v>
      </c>
      <c r="BR11" s="44" t="str">
        <f>"面接"&amp;"､"&amp;S11</f>
        <v>面接､</v>
      </c>
      <c r="BS11" s="44" t="str">
        <f>"面接"&amp;"､"&amp;"筆記試験"&amp;"､"&amp;S11</f>
        <v>面接､筆記試験､</v>
      </c>
    </row>
    <row r="12" spans="1:75" ht="21.95" customHeight="1" thickBot="1">
      <c r="A12" s="2357" t="s">
        <v>63</v>
      </c>
      <c r="B12" s="2358"/>
      <c r="C12" s="2358"/>
      <c r="D12" s="2358"/>
      <c r="E12" s="2358"/>
      <c r="F12" s="2364">
        <f>日程!C26</f>
        <v>45863</v>
      </c>
      <c r="G12" s="2365"/>
      <c r="H12" s="2365"/>
      <c r="I12" s="2365"/>
      <c r="J12" s="2365"/>
      <c r="K12" s="2365"/>
      <c r="L12" s="2393"/>
      <c r="M12" s="2393"/>
      <c r="N12" s="2393"/>
      <c r="O12" s="2393"/>
      <c r="P12" s="2393"/>
      <c r="Q12" s="2393"/>
      <c r="R12" s="2393"/>
      <c r="S12" s="2393"/>
      <c r="T12" s="2393"/>
      <c r="U12" s="2393"/>
      <c r="V12" s="2393"/>
      <c r="W12" s="2393"/>
      <c r="X12" s="2394"/>
      <c r="Y12" s="2405"/>
      <c r="Z12" s="2329"/>
      <c r="AA12" s="2329"/>
      <c r="AB12" s="2329"/>
      <c r="AC12" s="2329"/>
      <c r="AD12" s="2329"/>
      <c r="AE12" s="2329"/>
      <c r="AF12" s="2329"/>
      <c r="AG12" s="2329"/>
      <c r="AH12" s="2329"/>
      <c r="AI12" s="2329"/>
      <c r="AJ12" s="2329"/>
      <c r="AK12" s="2406"/>
      <c r="AL12" s="2397"/>
      <c r="AR12" s="930" t="str">
        <f>IF(様式1!E24&lt;&gt;"","○","")</f>
        <v/>
      </c>
      <c r="AS12" s="929" t="s">
        <v>743</v>
      </c>
      <c r="AT12" s="129" t="s">
        <v>314</v>
      </c>
      <c r="AV12" s="26"/>
      <c r="AW12" s="129"/>
      <c r="BJ12" s="44" t="str">
        <f>IF(様式1!B28&lt;&gt;"","○","")</f>
        <v/>
      </c>
      <c r="BK12" s="26" t="s">
        <v>591</v>
      </c>
    </row>
    <row r="13" spans="1:75" ht="21.95" customHeight="1" thickBot="1">
      <c r="A13" s="2357" t="s">
        <v>64</v>
      </c>
      <c r="B13" s="2358"/>
      <c r="C13" s="2358"/>
      <c r="D13" s="2358"/>
      <c r="E13" s="2359"/>
      <c r="F13" s="596"/>
      <c r="G13" s="2366" t="s">
        <v>645</v>
      </c>
      <c r="H13" s="2367"/>
      <c r="I13" s="2367"/>
      <c r="J13" s="2367"/>
      <c r="K13" s="2368"/>
      <c r="L13" s="596"/>
      <c r="M13" s="2366" t="s">
        <v>646</v>
      </c>
      <c r="N13" s="2367"/>
      <c r="O13" s="2367"/>
      <c r="P13" s="2367"/>
      <c r="Q13" s="2368"/>
      <c r="R13" s="596"/>
      <c r="S13" s="2369" t="s">
        <v>647</v>
      </c>
      <c r="T13" s="2370"/>
      <c r="U13" s="2370"/>
      <c r="V13" s="2356"/>
      <c r="W13" s="2356"/>
      <c r="X13" s="2356"/>
      <c r="Y13" s="2356"/>
      <c r="Z13" s="2356"/>
      <c r="AA13" s="2356"/>
      <c r="AB13" s="2356"/>
      <c r="AC13" s="2356"/>
      <c r="AD13" s="2356"/>
      <c r="AE13" s="2356"/>
      <c r="AF13" s="2356"/>
      <c r="AG13" s="1003" t="s">
        <v>640</v>
      </c>
      <c r="AH13" s="601"/>
      <c r="AI13" s="601"/>
      <c r="AJ13" s="601"/>
      <c r="AK13" s="602"/>
      <c r="AL13" s="636"/>
      <c r="AM13" s="44" t="str">
        <f>TEXT(G16,0)</f>
        <v>0</v>
      </c>
      <c r="AN13" s="26" t="s">
        <v>264</v>
      </c>
      <c r="AO13" s="44" t="str">
        <f>TEXT(I16,0)</f>
        <v>0</v>
      </c>
      <c r="AP13" s="44" t="str">
        <f>IF(I16&lt;10,AM13&amp;AN13&amp;"0"&amp;AO13,AM13&amp;AN13&amp;AO13)</f>
        <v>0:00</v>
      </c>
      <c r="AR13" s="930" t="str">
        <f>IF(様式1!E25&lt;&gt;"","○","")</f>
        <v/>
      </c>
      <c r="AS13" s="929" t="s">
        <v>744</v>
      </c>
      <c r="AT13" s="129" t="s">
        <v>315</v>
      </c>
      <c r="AV13" s="26"/>
      <c r="AW13" s="129"/>
      <c r="BJ13" s="44" t="str">
        <f>IF(様式1!E24&lt;&gt;"","○","")</f>
        <v/>
      </c>
      <c r="BK13" s="26" t="s">
        <v>592</v>
      </c>
    </row>
    <row r="14" spans="1:75" ht="21.95" customHeight="1" thickBot="1">
      <c r="A14" s="2395" t="s">
        <v>65</v>
      </c>
      <c r="B14" s="2393"/>
      <c r="C14" s="2393"/>
      <c r="D14" s="2393"/>
      <c r="E14" s="2396"/>
      <c r="F14" s="2364">
        <f>日程!C27</f>
        <v>45869</v>
      </c>
      <c r="G14" s="2365"/>
      <c r="H14" s="2365"/>
      <c r="I14" s="2365"/>
      <c r="J14" s="2365"/>
      <c r="K14" s="2365"/>
      <c r="L14" s="999"/>
      <c r="M14" s="2362"/>
      <c r="N14" s="2362"/>
      <c r="O14" s="2362"/>
      <c r="P14" s="2362"/>
      <c r="Q14" s="2362"/>
      <c r="R14" s="2362"/>
      <c r="S14" s="2362"/>
      <c r="T14" s="2362"/>
      <c r="U14" s="2362"/>
      <c r="V14" s="2362"/>
      <c r="W14" s="2362"/>
      <c r="X14" s="2362"/>
      <c r="Y14" s="1002"/>
      <c r="Z14" s="1002"/>
      <c r="AA14" s="1002"/>
      <c r="AB14" s="1002"/>
      <c r="AC14" s="601"/>
      <c r="AD14" s="601"/>
      <c r="AE14" s="601"/>
      <c r="AF14" s="601"/>
      <c r="AG14" s="601"/>
      <c r="AH14" s="601"/>
      <c r="AI14" s="601"/>
      <c r="AJ14" s="601"/>
      <c r="AK14" s="602"/>
      <c r="AL14" s="636"/>
      <c r="AM14" s="44" t="str">
        <f>TEXT(L16,0)</f>
        <v>0</v>
      </c>
      <c r="AN14" s="26" t="s">
        <v>264</v>
      </c>
      <c r="AO14" s="44" t="str">
        <f>TEXT(N16,0)</f>
        <v>0</v>
      </c>
      <c r="AP14" s="44" t="str">
        <f>IF(N16&lt;10,AM14&amp;AN14&amp;"0"&amp;AO14,AM14&amp;AN14&amp;AO14)</f>
        <v>0:00</v>
      </c>
      <c r="AR14" s="930" t="str">
        <f>IF(様式1!E26&lt;&gt;"","○","")</f>
        <v/>
      </c>
      <c r="AS14" s="929" t="s">
        <v>745</v>
      </c>
      <c r="AT14" s="129" t="s">
        <v>316</v>
      </c>
      <c r="AV14" s="26"/>
      <c r="AW14" s="129"/>
      <c r="BJ14" s="44" t="str">
        <f>IF(様式1!E25&lt;&gt;"","○","")</f>
        <v/>
      </c>
      <c r="BK14" s="26" t="s">
        <v>593</v>
      </c>
    </row>
    <row r="15" spans="1:75" ht="21.95" customHeight="1" thickBot="1">
      <c r="A15" s="2363" t="s">
        <v>66</v>
      </c>
      <c r="B15" s="2360"/>
      <c r="C15" s="2360"/>
      <c r="D15" s="2360"/>
      <c r="E15" s="2360"/>
      <c r="F15" s="2364">
        <f>IF(様式1!F37="","",様式1!F37)</f>
        <v>45883</v>
      </c>
      <c r="G15" s="2365"/>
      <c r="H15" s="2365"/>
      <c r="I15" s="2365"/>
      <c r="J15" s="2365"/>
      <c r="K15" s="2365"/>
      <c r="L15" s="599" t="s">
        <v>648</v>
      </c>
      <c r="M15" s="2365" t="str">
        <f>IF(様式1!K37="","",様式1!K37)</f>
        <v/>
      </c>
      <c r="N15" s="2365"/>
      <c r="O15" s="2365"/>
      <c r="P15" s="2365"/>
      <c r="Q15" s="2365"/>
      <c r="R15" s="2365"/>
      <c r="S15" s="599"/>
      <c r="T15" s="603" t="s">
        <v>649</v>
      </c>
      <c r="U15" s="1002" t="str">
        <f>IF(様式1!O37="","",様式1!O37)</f>
        <v/>
      </c>
      <c r="V15" s="2356" t="s">
        <v>650</v>
      </c>
      <c r="W15" s="2356"/>
      <c r="X15" s="599"/>
      <c r="Y15" s="604"/>
      <c r="Z15" s="1010"/>
      <c r="AA15" s="1010"/>
      <c r="AB15" s="1010"/>
      <c r="AC15" s="2356" t="s">
        <v>651</v>
      </c>
      <c r="AD15" s="2356"/>
      <c r="AE15" s="2356"/>
      <c r="AF15" s="2382">
        <f>様式6!AK267</f>
        <v>184</v>
      </c>
      <c r="AG15" s="2382"/>
      <c r="AH15" s="2356" t="s">
        <v>652</v>
      </c>
      <c r="AI15" s="2356"/>
      <c r="AJ15" s="604"/>
      <c r="AK15" s="605"/>
      <c r="AL15" s="636"/>
      <c r="AR15" s="930" t="str">
        <f>IF(様式1!E27&lt;&gt;"","○","")</f>
        <v/>
      </c>
      <c r="AS15" s="929" t="s">
        <v>586</v>
      </c>
      <c r="AT15" s="129" t="s">
        <v>394</v>
      </c>
      <c r="AV15" s="26"/>
      <c r="AW15" s="129"/>
      <c r="BJ15" s="44" t="str">
        <f>IF(様式1!E26&lt;&gt;"","○","")</f>
        <v/>
      </c>
      <c r="BK15" s="26" t="s">
        <v>594</v>
      </c>
    </row>
    <row r="16" spans="1:75" s="27" customFormat="1" ht="22.5" customHeight="1" thickBot="1">
      <c r="A16" s="2357" t="s">
        <v>67</v>
      </c>
      <c r="B16" s="2358"/>
      <c r="C16" s="2358"/>
      <c r="D16" s="2358"/>
      <c r="E16" s="2358"/>
      <c r="F16" s="1693"/>
      <c r="G16" s="1694"/>
      <c r="H16" s="1695" t="s">
        <v>1810</v>
      </c>
      <c r="I16" s="1696"/>
      <c r="J16" s="1695" t="s">
        <v>1811</v>
      </c>
      <c r="K16" s="1587" t="s">
        <v>356</v>
      </c>
      <c r="L16" s="1694"/>
      <c r="M16" s="1695" t="s">
        <v>1810</v>
      </c>
      <c r="N16" s="1696"/>
      <c r="O16" s="1695" t="s">
        <v>1811</v>
      </c>
      <c r="P16" s="1691"/>
      <c r="Q16" s="1691"/>
      <c r="R16" s="1691"/>
      <c r="S16" s="1691"/>
      <c r="T16" s="1691"/>
      <c r="U16" s="1691"/>
      <c r="V16" s="1691"/>
      <c r="W16" s="1691"/>
      <c r="X16" s="1692"/>
      <c r="Y16" s="2359" t="s">
        <v>653</v>
      </c>
      <c r="Z16" s="2360"/>
      <c r="AA16" s="2361"/>
      <c r="AB16" s="2359" t="str">
        <f>IF(様式1!F38="","",様式1!F38)</f>
        <v/>
      </c>
      <c r="AC16" s="2360"/>
      <c r="AD16" s="2360"/>
      <c r="AE16" s="601" t="s">
        <v>654</v>
      </c>
      <c r="AF16" s="601"/>
      <c r="AG16" s="601"/>
      <c r="AH16" s="601"/>
      <c r="AI16" s="601"/>
      <c r="AJ16" s="601"/>
      <c r="AK16" s="602"/>
      <c r="AL16" s="636"/>
      <c r="AM16" s="44"/>
      <c r="AN16" s="44"/>
      <c r="AO16" s="44"/>
      <c r="AP16" s="44"/>
      <c r="AQ16" s="44"/>
      <c r="AR16" s="930"/>
      <c r="AS16" s="929"/>
      <c r="AT16" s="129"/>
      <c r="AU16" s="44"/>
      <c r="AV16" s="26"/>
      <c r="AW16" s="129"/>
      <c r="AX16" s="44"/>
      <c r="AY16" s="44"/>
      <c r="AZ16" s="44"/>
      <c r="BA16" s="44"/>
      <c r="BJ16" s="44" t="str">
        <f>IF(様式1!E27&lt;&gt;"","○","")</f>
        <v/>
      </c>
      <c r="BK16" s="26" t="s">
        <v>595</v>
      </c>
    </row>
    <row r="17" spans="1:63" s="27" customFormat="1" ht="24.95" customHeight="1" thickBot="1">
      <c r="A17" s="2320" t="s">
        <v>177</v>
      </c>
      <c r="B17" s="2321"/>
      <c r="C17" s="2321"/>
      <c r="D17" s="2321"/>
      <c r="E17" s="2322"/>
      <c r="F17" s="2323" t="s">
        <v>1702</v>
      </c>
      <c r="G17" s="2324"/>
      <c r="H17" s="2324"/>
      <c r="I17" s="2324"/>
      <c r="J17" s="2324"/>
      <c r="K17" s="2324"/>
      <c r="L17" s="2324"/>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4"/>
      <c r="AK17" s="2325"/>
      <c r="AL17" s="637"/>
      <c r="AM17" s="44"/>
      <c r="AN17" s="44"/>
      <c r="AO17" s="44"/>
      <c r="AP17" s="44"/>
      <c r="AQ17" s="44"/>
      <c r="AR17" s="930"/>
      <c r="AS17" s="929"/>
      <c r="AT17" s="129"/>
      <c r="AU17" s="44"/>
      <c r="AV17" s="26"/>
      <c r="AW17" s="129"/>
      <c r="AX17" s="44"/>
      <c r="AY17" s="44"/>
      <c r="AZ17" s="44">
        <f>LEN(P17)</f>
        <v>0</v>
      </c>
      <c r="BA17" s="153" t="s">
        <v>203</v>
      </c>
      <c r="BJ17" s="44" t="str">
        <f>IF(様式1!E28&lt;&gt;"","○","")</f>
        <v/>
      </c>
      <c r="BK17" s="26" t="s">
        <v>165</v>
      </c>
    </row>
    <row r="18" spans="1:63" ht="15" customHeight="1">
      <c r="A18" s="2326" t="s">
        <v>655</v>
      </c>
      <c r="B18" s="2327"/>
      <c r="C18" s="2327"/>
      <c r="D18" s="2327"/>
      <c r="E18" s="2327"/>
      <c r="F18" s="606"/>
      <c r="G18" s="2330" t="s">
        <v>656</v>
      </c>
      <c r="H18" s="2330"/>
      <c r="I18" s="2330"/>
      <c r="J18" s="2330"/>
      <c r="K18" s="2330"/>
      <c r="L18" s="606"/>
      <c r="M18" s="2330" t="s">
        <v>657</v>
      </c>
      <c r="N18" s="2330"/>
      <c r="O18" s="2330"/>
      <c r="P18" s="2330"/>
      <c r="Q18" s="2330"/>
      <c r="R18" s="2330"/>
      <c r="S18" s="2330"/>
      <c r="T18" s="606"/>
      <c r="U18" s="2331" t="s">
        <v>658</v>
      </c>
      <c r="V18" s="2331"/>
      <c r="W18" s="2331"/>
      <c r="X18" s="2331"/>
      <c r="Y18" s="2331"/>
      <c r="Z18" s="2331"/>
      <c r="AA18" s="606"/>
      <c r="AB18" s="2331" t="s">
        <v>659</v>
      </c>
      <c r="AC18" s="2331"/>
      <c r="AD18" s="2331"/>
      <c r="AE18" s="2331"/>
      <c r="AF18" s="2331"/>
      <c r="AG18" s="2331"/>
      <c r="AH18" s="1000"/>
      <c r="AI18" s="1000"/>
      <c r="AJ18" s="594"/>
      <c r="AK18" s="607"/>
      <c r="AL18" s="636"/>
      <c r="AR18" s="930" t="str">
        <f>IF(様式1!E28&lt;&gt;"","○","")</f>
        <v/>
      </c>
      <c r="AS18" s="929" t="s">
        <v>746</v>
      </c>
      <c r="AT18" s="129" t="s">
        <v>317</v>
      </c>
      <c r="AV18" s="26"/>
      <c r="AW18" s="129"/>
      <c r="AZ18" s="44">
        <f>LEN(P18)</f>
        <v>0</v>
      </c>
      <c r="BA18" s="153" t="s">
        <v>202</v>
      </c>
      <c r="BJ18" s="44" t="str">
        <f>IF(様式1!J24&lt;&gt;"","○","")</f>
        <v/>
      </c>
      <c r="BK18" s="26" t="s">
        <v>596</v>
      </c>
    </row>
    <row r="19" spans="1:63" ht="15" customHeight="1" thickBot="1">
      <c r="A19" s="2328"/>
      <c r="B19" s="2329"/>
      <c r="C19" s="2329"/>
      <c r="D19" s="2329"/>
      <c r="E19" s="2329"/>
      <c r="F19" s="608"/>
      <c r="G19" s="2332" t="s">
        <v>660</v>
      </c>
      <c r="H19" s="2332"/>
      <c r="I19" s="2332"/>
      <c r="J19" s="2332"/>
      <c r="K19" s="2332"/>
      <c r="L19" s="608"/>
      <c r="M19" s="2333" t="s">
        <v>661</v>
      </c>
      <c r="N19" s="2333"/>
      <c r="O19" s="2333"/>
      <c r="P19" s="2333"/>
      <c r="Q19" s="2333"/>
      <c r="R19" s="2333"/>
      <c r="S19" s="2333"/>
      <c r="T19" s="608"/>
      <c r="U19" s="1011" t="s">
        <v>662</v>
      </c>
      <c r="V19" s="1012"/>
      <c r="W19" s="1013" t="s">
        <v>663</v>
      </c>
      <c r="X19" s="2334"/>
      <c r="Y19" s="2334"/>
      <c r="Z19" s="2334"/>
      <c r="AA19" s="2334"/>
      <c r="AB19" s="2334"/>
      <c r="AC19" s="2334"/>
      <c r="AD19" s="2334"/>
      <c r="AE19" s="2334"/>
      <c r="AF19" s="2334"/>
      <c r="AG19" s="2334"/>
      <c r="AH19" s="1004" t="s">
        <v>664</v>
      </c>
      <c r="AI19" s="1014"/>
      <c r="AJ19" s="1012"/>
      <c r="AK19" s="609"/>
      <c r="AL19" s="636"/>
      <c r="AR19" s="930" t="str">
        <f>IF(様式1!J24&lt;&gt;"","○","")</f>
        <v/>
      </c>
      <c r="AS19" s="929" t="s">
        <v>208</v>
      </c>
      <c r="AT19" s="129" t="s">
        <v>166</v>
      </c>
      <c r="AU19" s="45"/>
      <c r="AV19" s="26"/>
      <c r="AW19" s="129"/>
      <c r="AZ19" s="44">
        <f>LEN(P19)</f>
        <v>0</v>
      </c>
      <c r="BJ19" s="44" t="str">
        <f>IF(様式1!J25&lt;&gt;"","○","")</f>
        <v/>
      </c>
      <c r="BK19" s="26" t="s">
        <v>597</v>
      </c>
    </row>
    <row r="20" spans="1:63" ht="30" customHeight="1" thickBot="1">
      <c r="A20" s="2414" t="s">
        <v>68</v>
      </c>
      <c r="B20" s="2415"/>
      <c r="C20" s="2415"/>
      <c r="D20" s="2415"/>
      <c r="E20" s="2415"/>
      <c r="F20" s="2416"/>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8"/>
      <c r="AL20" s="638" t="str">
        <f>LEN(F20)&amp;" 文字(最大200文字)"</f>
        <v>0 文字(最大200文字)</v>
      </c>
      <c r="AM20" s="639" t="s">
        <v>695</v>
      </c>
      <c r="AN20" s="640" t="s">
        <v>696</v>
      </c>
      <c r="AR20" s="930" t="str">
        <f>IF(様式1!J25&lt;&gt;"","○","")</f>
        <v/>
      </c>
      <c r="AS20" s="929" t="s">
        <v>597</v>
      </c>
      <c r="AT20" s="129" t="s">
        <v>318</v>
      </c>
      <c r="AU20" s="45"/>
      <c r="AV20" s="584"/>
      <c r="AW20" s="129"/>
      <c r="BK20" s="584"/>
    </row>
    <row r="21" spans="1:63" ht="13.5">
      <c r="A21" s="2326" t="s">
        <v>69</v>
      </c>
      <c r="B21" s="2327"/>
      <c r="C21" s="2327"/>
      <c r="D21" s="2327"/>
      <c r="E21" s="2327"/>
      <c r="F21" s="2378" t="s">
        <v>665</v>
      </c>
      <c r="G21" s="2378"/>
      <c r="H21" s="2386"/>
      <c r="I21" s="2386"/>
      <c r="J21" s="2386"/>
      <c r="K21" s="2386"/>
      <c r="L21" s="2386"/>
      <c r="M21" s="2386"/>
      <c r="N21" s="2386"/>
      <c r="O21" s="2386"/>
      <c r="P21" s="2386"/>
      <c r="Q21" s="2386"/>
      <c r="R21" s="2386"/>
      <c r="S21" s="2386"/>
      <c r="T21" s="2386"/>
      <c r="U21" s="2387" t="s">
        <v>666</v>
      </c>
      <c r="V21" s="2387"/>
      <c r="W21" s="2387"/>
      <c r="X21" s="2387"/>
      <c r="Y21" s="2386"/>
      <c r="Z21" s="2386"/>
      <c r="AA21" s="2386"/>
      <c r="AB21" s="2386"/>
      <c r="AC21" s="2386"/>
      <c r="AD21" s="2386"/>
      <c r="AE21" s="2386"/>
      <c r="AF21" s="2386"/>
      <c r="AG21" s="1001" t="s">
        <v>664</v>
      </c>
      <c r="AH21" s="610"/>
      <c r="AI21" s="611" t="s">
        <v>263</v>
      </c>
      <c r="AJ21" s="594"/>
      <c r="AK21" s="607"/>
      <c r="AL21" s="2398" t="str">
        <f>LEN(AN21)&amp;" 文字(最大100文字)"</f>
        <v>0 文字(最大100文字)</v>
      </c>
      <c r="AM21" s="641" t="str">
        <f>IF(H21="","",IF(AH21="✔",DBCS(CONCATENATE(H21,"　",Y21,"（任意）")),DBCS(CONCATENATE(H21,"　",Y21))))</f>
        <v/>
      </c>
      <c r="AN21" s="2388" t="str">
        <f>SUBSTITUTE(TRIM(CONCATENATE(AM21," ",AM22," ",AM23," ",AM24," ",AM25))," ","、")</f>
        <v/>
      </c>
      <c r="AR21" s="930" t="str">
        <f>IF(様式1!J26&lt;&gt;"","○","")</f>
        <v/>
      </c>
      <c r="AS21" s="929" t="s">
        <v>747</v>
      </c>
      <c r="AT21" s="129" t="s">
        <v>319</v>
      </c>
      <c r="AU21" s="45"/>
      <c r="AV21" s="584"/>
      <c r="AW21" s="129"/>
      <c r="BK21" s="584"/>
    </row>
    <row r="22" spans="1:63" ht="13.5">
      <c r="A22" s="2419"/>
      <c r="B22" s="2403"/>
      <c r="C22" s="2403"/>
      <c r="D22" s="2403"/>
      <c r="E22" s="2403"/>
      <c r="F22" s="2253" t="s">
        <v>665</v>
      </c>
      <c r="G22" s="2253"/>
      <c r="H22" s="2383"/>
      <c r="I22" s="2383"/>
      <c r="J22" s="2383"/>
      <c r="K22" s="2383"/>
      <c r="L22" s="2383"/>
      <c r="M22" s="2383"/>
      <c r="N22" s="2383"/>
      <c r="O22" s="2383"/>
      <c r="P22" s="2383"/>
      <c r="Q22" s="2383"/>
      <c r="R22" s="2383"/>
      <c r="S22" s="2383"/>
      <c r="T22" s="2383"/>
      <c r="U22" s="2230" t="s">
        <v>666</v>
      </c>
      <c r="V22" s="2230"/>
      <c r="W22" s="2230"/>
      <c r="X22" s="2230"/>
      <c r="Y22" s="2383"/>
      <c r="Z22" s="2383"/>
      <c r="AA22" s="2383"/>
      <c r="AB22" s="2383"/>
      <c r="AC22" s="2383"/>
      <c r="AD22" s="2383"/>
      <c r="AE22" s="2383"/>
      <c r="AF22" s="2383"/>
      <c r="AG22" s="1006" t="s">
        <v>664</v>
      </c>
      <c r="AH22" s="612"/>
      <c r="AI22" s="613" t="s">
        <v>263</v>
      </c>
      <c r="AJ22" s="614"/>
      <c r="AK22" s="615"/>
      <c r="AL22" s="2398"/>
      <c r="AM22" s="642" t="str">
        <f>IF(H22="","",IF(AH22="✔",DBCS(CONCATENATE(H22,"　",Y22,"（任意）")),DBCS(CONCATENATE(H22,"　",Y22))))</f>
        <v/>
      </c>
      <c r="AN22" s="2389"/>
      <c r="AR22" s="930" t="str">
        <f>IF(様式1!J27&lt;&gt;"","○","")</f>
        <v/>
      </c>
      <c r="AS22" s="929" t="s">
        <v>748</v>
      </c>
      <c r="AT22" s="129" t="s">
        <v>320</v>
      </c>
      <c r="AU22" s="45"/>
      <c r="AV22" s="26"/>
      <c r="AW22" s="129"/>
      <c r="BJ22" s="44" t="str">
        <f>IF(様式1!J26&lt;&gt;"","○","")</f>
        <v/>
      </c>
      <c r="BK22" s="26" t="s">
        <v>598</v>
      </c>
    </row>
    <row r="23" spans="1:63" ht="13.5">
      <c r="A23" s="2419"/>
      <c r="B23" s="2403"/>
      <c r="C23" s="2403"/>
      <c r="D23" s="2403"/>
      <c r="E23" s="2403"/>
      <c r="F23" s="2253" t="s">
        <v>665</v>
      </c>
      <c r="G23" s="2253"/>
      <c r="H23" s="2383"/>
      <c r="I23" s="2383"/>
      <c r="J23" s="2383"/>
      <c r="K23" s="2383"/>
      <c r="L23" s="2383"/>
      <c r="M23" s="2383"/>
      <c r="N23" s="2383"/>
      <c r="O23" s="2383"/>
      <c r="P23" s="2383"/>
      <c r="Q23" s="2383"/>
      <c r="R23" s="2383"/>
      <c r="S23" s="2383"/>
      <c r="T23" s="2383"/>
      <c r="U23" s="2230" t="s">
        <v>666</v>
      </c>
      <c r="V23" s="2230"/>
      <c r="W23" s="2230"/>
      <c r="X23" s="2230"/>
      <c r="Y23" s="2383"/>
      <c r="Z23" s="2383"/>
      <c r="AA23" s="2383"/>
      <c r="AB23" s="2383"/>
      <c r="AC23" s="2383"/>
      <c r="AD23" s="2383"/>
      <c r="AE23" s="2383"/>
      <c r="AF23" s="2383"/>
      <c r="AG23" s="1006" t="s">
        <v>664</v>
      </c>
      <c r="AH23" s="612"/>
      <c r="AI23" s="613" t="s">
        <v>263</v>
      </c>
      <c r="AJ23" s="614"/>
      <c r="AK23" s="615"/>
      <c r="AL23" s="2398"/>
      <c r="AM23" s="642" t="str">
        <f>IF(H23="","",IF(AH23="✔",DBCS(CONCATENATE(H23,"　",Y23,"（任意）")),DBCS(CONCATENATE(H23,"　",Y23))))</f>
        <v/>
      </c>
      <c r="AN23" s="2389"/>
      <c r="AO23" s="45"/>
      <c r="AP23" s="45"/>
      <c r="AQ23" s="45"/>
      <c r="AR23" s="930" t="str">
        <f>IF(様式1!J28&lt;&gt;"","○","")</f>
        <v/>
      </c>
      <c r="AS23" s="929" t="s">
        <v>749</v>
      </c>
      <c r="AT23" s="129" t="s">
        <v>321</v>
      </c>
      <c r="AU23" s="45"/>
      <c r="AV23" s="26"/>
      <c r="AW23" s="129"/>
      <c r="AX23" s="45"/>
      <c r="AY23" s="45"/>
      <c r="AZ23" s="45"/>
      <c r="BA23" s="45"/>
      <c r="BJ23" s="44" t="str">
        <f>IF(様式1!J27&lt;&gt;"","○","")</f>
        <v/>
      </c>
      <c r="BK23" s="26" t="s">
        <v>599</v>
      </c>
    </row>
    <row r="24" spans="1:63" ht="15" customHeight="1">
      <c r="A24" s="2419"/>
      <c r="B24" s="2403"/>
      <c r="C24" s="2403"/>
      <c r="D24" s="2403"/>
      <c r="E24" s="2403"/>
      <c r="F24" s="2253" t="s">
        <v>665</v>
      </c>
      <c r="G24" s="2253"/>
      <c r="H24" s="2383"/>
      <c r="I24" s="2383"/>
      <c r="J24" s="2383"/>
      <c r="K24" s="2383"/>
      <c r="L24" s="2383"/>
      <c r="M24" s="2383"/>
      <c r="N24" s="2383"/>
      <c r="O24" s="2383"/>
      <c r="P24" s="2383"/>
      <c r="Q24" s="2383"/>
      <c r="R24" s="2383"/>
      <c r="S24" s="2383"/>
      <c r="T24" s="2383"/>
      <c r="U24" s="2230" t="s">
        <v>666</v>
      </c>
      <c r="V24" s="2230"/>
      <c r="W24" s="2230"/>
      <c r="X24" s="2230"/>
      <c r="Y24" s="2383"/>
      <c r="Z24" s="2383"/>
      <c r="AA24" s="2383"/>
      <c r="AB24" s="2383"/>
      <c r="AC24" s="2383"/>
      <c r="AD24" s="2383"/>
      <c r="AE24" s="2383"/>
      <c r="AF24" s="2383"/>
      <c r="AG24" s="1006" t="s">
        <v>664</v>
      </c>
      <c r="AH24" s="612"/>
      <c r="AI24" s="613" t="s">
        <v>263</v>
      </c>
      <c r="AJ24" s="614"/>
      <c r="AK24" s="615"/>
      <c r="AL24" s="2398"/>
      <c r="AM24" s="642" t="str">
        <f>IF(H24="","",IF(AH24="✔",DBCS(CONCATENATE(H24,"　",Y24,"（任意）")),DBCS(CONCATENATE(H24,"　",Y24))))</f>
        <v/>
      </c>
      <c r="AN24" s="2389"/>
      <c r="AO24" s="45"/>
      <c r="AP24" s="45"/>
      <c r="AQ24" s="45"/>
      <c r="AR24" s="930" t="str">
        <f>IF(様式1!N24&lt;&gt;"","○","")</f>
        <v/>
      </c>
      <c r="AS24" s="929" t="s">
        <v>750</v>
      </c>
      <c r="AT24" s="129" t="s">
        <v>322</v>
      </c>
      <c r="AU24" s="45"/>
      <c r="AV24" s="26"/>
      <c r="AW24" s="129"/>
      <c r="AX24" s="45"/>
      <c r="AY24" s="45"/>
      <c r="AZ24" s="45"/>
      <c r="BA24" s="45"/>
      <c r="BJ24" s="44" t="str">
        <f>IF(様式1!J28&lt;&gt;"","○","")</f>
        <v/>
      </c>
      <c r="BK24" s="26" t="s">
        <v>600</v>
      </c>
    </row>
    <row r="25" spans="1:63" ht="18" customHeight="1" thickBot="1">
      <c r="A25" s="2328"/>
      <c r="B25" s="2329"/>
      <c r="C25" s="2329"/>
      <c r="D25" s="2329"/>
      <c r="E25" s="2329"/>
      <c r="F25" s="2381" t="s">
        <v>665</v>
      </c>
      <c r="G25" s="2381"/>
      <c r="H25" s="2384"/>
      <c r="I25" s="2384"/>
      <c r="J25" s="2384"/>
      <c r="K25" s="2384"/>
      <c r="L25" s="2384"/>
      <c r="M25" s="2384"/>
      <c r="N25" s="2384"/>
      <c r="O25" s="2384"/>
      <c r="P25" s="2384"/>
      <c r="Q25" s="2384"/>
      <c r="R25" s="2384"/>
      <c r="S25" s="2384"/>
      <c r="T25" s="2384"/>
      <c r="U25" s="2385" t="s">
        <v>666</v>
      </c>
      <c r="V25" s="2385"/>
      <c r="W25" s="2385"/>
      <c r="X25" s="2385"/>
      <c r="Y25" s="2384"/>
      <c r="Z25" s="2384"/>
      <c r="AA25" s="2384"/>
      <c r="AB25" s="2384"/>
      <c r="AC25" s="2384"/>
      <c r="AD25" s="2384"/>
      <c r="AE25" s="2384"/>
      <c r="AF25" s="2384"/>
      <c r="AG25" s="1008" t="s">
        <v>664</v>
      </c>
      <c r="AH25" s="616"/>
      <c r="AI25" s="1011" t="s">
        <v>263</v>
      </c>
      <c r="AJ25" s="1012"/>
      <c r="AK25" s="609"/>
      <c r="AL25" s="2398"/>
      <c r="AM25" s="643" t="str">
        <f>IF(H25="","",IF(AH25="✔",DBCS(CONCATENATE(H25,"　",Y25,"（任意）")),DBCS(CONCATENATE(H25,"　",Y25))))</f>
        <v/>
      </c>
      <c r="AN25" s="2390"/>
      <c r="AO25" s="45"/>
      <c r="AP25" s="45"/>
      <c r="AQ25" s="45"/>
      <c r="AR25" s="930" t="str">
        <f>IF(様式1!N25&lt;&gt;"","○","")</f>
        <v/>
      </c>
      <c r="AS25" s="929" t="s">
        <v>751</v>
      </c>
      <c r="AT25" s="129" t="s">
        <v>323</v>
      </c>
      <c r="AU25" s="45"/>
      <c r="AV25" s="26"/>
      <c r="AW25" s="129"/>
      <c r="AX25" s="45"/>
      <c r="AY25" s="45"/>
      <c r="AZ25" s="45"/>
      <c r="BA25" s="45"/>
      <c r="BJ25" s="44" t="str">
        <f>IF(様式1!N24&lt;&gt;"","○","")</f>
        <v/>
      </c>
      <c r="BK25" s="26" t="s">
        <v>601</v>
      </c>
    </row>
    <row r="26" spans="1:63" s="1082" customFormat="1" ht="21" customHeight="1" thickBot="1">
      <c r="A26" s="2182" t="s">
        <v>1504</v>
      </c>
      <c r="B26" s="2183"/>
      <c r="C26" s="2183"/>
      <c r="D26" s="2183"/>
      <c r="E26" s="2183"/>
      <c r="F26" s="2183"/>
      <c r="G26" s="2183"/>
      <c r="H26" s="2183"/>
      <c r="I26" s="2183"/>
      <c r="J26" s="2183"/>
      <c r="K26" s="2183"/>
      <c r="L26" s="2183"/>
      <c r="M26" s="2183"/>
      <c r="N26" s="2183"/>
      <c r="O26" s="2183"/>
      <c r="P26" s="2183"/>
      <c r="Q26" s="2183"/>
      <c r="R26" s="2183"/>
      <c r="S26" s="2183"/>
      <c r="T26" s="2183"/>
      <c r="U26" s="2183"/>
      <c r="V26" s="2183"/>
      <c r="W26" s="2183"/>
      <c r="X26" s="2183"/>
      <c r="Y26" s="2183"/>
      <c r="Z26" s="2183"/>
      <c r="AA26" s="2183"/>
      <c r="AB26" s="2183"/>
      <c r="AC26" s="2183"/>
      <c r="AD26" s="2183"/>
      <c r="AE26" s="2183"/>
      <c r="AF26" s="2183"/>
      <c r="AG26" s="2183"/>
      <c r="AH26" s="1184"/>
      <c r="AI26" s="2184"/>
      <c r="AJ26" s="2184"/>
      <c r="AK26" s="2185"/>
      <c r="AL26" s="1361"/>
      <c r="AM26" s="1080"/>
      <c r="AN26" s="1081"/>
    </row>
    <row r="27" spans="1:63" s="1082" customFormat="1" ht="21" customHeight="1" thickBot="1">
      <c r="A27" s="2182" t="s">
        <v>1505</v>
      </c>
      <c r="B27" s="2183"/>
      <c r="C27" s="2183"/>
      <c r="D27" s="2183"/>
      <c r="E27" s="2183"/>
      <c r="F27" s="2183"/>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6"/>
      <c r="AH27" s="1366"/>
      <c r="AI27" s="2184"/>
      <c r="AJ27" s="2184"/>
      <c r="AK27" s="2185"/>
      <c r="AL27" s="1361"/>
      <c r="AM27" s="1080"/>
      <c r="AN27" s="1081"/>
    </row>
    <row r="28" spans="1:63" s="1152" customFormat="1" ht="21" customHeight="1" thickBot="1">
      <c r="A28" s="2182" t="s">
        <v>1454</v>
      </c>
      <c r="B28" s="2183"/>
      <c r="C28" s="2183"/>
      <c r="D28" s="2183"/>
      <c r="E28" s="2183"/>
      <c r="F28" s="2183"/>
      <c r="G28" s="2183"/>
      <c r="H28" s="2183"/>
      <c r="I28" s="2183"/>
      <c r="J28" s="2183"/>
      <c r="K28" s="2183"/>
      <c r="L28" s="2183"/>
      <c r="M28" s="2183"/>
      <c r="N28" s="2183"/>
      <c r="O28" s="2183"/>
      <c r="P28" s="2183"/>
      <c r="Q28" s="2183"/>
      <c r="R28" s="2183"/>
      <c r="S28" s="2183"/>
      <c r="T28" s="2183"/>
      <c r="U28" s="2183"/>
      <c r="V28" s="2183"/>
      <c r="W28" s="2183"/>
      <c r="X28" s="2183"/>
      <c r="Y28" s="2183"/>
      <c r="Z28" s="2183"/>
      <c r="AA28" s="2183"/>
      <c r="AB28" s="2183"/>
      <c r="AC28" s="2183"/>
      <c r="AD28" s="2183"/>
      <c r="AE28" s="2183"/>
      <c r="AF28" s="2183"/>
      <c r="AG28" s="2186"/>
      <c r="AH28" s="1186"/>
      <c r="AI28" s="2184"/>
      <c r="AJ28" s="2184"/>
      <c r="AK28" s="2185"/>
      <c r="AL28" s="1367"/>
      <c r="AM28" s="1080"/>
      <c r="AN28" s="1368"/>
    </row>
    <row r="29" spans="1:63" s="45" customFormat="1" ht="30" customHeight="1" thickBot="1">
      <c r="A29" s="2300" t="s">
        <v>667</v>
      </c>
      <c r="B29" s="2303" t="s">
        <v>668</v>
      </c>
      <c r="C29" s="2304"/>
      <c r="D29" s="2304"/>
      <c r="E29" s="2305"/>
      <c r="F29" s="2306" t="s">
        <v>1121</v>
      </c>
      <c r="G29" s="2307"/>
      <c r="H29" s="2307"/>
      <c r="I29" s="2307"/>
      <c r="J29" s="2307"/>
      <c r="K29" s="2307"/>
      <c r="L29" s="2307"/>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8"/>
      <c r="AL29" s="638" t="str">
        <f>LEN(F29)&amp;" 文字(最大250文字)"</f>
        <v>22 文字(最大250文字)</v>
      </c>
      <c r="AN29" s="2187" t="s">
        <v>1391</v>
      </c>
      <c r="AO29" s="2188"/>
      <c r="AR29" s="930" t="str">
        <f>IF(様式1!N26&lt;&gt;"","○","")</f>
        <v/>
      </c>
      <c r="AS29" s="929" t="s">
        <v>216</v>
      </c>
      <c r="AT29" s="129" t="s">
        <v>324</v>
      </c>
      <c r="AV29" s="26"/>
      <c r="AW29" s="129"/>
      <c r="BJ29" s="44" t="str">
        <f>IF(様式1!N25&lt;&gt;"","○","")</f>
        <v/>
      </c>
      <c r="BK29" s="26" t="s">
        <v>602</v>
      </c>
    </row>
    <row r="30" spans="1:63" s="45" customFormat="1" ht="16.5" customHeight="1">
      <c r="A30" s="2301"/>
      <c r="B30" s="2309" t="s">
        <v>70</v>
      </c>
      <c r="C30" s="2251"/>
      <c r="D30" s="2251"/>
      <c r="E30" s="2251"/>
      <c r="F30" s="2251"/>
      <c r="G30" s="2251"/>
      <c r="H30" s="2251"/>
      <c r="I30" s="2251"/>
      <c r="J30" s="2310"/>
      <c r="K30" s="2251" t="s">
        <v>669</v>
      </c>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311" t="s">
        <v>67</v>
      </c>
      <c r="AJ30" s="2311"/>
      <c r="AK30" s="2312"/>
      <c r="AN30" s="1297" t="s">
        <v>1392</v>
      </c>
      <c r="AO30" s="1298" t="s">
        <v>1393</v>
      </c>
      <c r="AR30" s="930" t="str">
        <f>IF(様式1!N27&lt;&gt;"","○","")</f>
        <v/>
      </c>
      <c r="AS30" s="929" t="s">
        <v>752</v>
      </c>
      <c r="AT30" s="129" t="s">
        <v>325</v>
      </c>
      <c r="AV30" s="26"/>
      <c r="AW30" s="129"/>
      <c r="BJ30" s="44" t="str">
        <f>IF(様式1!N26&lt;&gt;"","○","")</f>
        <v/>
      </c>
      <c r="BK30" s="26" t="s">
        <v>167</v>
      </c>
    </row>
    <row r="31" spans="1:63" s="45" customFormat="1" ht="23.25" customHeight="1">
      <c r="A31" s="2301"/>
      <c r="B31" s="2313" t="s">
        <v>670</v>
      </c>
      <c r="C31" s="2315"/>
      <c r="D31" s="2316"/>
      <c r="E31" s="2316"/>
      <c r="F31" s="2316"/>
      <c r="G31" s="2316"/>
      <c r="H31" s="2316"/>
      <c r="I31" s="2316"/>
      <c r="J31" s="2317"/>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9"/>
      <c r="AI31" s="2298"/>
      <c r="AJ31" s="2298"/>
      <c r="AK31" s="2299"/>
      <c r="AN31" s="1299" t="s">
        <v>1403</v>
      </c>
      <c r="AO31" s="1300" t="s">
        <v>1404</v>
      </c>
      <c r="AR31" s="44"/>
      <c r="AS31" s="26"/>
      <c r="AT31" s="129"/>
      <c r="AV31" s="26"/>
      <c r="AW31" s="129"/>
      <c r="BJ31" s="44" t="str">
        <f>IF(様式1!N27&lt;&gt;"","○","")</f>
        <v/>
      </c>
      <c r="BK31" s="26" t="s">
        <v>168</v>
      </c>
    </row>
    <row r="32" spans="1:63" s="45" customFormat="1" ht="27.75" customHeight="1">
      <c r="A32" s="2301"/>
      <c r="B32" s="2314"/>
      <c r="C32" s="2202"/>
      <c r="D32" s="2203"/>
      <c r="E32" s="2203"/>
      <c r="F32" s="2203"/>
      <c r="G32" s="2203"/>
      <c r="H32" s="2203"/>
      <c r="I32" s="2203"/>
      <c r="J32" s="2204"/>
      <c r="K32" s="2205"/>
      <c r="L32" s="2205"/>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2206"/>
      <c r="AI32" s="2189"/>
      <c r="AJ32" s="2189"/>
      <c r="AK32" s="2190"/>
      <c r="AN32" s="1371" t="s">
        <v>1456</v>
      </c>
      <c r="AO32" s="1372" t="s">
        <v>1457</v>
      </c>
      <c r="AR32" s="44"/>
      <c r="AS32" s="26"/>
      <c r="AT32" s="129"/>
      <c r="AV32" s="26"/>
      <c r="AW32" s="129"/>
      <c r="BJ32" s="44"/>
    </row>
    <row r="33" spans="1:49" s="45" customFormat="1" ht="18" customHeight="1">
      <c r="A33" s="2301"/>
      <c r="B33" s="2314"/>
      <c r="C33" s="2202"/>
      <c r="D33" s="2203"/>
      <c r="E33" s="2203"/>
      <c r="F33" s="2203"/>
      <c r="G33" s="2203"/>
      <c r="H33" s="2203"/>
      <c r="I33" s="2203"/>
      <c r="J33" s="2204"/>
      <c r="K33" s="2205"/>
      <c r="L33" s="2205"/>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6"/>
      <c r="AI33" s="2189"/>
      <c r="AJ33" s="2189"/>
      <c r="AK33" s="2190"/>
      <c r="AN33" s="1302" t="s">
        <v>1394</v>
      </c>
      <c r="AO33" s="1301" t="s">
        <v>1395</v>
      </c>
      <c r="AR33" s="44"/>
      <c r="AS33" s="26"/>
      <c r="AT33" s="129"/>
      <c r="AV33" s="26"/>
      <c r="AW33" s="129"/>
    </row>
    <row r="34" spans="1:49" s="45" customFormat="1" ht="18" customHeight="1">
      <c r="A34" s="2301"/>
      <c r="B34" s="2314"/>
      <c r="C34" s="2202"/>
      <c r="D34" s="2203"/>
      <c r="E34" s="2203"/>
      <c r="F34" s="2203"/>
      <c r="G34" s="2203"/>
      <c r="H34" s="2203"/>
      <c r="I34" s="2203"/>
      <c r="J34" s="2204"/>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6"/>
      <c r="AI34" s="2189"/>
      <c r="AJ34" s="2189"/>
      <c r="AK34" s="2190"/>
      <c r="AN34" s="1302" t="s">
        <v>1396</v>
      </c>
      <c r="AO34" s="1301" t="s">
        <v>1397</v>
      </c>
      <c r="AR34" s="44"/>
      <c r="AS34" s="26"/>
      <c r="AT34" s="129"/>
      <c r="AV34" s="26"/>
      <c r="AW34" s="129"/>
    </row>
    <row r="35" spans="1:49" s="45" customFormat="1" ht="18" customHeight="1">
      <c r="A35" s="2301"/>
      <c r="B35" s="2314"/>
      <c r="C35" s="2202"/>
      <c r="D35" s="2203"/>
      <c r="E35" s="2203"/>
      <c r="F35" s="2203"/>
      <c r="G35" s="2203"/>
      <c r="H35" s="2203"/>
      <c r="I35" s="2203"/>
      <c r="J35" s="2204"/>
      <c r="K35" s="2205"/>
      <c r="L35" s="2205"/>
      <c r="M35" s="2205"/>
      <c r="N35" s="2205"/>
      <c r="O35" s="2205"/>
      <c r="P35" s="2205"/>
      <c r="Q35" s="2205"/>
      <c r="R35" s="2205"/>
      <c r="S35" s="2205"/>
      <c r="T35" s="2205"/>
      <c r="U35" s="2205"/>
      <c r="V35" s="2205"/>
      <c r="W35" s="2205"/>
      <c r="X35" s="2205"/>
      <c r="Y35" s="2205"/>
      <c r="Z35" s="2205"/>
      <c r="AA35" s="2205"/>
      <c r="AB35" s="2205"/>
      <c r="AC35" s="2205"/>
      <c r="AD35" s="2205"/>
      <c r="AE35" s="2205"/>
      <c r="AF35" s="2205"/>
      <c r="AG35" s="2205"/>
      <c r="AH35" s="2206"/>
      <c r="AI35" s="2189"/>
      <c r="AJ35" s="2189"/>
      <c r="AK35" s="2190"/>
      <c r="AN35" s="1303" t="s">
        <v>1398</v>
      </c>
      <c r="AO35" s="1304" t="s">
        <v>1399</v>
      </c>
      <c r="AV35" s="26"/>
      <c r="AW35" s="129"/>
    </row>
    <row r="36" spans="1:49" s="45" customFormat="1" ht="18" customHeight="1">
      <c r="A36" s="2301"/>
      <c r="B36" s="2314"/>
      <c r="C36" s="2202"/>
      <c r="D36" s="2203"/>
      <c r="E36" s="2203"/>
      <c r="F36" s="2203"/>
      <c r="G36" s="2203"/>
      <c r="H36" s="2203"/>
      <c r="I36" s="2203"/>
      <c r="J36" s="2204"/>
      <c r="K36" s="2205"/>
      <c r="L36" s="2205"/>
      <c r="M36" s="2205"/>
      <c r="N36" s="2205"/>
      <c r="O36" s="2205"/>
      <c r="P36" s="2205"/>
      <c r="Q36" s="2205"/>
      <c r="R36" s="2205"/>
      <c r="S36" s="2205"/>
      <c r="T36" s="2205"/>
      <c r="U36" s="2205"/>
      <c r="V36" s="2205"/>
      <c r="W36" s="2205"/>
      <c r="X36" s="2205"/>
      <c r="Y36" s="2205"/>
      <c r="Z36" s="2205"/>
      <c r="AA36" s="2205"/>
      <c r="AB36" s="2205"/>
      <c r="AC36" s="2205"/>
      <c r="AD36" s="2205"/>
      <c r="AE36" s="2205"/>
      <c r="AF36" s="2205"/>
      <c r="AG36" s="2205"/>
      <c r="AH36" s="2206"/>
      <c r="AI36" s="2189"/>
      <c r="AJ36" s="2189"/>
      <c r="AK36" s="2190"/>
      <c r="AN36" s="1491" t="s">
        <v>1751</v>
      </c>
      <c r="AO36" s="1305" t="s">
        <v>1400</v>
      </c>
    </row>
    <row r="37" spans="1:49" s="45" customFormat="1" ht="18" customHeight="1">
      <c r="A37" s="2301"/>
      <c r="B37" s="2314"/>
      <c r="C37" s="2202"/>
      <c r="D37" s="2203"/>
      <c r="E37" s="2203"/>
      <c r="F37" s="2203"/>
      <c r="G37" s="2203"/>
      <c r="H37" s="2203"/>
      <c r="I37" s="2203"/>
      <c r="J37" s="2204"/>
      <c r="K37" s="2205"/>
      <c r="L37" s="2205"/>
      <c r="M37" s="2205"/>
      <c r="N37" s="2205"/>
      <c r="O37" s="2205"/>
      <c r="P37" s="2205"/>
      <c r="Q37" s="2205"/>
      <c r="R37" s="2205"/>
      <c r="S37" s="2205"/>
      <c r="T37" s="2205"/>
      <c r="U37" s="2205"/>
      <c r="V37" s="2205"/>
      <c r="W37" s="2205"/>
      <c r="X37" s="2205"/>
      <c r="Y37" s="2205"/>
      <c r="Z37" s="2205"/>
      <c r="AA37" s="2205"/>
      <c r="AB37" s="2205"/>
      <c r="AC37" s="2205"/>
      <c r="AD37" s="2205"/>
      <c r="AE37" s="2205"/>
      <c r="AF37" s="2205"/>
      <c r="AG37" s="2205"/>
      <c r="AH37" s="2206"/>
      <c r="AI37" s="2189"/>
      <c r="AJ37" s="2189"/>
      <c r="AK37" s="2190"/>
      <c r="AN37" s="1369" t="s">
        <v>1401</v>
      </c>
      <c r="AO37" s="1370" t="s">
        <v>1402</v>
      </c>
    </row>
    <row r="38" spans="1:49" s="45" customFormat="1" ht="18" customHeight="1">
      <c r="A38" s="2301"/>
      <c r="B38" s="2314"/>
      <c r="C38" s="2202"/>
      <c r="D38" s="2203"/>
      <c r="E38" s="2203"/>
      <c r="F38" s="2203"/>
      <c r="G38" s="2203"/>
      <c r="H38" s="2203"/>
      <c r="I38" s="2203"/>
      <c r="J38" s="2204"/>
      <c r="K38" s="2205"/>
      <c r="L38" s="2205"/>
      <c r="M38" s="2205"/>
      <c r="N38" s="2205"/>
      <c r="O38" s="2205"/>
      <c r="P38" s="2205"/>
      <c r="Q38" s="2205"/>
      <c r="R38" s="2205"/>
      <c r="S38" s="2205"/>
      <c r="T38" s="2205"/>
      <c r="U38" s="2205"/>
      <c r="V38" s="2205"/>
      <c r="W38" s="2205"/>
      <c r="X38" s="2205"/>
      <c r="Y38" s="2205"/>
      <c r="Z38" s="2205"/>
      <c r="AA38" s="2205"/>
      <c r="AB38" s="2205"/>
      <c r="AC38" s="2205"/>
      <c r="AD38" s="2205"/>
      <c r="AE38" s="2205"/>
      <c r="AF38" s="2205"/>
      <c r="AG38" s="2205"/>
      <c r="AH38" s="2206"/>
      <c r="AI38" s="2189"/>
      <c r="AJ38" s="2189"/>
      <c r="AK38" s="2190"/>
      <c r="AM38" s="1380"/>
      <c r="AN38" s="2434" t="s">
        <v>1455</v>
      </c>
      <c r="AO38" s="2437" t="s">
        <v>1698</v>
      </c>
      <c r="AP38" s="1379"/>
      <c r="AQ38" s="44"/>
      <c r="AR38" s="44"/>
    </row>
    <row r="39" spans="1:49" s="45" customFormat="1" ht="18" customHeight="1">
      <c r="A39" s="2301"/>
      <c r="B39" s="2314"/>
      <c r="C39" s="2202"/>
      <c r="D39" s="2203"/>
      <c r="E39" s="2203"/>
      <c r="F39" s="2203"/>
      <c r="G39" s="2203"/>
      <c r="H39" s="2203"/>
      <c r="I39" s="2203"/>
      <c r="J39" s="2204"/>
      <c r="K39" s="2205"/>
      <c r="L39" s="2205"/>
      <c r="M39" s="2205"/>
      <c r="N39" s="2205"/>
      <c r="O39" s="2205"/>
      <c r="P39" s="2205"/>
      <c r="Q39" s="2205"/>
      <c r="R39" s="2205"/>
      <c r="S39" s="2205"/>
      <c r="T39" s="2205"/>
      <c r="U39" s="2205"/>
      <c r="V39" s="2205"/>
      <c r="W39" s="2205"/>
      <c r="X39" s="2205"/>
      <c r="Y39" s="2205"/>
      <c r="Z39" s="2205"/>
      <c r="AA39" s="2205"/>
      <c r="AB39" s="2205"/>
      <c r="AC39" s="2205"/>
      <c r="AD39" s="2205"/>
      <c r="AE39" s="2205"/>
      <c r="AF39" s="2205"/>
      <c r="AG39" s="2205"/>
      <c r="AH39" s="2206"/>
      <c r="AI39" s="2189"/>
      <c r="AJ39" s="2189"/>
      <c r="AK39" s="2190"/>
      <c r="AL39" s="1416"/>
      <c r="AN39" s="2435"/>
      <c r="AO39" s="2438"/>
      <c r="AP39" s="1416"/>
    </row>
    <row r="40" spans="1:49" s="45" customFormat="1" ht="18" customHeight="1" thickBot="1">
      <c r="A40" s="2301"/>
      <c r="B40" s="2314"/>
      <c r="C40" s="2199"/>
      <c r="D40" s="2200"/>
      <c r="E40" s="2200"/>
      <c r="F40" s="2200"/>
      <c r="G40" s="2200"/>
      <c r="H40" s="2200"/>
      <c r="I40" s="2200"/>
      <c r="J40" s="2201"/>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8"/>
      <c r="AI40" s="2197"/>
      <c r="AJ40" s="2197"/>
      <c r="AK40" s="2198"/>
      <c r="AN40" s="2436"/>
      <c r="AO40" s="2439"/>
      <c r="AP40" s="1416"/>
    </row>
    <row r="41" spans="1:49" s="45" customFormat="1" ht="18" customHeight="1">
      <c r="A41" s="2301"/>
      <c r="B41" s="2313" t="s">
        <v>671</v>
      </c>
      <c r="C41" s="2315"/>
      <c r="D41" s="2316"/>
      <c r="E41" s="2316"/>
      <c r="F41" s="2316"/>
      <c r="G41" s="2316"/>
      <c r="H41" s="2316"/>
      <c r="I41" s="2316"/>
      <c r="J41" s="2317"/>
      <c r="K41" s="2318"/>
      <c r="L41" s="231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9"/>
      <c r="AI41" s="2298"/>
      <c r="AJ41" s="2298"/>
      <c r="AK41" s="2299"/>
    </row>
    <row r="42" spans="1:49" s="45" customFormat="1" ht="18" customHeight="1">
      <c r="A42" s="2301"/>
      <c r="B42" s="2314"/>
      <c r="C42" s="2202"/>
      <c r="D42" s="2203"/>
      <c r="E42" s="2203"/>
      <c r="F42" s="2203"/>
      <c r="G42" s="2203"/>
      <c r="H42" s="2203"/>
      <c r="I42" s="2203"/>
      <c r="J42" s="2204"/>
      <c r="K42" s="2205"/>
      <c r="L42" s="2205"/>
      <c r="M42" s="2205"/>
      <c r="N42" s="2205"/>
      <c r="O42" s="2205"/>
      <c r="P42" s="2205"/>
      <c r="Q42" s="2205"/>
      <c r="R42" s="2205"/>
      <c r="S42" s="2205"/>
      <c r="T42" s="2205"/>
      <c r="U42" s="2205"/>
      <c r="V42" s="2205"/>
      <c r="W42" s="2205"/>
      <c r="X42" s="2205"/>
      <c r="Y42" s="2205"/>
      <c r="Z42" s="2205"/>
      <c r="AA42" s="2205"/>
      <c r="AB42" s="2205"/>
      <c r="AC42" s="2205"/>
      <c r="AD42" s="2205"/>
      <c r="AE42" s="2205"/>
      <c r="AF42" s="2205"/>
      <c r="AG42" s="2205"/>
      <c r="AH42" s="2206"/>
      <c r="AI42" s="2189"/>
      <c r="AJ42" s="2189"/>
      <c r="AK42" s="2190"/>
    </row>
    <row r="43" spans="1:49" s="45" customFormat="1" ht="18" customHeight="1">
      <c r="A43" s="2301"/>
      <c r="B43" s="2314"/>
      <c r="C43" s="2202"/>
      <c r="D43" s="2203"/>
      <c r="E43" s="2203"/>
      <c r="F43" s="2203"/>
      <c r="G43" s="2203"/>
      <c r="H43" s="2203"/>
      <c r="I43" s="2203"/>
      <c r="J43" s="2204"/>
      <c r="K43" s="2205"/>
      <c r="L43" s="2205"/>
      <c r="M43" s="2205"/>
      <c r="N43" s="2205"/>
      <c r="O43" s="2205"/>
      <c r="P43" s="2205"/>
      <c r="Q43" s="2205"/>
      <c r="R43" s="2205"/>
      <c r="S43" s="2205"/>
      <c r="T43" s="2205"/>
      <c r="U43" s="2205"/>
      <c r="V43" s="2205"/>
      <c r="W43" s="2205"/>
      <c r="X43" s="2205"/>
      <c r="Y43" s="2205"/>
      <c r="Z43" s="2205"/>
      <c r="AA43" s="2205"/>
      <c r="AB43" s="2205"/>
      <c r="AC43" s="2205"/>
      <c r="AD43" s="2205"/>
      <c r="AE43" s="2205"/>
      <c r="AF43" s="2205"/>
      <c r="AG43" s="2205"/>
      <c r="AH43" s="2206"/>
      <c r="AI43" s="2189"/>
      <c r="AJ43" s="2189"/>
      <c r="AK43" s="2190"/>
    </row>
    <row r="44" spans="1:49" s="45" customFormat="1" ht="18" customHeight="1">
      <c r="A44" s="2301"/>
      <c r="B44" s="2314"/>
      <c r="C44" s="2202"/>
      <c r="D44" s="2203"/>
      <c r="E44" s="2203"/>
      <c r="F44" s="2203"/>
      <c r="G44" s="2203"/>
      <c r="H44" s="2203"/>
      <c r="I44" s="2203"/>
      <c r="J44" s="2204"/>
      <c r="K44" s="2205"/>
      <c r="L44" s="2205"/>
      <c r="M44" s="2205"/>
      <c r="N44" s="2205"/>
      <c r="O44" s="2205"/>
      <c r="P44" s="2205"/>
      <c r="Q44" s="2205"/>
      <c r="R44" s="2205"/>
      <c r="S44" s="2205"/>
      <c r="T44" s="2205"/>
      <c r="U44" s="2205"/>
      <c r="V44" s="2205"/>
      <c r="W44" s="2205"/>
      <c r="X44" s="2205"/>
      <c r="Y44" s="2205"/>
      <c r="Z44" s="2205"/>
      <c r="AA44" s="2205"/>
      <c r="AB44" s="2205"/>
      <c r="AC44" s="2205"/>
      <c r="AD44" s="2205"/>
      <c r="AE44" s="2205"/>
      <c r="AF44" s="2205"/>
      <c r="AG44" s="2205"/>
      <c r="AH44" s="2206"/>
      <c r="AI44" s="2189"/>
      <c r="AJ44" s="2189"/>
      <c r="AK44" s="2190"/>
    </row>
    <row r="45" spans="1:49" s="45" customFormat="1" ht="18" customHeight="1">
      <c r="A45" s="2301"/>
      <c r="B45" s="2314"/>
      <c r="C45" s="2202"/>
      <c r="D45" s="2203"/>
      <c r="E45" s="2203"/>
      <c r="F45" s="2203"/>
      <c r="G45" s="2203"/>
      <c r="H45" s="2203"/>
      <c r="I45" s="2203"/>
      <c r="J45" s="2204"/>
      <c r="K45" s="2205"/>
      <c r="L45" s="2205"/>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6"/>
      <c r="AI45" s="2189"/>
      <c r="AJ45" s="2189"/>
      <c r="AK45" s="2190"/>
    </row>
    <row r="46" spans="1:49" s="45" customFormat="1" ht="18" customHeight="1">
      <c r="A46" s="2301"/>
      <c r="B46" s="2314"/>
      <c r="C46" s="2202"/>
      <c r="D46" s="2203"/>
      <c r="E46" s="2203"/>
      <c r="F46" s="2203"/>
      <c r="G46" s="2203"/>
      <c r="H46" s="2203"/>
      <c r="I46" s="2203"/>
      <c r="J46" s="2204"/>
      <c r="K46" s="2205"/>
      <c r="L46" s="2205"/>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6"/>
      <c r="AI46" s="2189"/>
      <c r="AJ46" s="2189"/>
      <c r="AK46" s="2190"/>
    </row>
    <row r="47" spans="1:49" s="45" customFormat="1" ht="18" customHeight="1">
      <c r="A47" s="2301"/>
      <c r="B47" s="2314"/>
      <c r="C47" s="2202"/>
      <c r="D47" s="2203"/>
      <c r="E47" s="2203"/>
      <c r="F47" s="2203"/>
      <c r="G47" s="2203"/>
      <c r="H47" s="2203"/>
      <c r="I47" s="2203"/>
      <c r="J47" s="2204"/>
      <c r="K47" s="2205"/>
      <c r="L47" s="2205"/>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6"/>
      <c r="AI47" s="2189"/>
      <c r="AJ47" s="2189"/>
      <c r="AK47" s="2190"/>
    </row>
    <row r="48" spans="1:49" s="45" customFormat="1" ht="18" customHeight="1">
      <c r="A48" s="2301"/>
      <c r="B48" s="2314"/>
      <c r="C48" s="2202"/>
      <c r="D48" s="2203"/>
      <c r="E48" s="2203"/>
      <c r="F48" s="2203"/>
      <c r="G48" s="2203"/>
      <c r="H48" s="2203"/>
      <c r="I48" s="2203"/>
      <c r="J48" s="2204"/>
      <c r="K48" s="2205"/>
      <c r="L48" s="2205"/>
      <c r="M48" s="2205"/>
      <c r="N48" s="2205"/>
      <c r="O48" s="2205"/>
      <c r="P48" s="2205"/>
      <c r="Q48" s="2205"/>
      <c r="R48" s="2205"/>
      <c r="S48" s="2205"/>
      <c r="T48" s="2205"/>
      <c r="U48" s="2205"/>
      <c r="V48" s="2205"/>
      <c r="W48" s="2205"/>
      <c r="X48" s="2205"/>
      <c r="Y48" s="2205"/>
      <c r="Z48" s="2205"/>
      <c r="AA48" s="2205"/>
      <c r="AB48" s="2205"/>
      <c r="AC48" s="2205"/>
      <c r="AD48" s="2205"/>
      <c r="AE48" s="2205"/>
      <c r="AF48" s="2205"/>
      <c r="AG48" s="2205"/>
      <c r="AH48" s="2206"/>
      <c r="AI48" s="2189"/>
      <c r="AJ48" s="2189"/>
      <c r="AK48" s="2190"/>
    </row>
    <row r="49" spans="1:39" s="45" customFormat="1" ht="18" customHeight="1">
      <c r="A49" s="2301"/>
      <c r="B49" s="2314"/>
      <c r="C49" s="2202"/>
      <c r="D49" s="2203"/>
      <c r="E49" s="2203"/>
      <c r="F49" s="2203"/>
      <c r="G49" s="2203"/>
      <c r="H49" s="2203"/>
      <c r="I49" s="2203"/>
      <c r="J49" s="2204"/>
      <c r="K49" s="2205"/>
      <c r="L49" s="2205"/>
      <c r="M49" s="2205"/>
      <c r="N49" s="2205"/>
      <c r="O49" s="2205"/>
      <c r="P49" s="2205"/>
      <c r="Q49" s="2205"/>
      <c r="R49" s="2205"/>
      <c r="S49" s="2205"/>
      <c r="T49" s="2205"/>
      <c r="U49" s="2205"/>
      <c r="V49" s="2205"/>
      <c r="W49" s="2205"/>
      <c r="X49" s="2205"/>
      <c r="Y49" s="2205"/>
      <c r="Z49" s="2205"/>
      <c r="AA49" s="2205"/>
      <c r="AB49" s="2205"/>
      <c r="AC49" s="2205"/>
      <c r="AD49" s="2205"/>
      <c r="AE49" s="2205"/>
      <c r="AF49" s="2205"/>
      <c r="AG49" s="2205"/>
      <c r="AH49" s="2206"/>
      <c r="AI49" s="2189"/>
      <c r="AJ49" s="2189"/>
      <c r="AK49" s="2190"/>
    </row>
    <row r="50" spans="1:39" s="45" customFormat="1" ht="18" customHeight="1">
      <c r="A50" s="2301"/>
      <c r="B50" s="2440"/>
      <c r="C50" s="2199"/>
      <c r="D50" s="2200"/>
      <c r="E50" s="2200"/>
      <c r="F50" s="2200"/>
      <c r="G50" s="2200"/>
      <c r="H50" s="2200"/>
      <c r="I50" s="2200"/>
      <c r="J50" s="2201"/>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8"/>
      <c r="AI50" s="2197"/>
      <c r="AJ50" s="2197"/>
      <c r="AK50" s="2198"/>
    </row>
    <row r="51" spans="1:39" s="45" customFormat="1" ht="16.5" customHeight="1">
      <c r="A51" s="2301"/>
      <c r="B51" s="2209" t="s">
        <v>672</v>
      </c>
      <c r="C51" s="2210"/>
      <c r="D51" s="2210"/>
      <c r="E51" s="2210"/>
      <c r="F51" s="2210"/>
      <c r="G51" s="2210"/>
      <c r="H51" s="2210"/>
      <c r="I51" s="2210"/>
      <c r="J51" s="2211"/>
      <c r="K51" s="617"/>
      <c r="L51" s="2212" t="s">
        <v>673</v>
      </c>
      <c r="M51" s="2213"/>
      <c r="N51" s="2213"/>
      <c r="O51" s="2213"/>
      <c r="P51" s="617"/>
      <c r="Q51" s="2209" t="s">
        <v>674</v>
      </c>
      <c r="R51" s="2210"/>
      <c r="S51" s="2210"/>
      <c r="T51" s="2210"/>
      <c r="U51" s="2223" t="s">
        <v>675</v>
      </c>
      <c r="V51" s="2223"/>
      <c r="W51" s="2223"/>
      <c r="X51" s="2223"/>
      <c r="Y51" s="2223"/>
      <c r="Z51" s="2223"/>
      <c r="AA51" s="2223"/>
      <c r="AB51" s="2223"/>
      <c r="AC51" s="2223"/>
      <c r="AD51" s="2223"/>
      <c r="AE51" s="2223"/>
      <c r="AF51" s="2223"/>
      <c r="AG51" s="2223"/>
      <c r="AH51" s="2223"/>
      <c r="AI51" s="2224"/>
      <c r="AJ51" s="2224"/>
      <c r="AK51" s="2225"/>
    </row>
    <row r="52" spans="1:39" s="45" customFormat="1" ht="16.5" customHeight="1">
      <c r="A52" s="2301"/>
      <c r="B52" s="2226" t="s">
        <v>676</v>
      </c>
      <c r="C52" s="2227"/>
      <c r="D52" s="2227"/>
      <c r="E52" s="2227"/>
      <c r="F52" s="2227"/>
      <c r="G52" s="2227"/>
      <c r="H52" s="2227"/>
      <c r="I52" s="2227"/>
      <c r="J52" s="2228"/>
      <c r="K52" s="2274"/>
      <c r="L52" s="2275"/>
      <c r="M52" s="2276"/>
      <c r="N52" s="2277"/>
      <c r="O52" s="2278"/>
      <c r="P52" s="2278"/>
      <c r="Q52" s="2278"/>
      <c r="R52" s="2278"/>
      <c r="S52" s="2278"/>
      <c r="T52" s="2278"/>
      <c r="U52" s="2278"/>
      <c r="V52" s="2278"/>
      <c r="W52" s="2278"/>
      <c r="X52" s="2278"/>
      <c r="Y52" s="2278"/>
      <c r="Z52" s="2278"/>
      <c r="AA52" s="2278"/>
      <c r="AB52" s="2278"/>
      <c r="AC52" s="2278"/>
      <c r="AD52" s="2278"/>
      <c r="AE52" s="2278"/>
      <c r="AF52" s="2278"/>
      <c r="AG52" s="2278"/>
      <c r="AH52" s="2279"/>
      <c r="AI52" s="2298"/>
      <c r="AJ52" s="2298"/>
      <c r="AK52" s="2299"/>
    </row>
    <row r="53" spans="1:39" s="45" customFormat="1" ht="16.5" customHeight="1">
      <c r="A53" s="2301"/>
      <c r="B53" s="2229"/>
      <c r="C53" s="2230"/>
      <c r="D53" s="2230"/>
      <c r="E53" s="2230"/>
      <c r="F53" s="2230"/>
      <c r="G53" s="2230"/>
      <c r="H53" s="2230"/>
      <c r="I53" s="2230"/>
      <c r="J53" s="2231"/>
      <c r="K53" s="2280"/>
      <c r="L53" s="2281"/>
      <c r="M53" s="2282"/>
      <c r="N53" s="2283"/>
      <c r="O53" s="2284"/>
      <c r="P53" s="2284"/>
      <c r="Q53" s="2284"/>
      <c r="R53" s="2284"/>
      <c r="S53" s="2284"/>
      <c r="T53" s="2284"/>
      <c r="U53" s="2284"/>
      <c r="V53" s="2284"/>
      <c r="W53" s="2284"/>
      <c r="X53" s="2284"/>
      <c r="Y53" s="2284"/>
      <c r="Z53" s="2284"/>
      <c r="AA53" s="2284"/>
      <c r="AB53" s="2284"/>
      <c r="AC53" s="2284"/>
      <c r="AD53" s="2284"/>
      <c r="AE53" s="2284"/>
      <c r="AF53" s="2284"/>
      <c r="AG53" s="2284"/>
      <c r="AH53" s="2285"/>
      <c r="AI53" s="2189"/>
      <c r="AJ53" s="2189"/>
      <c r="AK53" s="2190"/>
    </row>
    <row r="54" spans="1:39" s="45" customFormat="1" ht="16.5" customHeight="1">
      <c r="A54" s="2301"/>
      <c r="B54" s="2229"/>
      <c r="C54" s="2230"/>
      <c r="D54" s="2230"/>
      <c r="E54" s="2230"/>
      <c r="F54" s="2230"/>
      <c r="G54" s="2230"/>
      <c r="H54" s="2230"/>
      <c r="I54" s="2230"/>
      <c r="J54" s="2231"/>
      <c r="K54" s="2280"/>
      <c r="L54" s="2281"/>
      <c r="M54" s="2282"/>
      <c r="N54" s="2283"/>
      <c r="O54" s="2284"/>
      <c r="P54" s="2284"/>
      <c r="Q54" s="2284"/>
      <c r="R54" s="2284"/>
      <c r="S54" s="2284"/>
      <c r="T54" s="2284"/>
      <c r="U54" s="2284"/>
      <c r="V54" s="2284"/>
      <c r="W54" s="2284"/>
      <c r="X54" s="2284"/>
      <c r="Y54" s="2284"/>
      <c r="Z54" s="2284"/>
      <c r="AA54" s="2284"/>
      <c r="AB54" s="2284"/>
      <c r="AC54" s="2284"/>
      <c r="AD54" s="2284"/>
      <c r="AE54" s="2284"/>
      <c r="AF54" s="2284"/>
      <c r="AG54" s="2284"/>
      <c r="AH54" s="2285"/>
      <c r="AI54" s="2189"/>
      <c r="AJ54" s="2189"/>
      <c r="AK54" s="2190"/>
    </row>
    <row r="55" spans="1:39" s="45" customFormat="1" ht="16.5" customHeight="1">
      <c r="A55" s="2301"/>
      <c r="B55" s="2232"/>
      <c r="C55" s="2233"/>
      <c r="D55" s="2233"/>
      <c r="E55" s="2233"/>
      <c r="F55" s="2233"/>
      <c r="G55" s="2233"/>
      <c r="H55" s="2233"/>
      <c r="I55" s="2233"/>
      <c r="J55" s="2234"/>
      <c r="K55" s="2191"/>
      <c r="L55" s="2192"/>
      <c r="M55" s="2193"/>
      <c r="N55" s="2194"/>
      <c r="O55" s="2195"/>
      <c r="P55" s="2195"/>
      <c r="Q55" s="2195"/>
      <c r="R55" s="2195"/>
      <c r="S55" s="2195"/>
      <c r="T55" s="2195"/>
      <c r="U55" s="2195"/>
      <c r="V55" s="2195"/>
      <c r="W55" s="2195"/>
      <c r="X55" s="2195"/>
      <c r="Y55" s="2195"/>
      <c r="Z55" s="2195"/>
      <c r="AA55" s="2195"/>
      <c r="AB55" s="2195"/>
      <c r="AC55" s="2195"/>
      <c r="AD55" s="2195"/>
      <c r="AE55" s="2195"/>
      <c r="AF55" s="2195"/>
      <c r="AG55" s="2195"/>
      <c r="AH55" s="2196"/>
      <c r="AI55" s="2197"/>
      <c r="AJ55" s="2197"/>
      <c r="AK55" s="2198"/>
    </row>
    <row r="56" spans="1:39" ht="20.100000000000001" customHeight="1">
      <c r="A56" s="2301"/>
      <c r="B56" s="2229" t="s">
        <v>677</v>
      </c>
      <c r="C56" s="2230"/>
      <c r="D56" s="2230"/>
      <c r="E56" s="2230"/>
      <c r="F56" s="2230"/>
      <c r="G56" s="2272">
        <f>SUM(N56,T56,Z56,AF56)</f>
        <v>0</v>
      </c>
      <c r="H56" s="2272"/>
      <c r="I56" s="2272"/>
      <c r="J56" s="2273"/>
      <c r="K56" s="2250" t="s">
        <v>670</v>
      </c>
      <c r="L56" s="2251"/>
      <c r="M56" s="2251"/>
      <c r="N56" s="2292">
        <f>SUM(AI31:AK40)</f>
        <v>0</v>
      </c>
      <c r="O56" s="2292"/>
      <c r="P56" s="2292"/>
      <c r="Q56" s="2250" t="s">
        <v>671</v>
      </c>
      <c r="R56" s="2251"/>
      <c r="S56" s="2251"/>
      <c r="T56" s="2292">
        <f>SUM(AI41:AK50)</f>
        <v>0</v>
      </c>
      <c r="U56" s="2292"/>
      <c r="V56" s="2292"/>
      <c r="W56" s="2250" t="s">
        <v>678</v>
      </c>
      <c r="X56" s="2251"/>
      <c r="Y56" s="2251"/>
      <c r="Z56" s="2292">
        <f>AI51</f>
        <v>0</v>
      </c>
      <c r="AA56" s="2292"/>
      <c r="AB56" s="2295"/>
      <c r="AC56" s="2250" t="s">
        <v>721</v>
      </c>
      <c r="AD56" s="2251"/>
      <c r="AE56" s="2251"/>
      <c r="AF56" s="2292">
        <f>SUM(AI52:AK55)</f>
        <v>0</v>
      </c>
      <c r="AG56" s="2292"/>
      <c r="AH56" s="2292"/>
      <c r="AI56" s="2214"/>
      <c r="AJ56" s="2215"/>
      <c r="AK56" s="2216"/>
      <c r="AL56" s="26"/>
    </row>
    <row r="57" spans="1:39" s="1082" customFormat="1" ht="18" customHeight="1">
      <c r="A57" s="2301"/>
      <c r="B57" s="2286" t="s">
        <v>1500</v>
      </c>
      <c r="C57" s="2287"/>
      <c r="D57" s="2287"/>
      <c r="E57" s="2287"/>
      <c r="F57" s="2287"/>
      <c r="G57" s="2288">
        <v>0</v>
      </c>
      <c r="H57" s="2288"/>
      <c r="I57" s="2288"/>
      <c r="J57" s="1440" t="s">
        <v>156</v>
      </c>
      <c r="K57" s="2252"/>
      <c r="L57" s="2253"/>
      <c r="M57" s="2253"/>
      <c r="N57" s="2293"/>
      <c r="O57" s="2293"/>
      <c r="P57" s="2293"/>
      <c r="Q57" s="2252"/>
      <c r="R57" s="2253"/>
      <c r="S57" s="2253"/>
      <c r="T57" s="2293"/>
      <c r="U57" s="2293"/>
      <c r="V57" s="2293"/>
      <c r="W57" s="2252"/>
      <c r="X57" s="2253"/>
      <c r="Y57" s="2253"/>
      <c r="Z57" s="2293"/>
      <c r="AA57" s="2293"/>
      <c r="AB57" s="2296"/>
      <c r="AC57" s="2252"/>
      <c r="AD57" s="2253"/>
      <c r="AE57" s="2253"/>
      <c r="AF57" s="2293"/>
      <c r="AG57" s="2293"/>
      <c r="AH57" s="2293"/>
      <c r="AI57" s="2217"/>
      <c r="AJ57" s="2218"/>
      <c r="AK57" s="2219"/>
      <c r="AL57" s="1391"/>
      <c r="AM57" s="1152"/>
    </row>
    <row r="58" spans="1:39" s="1082" customFormat="1" ht="18" customHeight="1">
      <c r="A58" s="2301"/>
      <c r="B58" s="2289" t="s">
        <v>1501</v>
      </c>
      <c r="C58" s="2290"/>
      <c r="D58" s="2290"/>
      <c r="E58" s="2290"/>
      <c r="F58" s="2290"/>
      <c r="G58" s="2290"/>
      <c r="H58" s="2290"/>
      <c r="I58" s="2290"/>
      <c r="J58" s="2291"/>
      <c r="K58" s="2254"/>
      <c r="L58" s="2255"/>
      <c r="M58" s="2255"/>
      <c r="N58" s="2294"/>
      <c r="O58" s="2294"/>
      <c r="P58" s="2294"/>
      <c r="Q58" s="2254"/>
      <c r="R58" s="2255"/>
      <c r="S58" s="2255"/>
      <c r="T58" s="2294"/>
      <c r="U58" s="2294"/>
      <c r="V58" s="2294"/>
      <c r="W58" s="2254"/>
      <c r="X58" s="2255"/>
      <c r="Y58" s="2255"/>
      <c r="Z58" s="2294"/>
      <c r="AA58" s="2294"/>
      <c r="AB58" s="2297"/>
      <c r="AC58" s="2254"/>
      <c r="AD58" s="2255"/>
      <c r="AE58" s="2255"/>
      <c r="AF58" s="2294"/>
      <c r="AG58" s="2294"/>
      <c r="AH58" s="2294"/>
      <c r="AI58" s="2220"/>
      <c r="AJ58" s="2221"/>
      <c r="AK58" s="2222"/>
      <c r="AL58" s="1391"/>
      <c r="AM58" s="1152"/>
    </row>
    <row r="59" spans="1:39" ht="20.100000000000001" customHeight="1">
      <c r="A59" s="2301"/>
      <c r="B59" s="2227" t="s">
        <v>679</v>
      </c>
      <c r="C59" s="2227"/>
      <c r="D59" s="2227"/>
      <c r="E59" s="2227"/>
      <c r="F59" s="2227"/>
      <c r="G59" s="2227"/>
      <c r="H59" s="2227"/>
      <c r="I59" s="2227"/>
      <c r="J59" s="2228"/>
      <c r="K59" s="2246" t="s">
        <v>680</v>
      </c>
      <c r="L59" s="2247"/>
      <c r="M59" s="2247"/>
      <c r="N59" s="1015"/>
      <c r="O59" s="1016"/>
      <c r="P59" s="1017"/>
      <c r="Q59" s="1017"/>
      <c r="R59" s="1017"/>
      <c r="S59" s="1017"/>
      <c r="T59" s="1017"/>
      <c r="U59" s="1017"/>
      <c r="V59" s="1018"/>
      <c r="W59" s="1018"/>
      <c r="X59" s="1018"/>
      <c r="Y59" s="2248"/>
      <c r="Z59" s="2248"/>
      <c r="AA59" s="2248"/>
      <c r="AB59" s="2249"/>
      <c r="AC59" s="2250" t="s">
        <v>73</v>
      </c>
      <c r="AD59" s="2251"/>
      <c r="AE59" s="2251"/>
      <c r="AF59" s="2251"/>
      <c r="AG59" s="2256">
        <f>Y59+Y60</f>
        <v>0</v>
      </c>
      <c r="AH59" s="2256"/>
      <c r="AI59" s="2256"/>
      <c r="AJ59" s="2256"/>
      <c r="AK59" s="2257"/>
    </row>
    <row r="60" spans="1:39" ht="20.100000000000001" customHeight="1">
      <c r="A60" s="2301"/>
      <c r="B60" s="2230"/>
      <c r="C60" s="2230"/>
      <c r="D60" s="2230"/>
      <c r="E60" s="2230"/>
      <c r="F60" s="2230"/>
      <c r="G60" s="2230"/>
      <c r="H60" s="2230"/>
      <c r="I60" s="2230"/>
      <c r="J60" s="2231"/>
      <c r="K60" s="2262" t="s">
        <v>681</v>
      </c>
      <c r="L60" s="2263"/>
      <c r="M60" s="2263"/>
      <c r="N60" s="2264"/>
      <c r="O60" s="2264"/>
      <c r="P60" s="2264"/>
      <c r="Q60" s="2264"/>
      <c r="R60" s="2264"/>
      <c r="S60" s="2264"/>
      <c r="T60" s="2264"/>
      <c r="U60" s="2264"/>
      <c r="V60" s="2264"/>
      <c r="W60" s="2264"/>
      <c r="X60" s="618" t="s">
        <v>682</v>
      </c>
      <c r="Y60" s="2265"/>
      <c r="Z60" s="2265"/>
      <c r="AA60" s="2265"/>
      <c r="AB60" s="2266"/>
      <c r="AC60" s="2252"/>
      <c r="AD60" s="2253"/>
      <c r="AE60" s="2253"/>
      <c r="AF60" s="2253"/>
      <c r="AG60" s="2258"/>
      <c r="AH60" s="2258"/>
      <c r="AI60" s="2258"/>
      <c r="AJ60" s="2258"/>
      <c r="AK60" s="2259"/>
      <c r="AL60" s="26"/>
    </row>
    <row r="61" spans="1:39" ht="20.100000000000001" customHeight="1">
      <c r="A61" s="2302"/>
      <c r="B61" s="2233"/>
      <c r="C61" s="2233"/>
      <c r="D61" s="2233"/>
      <c r="E61" s="2233"/>
      <c r="F61" s="2233"/>
      <c r="G61" s="2233"/>
      <c r="H61" s="2233"/>
      <c r="I61" s="2233"/>
      <c r="J61" s="2234"/>
      <c r="K61" s="619" t="s">
        <v>683</v>
      </c>
      <c r="L61" s="620"/>
      <c r="M61" s="620"/>
      <c r="N61" s="2267"/>
      <c r="O61" s="2267"/>
      <c r="P61" s="2267"/>
      <c r="Q61" s="2267"/>
      <c r="R61" s="2267"/>
      <c r="S61" s="2267"/>
      <c r="T61" s="2267"/>
      <c r="U61" s="2267"/>
      <c r="V61" s="2267"/>
      <c r="W61" s="2267"/>
      <c r="X61" s="2267"/>
      <c r="Y61" s="2267"/>
      <c r="Z61" s="2267"/>
      <c r="AA61" s="2267"/>
      <c r="AB61" s="621" t="s">
        <v>682</v>
      </c>
      <c r="AC61" s="2254"/>
      <c r="AD61" s="2255"/>
      <c r="AE61" s="2255"/>
      <c r="AF61" s="2255"/>
      <c r="AG61" s="2260"/>
      <c r="AH61" s="2260"/>
      <c r="AI61" s="2260"/>
      <c r="AJ61" s="2260"/>
      <c r="AK61" s="2261"/>
      <c r="AL61" s="1007"/>
    </row>
    <row r="62" spans="1:39" s="1082" customFormat="1" ht="18" customHeight="1">
      <c r="A62" s="2235" t="s">
        <v>684</v>
      </c>
      <c r="B62" s="2428" t="s">
        <v>685</v>
      </c>
      <c r="C62" s="2429"/>
      <c r="D62" s="2429"/>
      <c r="E62" s="2429"/>
      <c r="F62" s="2429"/>
      <c r="G62" s="2429"/>
      <c r="H62" s="2429"/>
      <c r="I62" s="2429"/>
      <c r="J62" s="2430"/>
      <c r="K62" s="1151"/>
      <c r="L62" s="2238" t="s">
        <v>686</v>
      </c>
      <c r="M62" s="2239"/>
      <c r="N62" s="2239"/>
      <c r="O62" s="2239"/>
      <c r="P62" s="2239"/>
      <c r="Q62" s="2239"/>
      <c r="R62" s="2239"/>
      <c r="S62" s="2239"/>
      <c r="T62" s="2239"/>
      <c r="U62" s="2240"/>
      <c r="V62" s="1046" t="s">
        <v>981</v>
      </c>
      <c r="W62" s="2238" t="s">
        <v>982</v>
      </c>
      <c r="X62" s="2239"/>
      <c r="Y62" s="2239"/>
      <c r="Z62" s="2239"/>
      <c r="AA62" s="2239"/>
      <c r="AB62" s="2239"/>
      <c r="AC62" s="2239"/>
      <c r="AD62" s="2239"/>
      <c r="AE62" s="2239"/>
      <c r="AF62" s="2239"/>
      <c r="AG62" s="2239"/>
      <c r="AH62" s="2239"/>
      <c r="AI62" s="2239"/>
      <c r="AJ62" s="2239"/>
      <c r="AK62" s="2245"/>
      <c r="AL62" s="1392"/>
      <c r="AM62" s="1152"/>
    </row>
    <row r="63" spans="1:39" s="1082" customFormat="1" ht="18" customHeight="1">
      <c r="A63" s="2236"/>
      <c r="B63" s="2431"/>
      <c r="C63" s="2432"/>
      <c r="D63" s="2432"/>
      <c r="E63" s="2432"/>
      <c r="F63" s="2432"/>
      <c r="G63" s="2432"/>
      <c r="H63" s="2432"/>
      <c r="I63" s="2432"/>
      <c r="J63" s="2433"/>
      <c r="K63" s="1151"/>
      <c r="L63" s="2420" t="s">
        <v>1502</v>
      </c>
      <c r="M63" s="2421"/>
      <c r="N63" s="2421"/>
      <c r="O63" s="2421"/>
      <c r="P63" s="2421"/>
      <c r="Q63" s="2421"/>
      <c r="R63" s="2421"/>
      <c r="S63" s="2421"/>
      <c r="T63" s="2421"/>
      <c r="U63" s="2422"/>
      <c r="V63" s="1151"/>
      <c r="W63" s="2420" t="s">
        <v>1503</v>
      </c>
      <c r="X63" s="2421"/>
      <c r="Y63" s="2421"/>
      <c r="Z63" s="2421"/>
      <c r="AA63" s="2421"/>
      <c r="AB63" s="2421"/>
      <c r="AC63" s="2421"/>
      <c r="AD63" s="2421"/>
      <c r="AE63" s="2421"/>
      <c r="AF63" s="2422"/>
      <c r="AG63" s="2423" t="s">
        <v>1070</v>
      </c>
      <c r="AH63" s="2424"/>
      <c r="AI63" s="2425">
        <v>0</v>
      </c>
      <c r="AJ63" s="2426"/>
      <c r="AK63" s="2427"/>
      <c r="AL63" s="1392"/>
      <c r="AM63" s="1152"/>
    </row>
    <row r="64" spans="1:39" s="1082" customFormat="1" ht="27.95" customHeight="1">
      <c r="A64" s="2236"/>
      <c r="B64" s="2241" t="s">
        <v>687</v>
      </c>
      <c r="C64" s="2242"/>
      <c r="D64" s="2242"/>
      <c r="E64" s="2242"/>
      <c r="F64" s="2242"/>
      <c r="G64" s="2242"/>
      <c r="H64" s="2242"/>
      <c r="I64" s="2242"/>
      <c r="J64" s="2243"/>
      <c r="K64" s="2241"/>
      <c r="L64" s="224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4"/>
      <c r="AL64" s="1153"/>
      <c r="AM64" s="1152"/>
    </row>
    <row r="65" spans="1:76" s="1082" customFormat="1" ht="27.95" customHeight="1" thickBot="1">
      <c r="A65" s="2237"/>
      <c r="B65" s="2268" t="s">
        <v>688</v>
      </c>
      <c r="C65" s="2269"/>
      <c r="D65" s="2269"/>
      <c r="E65" s="2269"/>
      <c r="F65" s="2269"/>
      <c r="G65" s="2269"/>
      <c r="H65" s="2269"/>
      <c r="I65" s="2269"/>
      <c r="J65" s="2270"/>
      <c r="K65" s="2268"/>
      <c r="L65" s="2269"/>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71"/>
      <c r="AL65" s="1153"/>
      <c r="AM65" s="1152"/>
    </row>
    <row r="66" spans="1:76" s="1082" customFormat="1" ht="12" customHeight="1">
      <c r="A66" s="1154" t="s">
        <v>582</v>
      </c>
      <c r="B66" s="1155"/>
      <c r="C66" s="1155"/>
      <c r="D66" s="1155"/>
      <c r="E66" s="1155"/>
      <c r="F66" s="1155"/>
      <c r="G66" s="1155"/>
      <c r="H66" s="1155"/>
      <c r="I66" s="1155"/>
      <c r="J66" s="1155"/>
      <c r="K66" s="1155"/>
      <c r="L66" s="1155"/>
      <c r="M66" s="1155"/>
      <c r="N66" s="1155"/>
      <c r="O66" s="1155"/>
      <c r="P66" s="1155"/>
      <c r="Q66" s="1155"/>
      <c r="R66" s="1155"/>
      <c r="S66" s="1155"/>
      <c r="T66" s="1155"/>
      <c r="U66" s="1155"/>
      <c r="V66" s="1155"/>
      <c r="W66" s="1155"/>
      <c r="X66" s="1155"/>
      <c r="Y66" s="1155"/>
      <c r="Z66" s="1155"/>
      <c r="AA66" s="1155"/>
      <c r="AB66" s="1152"/>
      <c r="AC66" s="1152"/>
      <c r="AD66" s="1152"/>
      <c r="AE66" s="1152"/>
      <c r="AF66" s="1152"/>
      <c r="AG66" s="1152"/>
      <c r="AH66" s="1152"/>
      <c r="AI66" s="1152"/>
      <c r="AJ66" s="1152"/>
      <c r="AK66" s="1152"/>
      <c r="AL66" s="1156"/>
      <c r="AM66" s="1152"/>
    </row>
    <row r="67" spans="1:76" s="1082" customFormat="1" ht="12" customHeight="1">
      <c r="A67" s="1154" t="s">
        <v>1130</v>
      </c>
      <c r="B67" s="1155"/>
      <c r="C67" s="1155"/>
      <c r="D67" s="1155"/>
      <c r="E67" s="1155"/>
      <c r="F67" s="1155"/>
      <c r="G67" s="1155"/>
      <c r="H67" s="1155"/>
      <c r="I67" s="1155"/>
      <c r="J67" s="1155"/>
      <c r="K67" s="1155"/>
      <c r="L67" s="1155"/>
      <c r="M67" s="1155"/>
      <c r="N67" s="1155"/>
      <c r="O67" s="1155"/>
      <c r="P67" s="1155"/>
      <c r="Q67" s="1155"/>
      <c r="R67" s="1155"/>
      <c r="S67" s="1155"/>
      <c r="T67" s="1155"/>
      <c r="U67" s="1155"/>
      <c r="V67" s="1155"/>
      <c r="W67" s="1155"/>
      <c r="X67" s="1155"/>
      <c r="Y67" s="1155"/>
      <c r="Z67" s="1155"/>
      <c r="AA67" s="1155"/>
      <c r="AB67" s="1152"/>
      <c r="AC67" s="1152"/>
      <c r="AD67" s="1152"/>
      <c r="AE67" s="1152"/>
      <c r="AF67" s="1152"/>
      <c r="AG67" s="1152"/>
      <c r="AH67" s="1152"/>
      <c r="AI67" s="1152"/>
      <c r="AJ67" s="1152"/>
      <c r="AK67" s="1152"/>
      <c r="AL67" s="1156"/>
      <c r="AM67" s="1152"/>
    </row>
    <row r="68" spans="1:76" s="1082" customFormat="1" ht="12" customHeight="1">
      <c r="A68" s="1154" t="s">
        <v>689</v>
      </c>
      <c r="B68" s="1155"/>
      <c r="C68" s="1155"/>
      <c r="D68" s="1155"/>
      <c r="E68" s="1155"/>
      <c r="F68" s="1155"/>
      <c r="G68" s="1155"/>
      <c r="H68" s="1155"/>
      <c r="I68" s="1155"/>
      <c r="J68" s="1155"/>
      <c r="K68" s="1155"/>
      <c r="L68" s="1155"/>
      <c r="M68" s="1155"/>
      <c r="N68" s="1155"/>
      <c r="O68" s="1155"/>
      <c r="P68" s="1155"/>
      <c r="Q68" s="1155"/>
      <c r="R68" s="1155"/>
      <c r="S68" s="1155"/>
      <c r="T68" s="1155"/>
      <c r="U68" s="1155"/>
      <c r="V68" s="1155"/>
      <c r="W68" s="1155"/>
      <c r="X68" s="1155"/>
      <c r="Y68" s="1155"/>
      <c r="Z68" s="1155"/>
      <c r="AA68" s="1155"/>
      <c r="AB68" s="1152"/>
      <c r="AC68" s="1152"/>
      <c r="AD68" s="1152"/>
      <c r="AE68" s="1152"/>
      <c r="AF68" s="1152"/>
      <c r="AG68" s="1152"/>
      <c r="AH68" s="1152"/>
      <c r="AI68" s="1152"/>
      <c r="AJ68" s="1152"/>
      <c r="AK68" s="1152"/>
      <c r="AL68" s="1156"/>
      <c r="AM68" s="1152"/>
    </row>
    <row r="69" spans="1:76" s="1082" customFormat="1" ht="12" customHeight="1">
      <c r="A69" s="1154" t="s">
        <v>75</v>
      </c>
      <c r="B69" s="1155"/>
      <c r="C69" s="1155"/>
      <c r="D69" s="1155"/>
      <c r="E69" s="1155"/>
      <c r="F69" s="1155"/>
      <c r="G69" s="1155"/>
      <c r="H69" s="1155"/>
      <c r="I69" s="1155"/>
      <c r="J69" s="1155"/>
      <c r="K69" s="1155"/>
      <c r="L69" s="1155"/>
      <c r="M69" s="1155"/>
      <c r="N69" s="1155"/>
      <c r="O69" s="1155"/>
      <c r="P69" s="1155"/>
      <c r="Q69" s="1155"/>
      <c r="R69" s="1155"/>
      <c r="S69" s="1155"/>
      <c r="T69" s="1155"/>
      <c r="U69" s="1155"/>
      <c r="V69" s="1155"/>
      <c r="W69" s="1155"/>
      <c r="X69" s="1155"/>
      <c r="Y69" s="1155"/>
      <c r="Z69" s="1155"/>
      <c r="AA69" s="1155"/>
      <c r="AB69" s="1152"/>
      <c r="AC69" s="1152"/>
      <c r="AD69" s="1152"/>
      <c r="AE69" s="1152"/>
      <c r="AF69" s="1152"/>
      <c r="AG69" s="1152"/>
      <c r="AH69" s="1152"/>
      <c r="AI69" s="1152"/>
      <c r="AJ69" s="1152"/>
      <c r="AK69" s="1152"/>
      <c r="AL69" s="1156"/>
      <c r="AM69" s="1152"/>
    </row>
    <row r="70" spans="1:76" s="1082" customFormat="1" ht="12" customHeight="1">
      <c r="A70" s="1154" t="s">
        <v>690</v>
      </c>
      <c r="B70" s="1155"/>
      <c r="C70" s="1155"/>
      <c r="D70" s="1155"/>
      <c r="E70" s="1155"/>
      <c r="F70" s="1155"/>
      <c r="G70" s="1155"/>
      <c r="H70" s="1155"/>
      <c r="I70" s="1155"/>
      <c r="J70" s="1155"/>
      <c r="K70" s="1155"/>
      <c r="L70" s="1155"/>
      <c r="M70" s="1155"/>
      <c r="N70" s="1155"/>
      <c r="O70" s="1155"/>
      <c r="P70" s="1155"/>
      <c r="Q70" s="1155"/>
      <c r="R70" s="1155"/>
      <c r="S70" s="1155"/>
      <c r="T70" s="1155"/>
      <c r="U70" s="1155"/>
      <c r="V70" s="1155"/>
      <c r="W70" s="1155"/>
      <c r="X70" s="1155"/>
      <c r="Y70" s="1155"/>
      <c r="Z70" s="1155"/>
      <c r="AA70" s="1155"/>
      <c r="AB70" s="1152"/>
      <c r="AC70" s="1152"/>
      <c r="AD70" s="1152"/>
      <c r="AE70" s="1152"/>
      <c r="AF70" s="1152"/>
      <c r="AG70" s="1152"/>
      <c r="AH70" s="1152"/>
      <c r="AI70" s="1152"/>
      <c r="AJ70" s="1152"/>
      <c r="AK70" s="1152"/>
      <c r="AL70" s="1156"/>
      <c r="AM70" s="1152"/>
    </row>
    <row r="71" spans="1:76" s="1082" customFormat="1" ht="12" customHeight="1">
      <c r="A71" s="1154" t="s">
        <v>627</v>
      </c>
      <c r="B71" s="1155"/>
      <c r="C71" s="1155"/>
      <c r="D71" s="1155"/>
      <c r="E71" s="1155"/>
      <c r="F71" s="1155"/>
      <c r="G71" s="1155"/>
      <c r="H71" s="1155"/>
      <c r="I71" s="1155"/>
      <c r="J71" s="1155"/>
      <c r="K71" s="1155"/>
      <c r="L71" s="1155"/>
      <c r="M71" s="1155"/>
      <c r="N71" s="1155"/>
      <c r="O71" s="1155"/>
      <c r="P71" s="1155"/>
      <c r="Q71" s="1155"/>
      <c r="R71" s="1155"/>
      <c r="S71" s="1155"/>
      <c r="T71" s="1155"/>
      <c r="U71" s="1155"/>
      <c r="V71" s="1155"/>
      <c r="W71" s="1155"/>
      <c r="X71" s="1155"/>
      <c r="Y71" s="1155"/>
      <c r="Z71" s="1155"/>
      <c r="AA71" s="1155"/>
      <c r="AB71" s="1152"/>
      <c r="AC71" s="1152"/>
      <c r="AD71" s="1152"/>
      <c r="AE71" s="1152"/>
      <c r="AF71" s="1152"/>
      <c r="AG71" s="1152"/>
      <c r="AH71" s="1152"/>
      <c r="AI71" s="1152"/>
      <c r="AJ71" s="1152"/>
      <c r="AK71" s="1152"/>
      <c r="AL71" s="1156"/>
      <c r="AM71" s="1152"/>
    </row>
    <row r="72" spans="1:76" ht="15" customHeight="1">
      <c r="A72" s="1492" t="s">
        <v>1726</v>
      </c>
    </row>
    <row r="73" spans="1:76" ht="15" customHeight="1">
      <c r="A73" s="554"/>
    </row>
    <row r="74" spans="1:76" ht="15" customHeight="1">
      <c r="A74" s="554"/>
    </row>
    <row r="75" spans="1:76" ht="20.100000000000001" customHeight="1">
      <c r="BX75" s="345">
        <f>IF(ISERROR(MATCH("*安全*",C30:C40,0)),1,0)</f>
        <v>1</v>
      </c>
    </row>
    <row r="76" spans="1:76" ht="33.75" customHeight="1">
      <c r="BX76" s="345">
        <f>IF(ISERROR(MATCH("*安全*",I30:I40,0)),1,0)</f>
        <v>1</v>
      </c>
    </row>
    <row r="77" spans="1:76" ht="33" customHeight="1">
      <c r="BX77" s="45">
        <f>BX75+BX76</f>
        <v>2</v>
      </c>
    </row>
    <row r="78" spans="1:76" ht="33" customHeight="1">
      <c r="BX78" s="45"/>
    </row>
    <row r="79" spans="1:76" ht="33" customHeight="1">
      <c r="BX79" s="45"/>
    </row>
    <row r="80" spans="1:76" ht="33" customHeight="1">
      <c r="BX80" s="45"/>
    </row>
    <row r="81" spans="76:76" ht="33" customHeight="1">
      <c r="BX81" s="45"/>
    </row>
    <row r="82" spans="76:76" ht="33" customHeight="1">
      <c r="BX82" s="45"/>
    </row>
    <row r="83" spans="76:76" ht="33" customHeight="1">
      <c r="BX83" s="45"/>
    </row>
    <row r="84" spans="76:76" ht="33" customHeight="1"/>
    <row r="85" spans="76:76" ht="33" customHeight="1"/>
  </sheetData>
  <mergeCells count="212">
    <mergeCell ref="L63:U63"/>
    <mergeCell ref="W63:AF63"/>
    <mergeCell ref="AG63:AH63"/>
    <mergeCell ref="AI63:AK63"/>
    <mergeCell ref="B62:J63"/>
    <mergeCell ref="AN38:AN40"/>
    <mergeCell ref="AO38:AO40"/>
    <mergeCell ref="C40:J40"/>
    <mergeCell ref="K40:AH40"/>
    <mergeCell ref="AI40:AK40"/>
    <mergeCell ref="B41:B50"/>
    <mergeCell ref="C41:J41"/>
    <mergeCell ref="K41:AH41"/>
    <mergeCell ref="AI41:AK41"/>
    <mergeCell ref="C42:J42"/>
    <mergeCell ref="K42:AH42"/>
    <mergeCell ref="AI42:AK42"/>
    <mergeCell ref="C43:J43"/>
    <mergeCell ref="K43:AH43"/>
    <mergeCell ref="AI43:AK43"/>
    <mergeCell ref="C44:J44"/>
    <mergeCell ref="K44:AH44"/>
    <mergeCell ref="AI44:AK44"/>
    <mergeCell ref="C45:J45"/>
    <mergeCell ref="AN21:AN25"/>
    <mergeCell ref="BH9:BI9"/>
    <mergeCell ref="BF10:BG10"/>
    <mergeCell ref="BH10:BI10"/>
    <mergeCell ref="BF9:BG9"/>
    <mergeCell ref="L12:X12"/>
    <mergeCell ref="A14:E14"/>
    <mergeCell ref="F14:K14"/>
    <mergeCell ref="AL7:AL12"/>
    <mergeCell ref="AL21:AL25"/>
    <mergeCell ref="A13:E13"/>
    <mergeCell ref="G13:K13"/>
    <mergeCell ref="Y7:AK12"/>
    <mergeCell ref="A9:E10"/>
    <mergeCell ref="F9:X9"/>
    <mergeCell ref="A11:E11"/>
    <mergeCell ref="F11:K11"/>
    <mergeCell ref="M11:R11"/>
    <mergeCell ref="A12:E12"/>
    <mergeCell ref="F12:K12"/>
    <mergeCell ref="A20:E20"/>
    <mergeCell ref="F20:AK20"/>
    <mergeCell ref="A21:E25"/>
    <mergeCell ref="F21:G21"/>
    <mergeCell ref="H21:T21"/>
    <mergeCell ref="U21:X21"/>
    <mergeCell ref="Y21:AF21"/>
    <mergeCell ref="F22:G22"/>
    <mergeCell ref="H22:T22"/>
    <mergeCell ref="Y22:AF22"/>
    <mergeCell ref="F23:G23"/>
    <mergeCell ref="H23:T23"/>
    <mergeCell ref="U23:X23"/>
    <mergeCell ref="Y23:AF23"/>
    <mergeCell ref="F24:G24"/>
    <mergeCell ref="H24:T24"/>
    <mergeCell ref="U24:X24"/>
    <mergeCell ref="Y24:AF24"/>
    <mergeCell ref="U22:X22"/>
    <mergeCell ref="F25:G25"/>
    <mergeCell ref="H25:T25"/>
    <mergeCell ref="U25:X25"/>
    <mergeCell ref="Y25:AF25"/>
    <mergeCell ref="M13:Q13"/>
    <mergeCell ref="S13:U13"/>
    <mergeCell ref="V13:AF13"/>
    <mergeCell ref="G8:L8"/>
    <mergeCell ref="N8:R8"/>
    <mergeCell ref="T8:X8"/>
    <mergeCell ref="A5:E8"/>
    <mergeCell ref="AC15:AE15"/>
    <mergeCell ref="AF15:AG15"/>
    <mergeCell ref="AH15:AI15"/>
    <mergeCell ref="A16:E16"/>
    <mergeCell ref="Y16:AA16"/>
    <mergeCell ref="AB16:AD16"/>
    <mergeCell ref="M14:X14"/>
    <mergeCell ref="A15:E15"/>
    <mergeCell ref="F15:K15"/>
    <mergeCell ref="M15:R15"/>
    <mergeCell ref="V15:W15"/>
    <mergeCell ref="A2:AK2"/>
    <mergeCell ref="A3:E3"/>
    <mergeCell ref="F3:R3"/>
    <mergeCell ref="G5:J5"/>
    <mergeCell ref="L5:T5"/>
    <mergeCell ref="Y5:AK6"/>
    <mergeCell ref="G6:J6"/>
    <mergeCell ref="L6:T6"/>
    <mergeCell ref="G7:L7"/>
    <mergeCell ref="N7:R7"/>
    <mergeCell ref="T7:X7"/>
    <mergeCell ref="A17:E17"/>
    <mergeCell ref="F17:AK17"/>
    <mergeCell ref="A18:E19"/>
    <mergeCell ref="G18:K18"/>
    <mergeCell ref="M18:S18"/>
    <mergeCell ref="U18:Z18"/>
    <mergeCell ref="AB18:AG18"/>
    <mergeCell ref="G19:K19"/>
    <mergeCell ref="M19:S19"/>
    <mergeCell ref="X19:AG19"/>
    <mergeCell ref="A29:A61"/>
    <mergeCell ref="B29:E2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AI33:AK33"/>
    <mergeCell ref="C34:J34"/>
    <mergeCell ref="K34:AH34"/>
    <mergeCell ref="AI34:AK34"/>
    <mergeCell ref="C35:J35"/>
    <mergeCell ref="K35:AH35"/>
    <mergeCell ref="AI35:AK35"/>
    <mergeCell ref="C36:J36"/>
    <mergeCell ref="K36:AH36"/>
    <mergeCell ref="AI36:AK36"/>
    <mergeCell ref="C37:J37"/>
    <mergeCell ref="K37:AH37"/>
    <mergeCell ref="AI37:AK37"/>
    <mergeCell ref="C38:J38"/>
    <mergeCell ref="K38:AH38"/>
    <mergeCell ref="AI38:AK38"/>
    <mergeCell ref="C39:J39"/>
    <mergeCell ref="K39:AH39"/>
    <mergeCell ref="AI39:AK39"/>
    <mergeCell ref="K45:AH45"/>
    <mergeCell ref="AI45:AK45"/>
    <mergeCell ref="C46:J46"/>
    <mergeCell ref="K46:AH46"/>
    <mergeCell ref="AI46:AK46"/>
    <mergeCell ref="C47:J47"/>
    <mergeCell ref="K47:AH47"/>
    <mergeCell ref="K53:M53"/>
    <mergeCell ref="N53:AH53"/>
    <mergeCell ref="AI53:AK53"/>
    <mergeCell ref="AI52:AK52"/>
    <mergeCell ref="K54:M54"/>
    <mergeCell ref="N54:AH54"/>
    <mergeCell ref="B57:F57"/>
    <mergeCell ref="G57:I57"/>
    <mergeCell ref="B58:J58"/>
    <mergeCell ref="K56:M58"/>
    <mergeCell ref="N56:P58"/>
    <mergeCell ref="Q56:S58"/>
    <mergeCell ref="T56:V58"/>
    <mergeCell ref="W56:Y58"/>
    <mergeCell ref="Z56:AB58"/>
    <mergeCell ref="AC56:AE58"/>
    <mergeCell ref="AF56:AH58"/>
    <mergeCell ref="AI56:AK58"/>
    <mergeCell ref="U51:AH51"/>
    <mergeCell ref="AI51:AK51"/>
    <mergeCell ref="B52:J55"/>
    <mergeCell ref="A62:A65"/>
    <mergeCell ref="L62:U62"/>
    <mergeCell ref="B64:J64"/>
    <mergeCell ref="K64:AK64"/>
    <mergeCell ref="W62:AK62"/>
    <mergeCell ref="B59:J61"/>
    <mergeCell ref="K59:M59"/>
    <mergeCell ref="Y59:AB59"/>
    <mergeCell ref="AC59:AF61"/>
    <mergeCell ref="AG59:AK61"/>
    <mergeCell ref="K60:M60"/>
    <mergeCell ref="N60:W60"/>
    <mergeCell ref="Y60:AB60"/>
    <mergeCell ref="N61:AA61"/>
    <mergeCell ref="B56:F56"/>
    <mergeCell ref="B65:J65"/>
    <mergeCell ref="K65:AK65"/>
    <mergeCell ref="G56:J56"/>
    <mergeCell ref="K52:M52"/>
    <mergeCell ref="N52:AH52"/>
    <mergeCell ref="A26:AG26"/>
    <mergeCell ref="AI26:AK26"/>
    <mergeCell ref="A27:AG27"/>
    <mergeCell ref="AI27:AK27"/>
    <mergeCell ref="A28:AG28"/>
    <mergeCell ref="AI28:AK28"/>
    <mergeCell ref="AN29:AO29"/>
    <mergeCell ref="AI54:AK54"/>
    <mergeCell ref="K55:M55"/>
    <mergeCell ref="N55:AH55"/>
    <mergeCell ref="AI55:AK55"/>
    <mergeCell ref="C50:J50"/>
    <mergeCell ref="AI47:AK47"/>
    <mergeCell ref="C48:J48"/>
    <mergeCell ref="K48:AH48"/>
    <mergeCell ref="AI48:AK48"/>
    <mergeCell ref="C49:J49"/>
    <mergeCell ref="K49:AH49"/>
    <mergeCell ref="AI49:AK49"/>
    <mergeCell ref="K50:AH50"/>
    <mergeCell ref="AI50:AK50"/>
    <mergeCell ref="B51:J51"/>
    <mergeCell ref="L51:O51"/>
    <mergeCell ref="Q51:T51"/>
  </mergeCells>
  <phoneticPr fontId="60"/>
  <conditionalFormatting sqref="Y7:AK7 L6 F13 L13 R13 F17 F20 F29 C31:AK50 Y9:AK12">
    <cfRule type="containsBlanks" dxfId="253" priority="26">
      <formula>LEN(TRIM(C6))=0</formula>
    </cfRule>
  </conditionalFormatting>
  <conditionalFormatting sqref="F18:F19 L18:L19 T18:T19 AA18 X19 H21:T25 Y21:AF25 AH21:AH25">
    <cfRule type="containsBlanks" dxfId="252" priority="25">
      <formula>LEN(TRIM(F18))=0</formula>
    </cfRule>
  </conditionalFormatting>
  <conditionalFormatting sqref="K51 P51 K52:AK55 Y59:AB60 N60:N61">
    <cfRule type="containsBlanks" dxfId="251" priority="24">
      <formula>LEN(TRIM(K51))=0</formula>
    </cfRule>
  </conditionalFormatting>
  <conditionalFormatting sqref="AI51:AK51">
    <cfRule type="expression" dxfId="250" priority="23">
      <formula>AND($P$51="✔",$AI$53="")</formula>
    </cfRule>
  </conditionalFormatting>
  <conditionalFormatting sqref="F7">
    <cfRule type="containsBlanks" dxfId="249" priority="22">
      <formula>LEN(TRIM(F7))=0</formula>
    </cfRule>
  </conditionalFormatting>
  <conditionalFormatting sqref="S7">
    <cfRule type="containsBlanks" dxfId="248" priority="19">
      <formula>LEN(TRIM(S7))=0</formula>
    </cfRule>
  </conditionalFormatting>
  <conditionalFormatting sqref="M7">
    <cfRule type="containsBlanks" dxfId="247" priority="17">
      <formula>LEN(TRIM(M7))=0</formula>
    </cfRule>
  </conditionalFormatting>
  <conditionalFormatting sqref="K64:AK65 K62">
    <cfRule type="containsBlanks" dxfId="246" priority="15">
      <formula>LEN(TRIM(K62))=0</formula>
    </cfRule>
  </conditionalFormatting>
  <conditionalFormatting sqref="Y8:AK8">
    <cfRule type="expression" dxfId="245" priority="13">
      <formula>LEN(Y8)&gt;100</formula>
    </cfRule>
    <cfRule type="expression" dxfId="244" priority="14">
      <formula>AND($L$5&lt;&gt;"00 基礎分野",$Y$8="")</formula>
    </cfRule>
  </conditionalFormatting>
  <conditionalFormatting sqref="M8">
    <cfRule type="containsBlanks" dxfId="243" priority="12">
      <formula>LEN(TRIM(M8))=0</formula>
    </cfRule>
  </conditionalFormatting>
  <conditionalFormatting sqref="F8">
    <cfRule type="containsBlanks" dxfId="242" priority="11">
      <formula>LEN(TRIM(F8))=0</formula>
    </cfRule>
  </conditionalFormatting>
  <conditionalFormatting sqref="S8">
    <cfRule type="containsBlanks" dxfId="241" priority="9">
      <formula>LEN(TRIM(S8))=0</formula>
    </cfRule>
  </conditionalFormatting>
  <conditionalFormatting sqref="AH26:AH27">
    <cfRule type="containsBlanks" dxfId="240" priority="8">
      <formula>LEN(TRIM(AH26))=0</formula>
    </cfRule>
  </conditionalFormatting>
  <conditionalFormatting sqref="AH28">
    <cfRule type="containsBlanks" dxfId="239" priority="7">
      <formula>LEN(TRIM(AH28))=0</formula>
    </cfRule>
  </conditionalFormatting>
  <conditionalFormatting sqref="AI63">
    <cfRule type="cellIs" dxfId="238" priority="6" operator="lessThanOrEqual">
      <formula>1</formula>
    </cfRule>
  </conditionalFormatting>
  <conditionalFormatting sqref="K63">
    <cfRule type="containsBlanks" dxfId="237" priority="3">
      <formula>LEN(TRIM(K63))=0</formula>
    </cfRule>
  </conditionalFormatting>
  <conditionalFormatting sqref="V63">
    <cfRule type="containsBlanks" dxfId="236" priority="2">
      <formula>LEN(TRIM(V63))=0</formula>
    </cfRule>
  </conditionalFormatting>
  <conditionalFormatting sqref="G16 I16 L16 N16">
    <cfRule type="containsBlanks" dxfId="235" priority="1">
      <formula>LEN(TRIM(G16))=0</formula>
    </cfRule>
  </conditionalFormatting>
  <dataValidations xWindow="562" yWindow="781" count="10">
    <dataValidation type="list" allowBlank="1" showInputMessage="1" showErrorMessage="1" sqref="M7 P51 AH21:AH25 AA18 T18:T19 L18:L19 F18:F19 R13 L13 F13 K51 K62:K63 V63">
      <formula1>"✔"</formula1>
    </dataValidation>
    <dataValidation type="whole" allowBlank="1" showInputMessage="1" showErrorMessage="1" sqref="BJ29:BK31 BJ32 BL29:BL32 BJ5:BL7 BJ9:BL25">
      <formula1>0</formula1>
      <formula2>0</formula2>
    </dataValidation>
    <dataValidation type="list" allowBlank="1" showInputMessage="1" showErrorMessage="1" sqref="L5:T6">
      <formula1>訓練分野</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type="textLength" operator="lessThanOrEqual" allowBlank="1" showInputMessage="1" showErrorMessage="1" errorTitle="入力文字数が多すぎます" error="200文字以内で入力してください（半角・全角・スペースも１文字となります）" sqref="F20:AK20">
      <formula1>200</formula1>
    </dataValidation>
    <dataValidation type="textLength" operator="lessThanOrEqual" allowBlank="1" showInputMessage="1" showErrorMessage="1" errorTitle="入力文字数が多すぎます" error="250文字以内で入力してください（半角・全角・スペースも１文字となります）" sqref="F29:AK29">
      <formula1>250</formula1>
    </dataValidation>
    <dataValidation type="list" allowBlank="1" showInputMessage="1" showErrorMessage="1" sqref="V62">
      <formula1>"✓"</formula1>
    </dataValidation>
    <dataValidation type="list" allowBlank="1" showInputMessage="1" showErrorMessage="1" sqref="F8 M8 AH26:AH28 S8">
      <formula1>"○"</formula1>
    </dataValidation>
    <dataValidation type="list" allowBlank="1" showInputMessage="1" showErrorMessage="1" sqref="BP5">
      <formula1>$AS$10:$AS$35</formula1>
    </dataValidation>
  </dataValidations>
  <hyperlinks>
    <hyperlink ref="BW7" r:id="rId1"/>
    <hyperlink ref="BE6" r:id="rId2"/>
  </hyperlinks>
  <printOptions horizontalCentered="1" verticalCentered="1"/>
  <pageMargins left="0.59055118110236227" right="0.19685039370078741" top="0.19685039370078741" bottom="0" header="0.31496062992125984" footer="0.31496062992125984"/>
  <pageSetup paperSize="9" scale="66" orientation="portrait" r:id="rId3"/>
  <headerFooter>
    <oddFooter>&amp;R東京支部８月開講コース</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AJ24"/>
  <sheetViews>
    <sheetView showGridLines="0" view="pageBreakPreview" zoomScale="85" zoomScaleNormal="88" zoomScaleSheetLayoutView="85" workbookViewId="0">
      <selection activeCell="AA10" sqref="AA10"/>
    </sheetView>
  </sheetViews>
  <sheetFormatPr defaultColWidth="8" defaultRowHeight="13.5"/>
  <cols>
    <col min="1" max="1" width="8" style="1047"/>
    <col min="2" max="25" width="6.75" style="1047" customWidth="1"/>
    <col min="26" max="16384" width="8" style="1047"/>
  </cols>
  <sheetData>
    <row r="1" spans="2:36">
      <c r="W1" s="2473" t="s">
        <v>920</v>
      </c>
      <c r="X1" s="2473"/>
      <c r="Y1" s="2473"/>
    </row>
    <row r="2" spans="2:36">
      <c r="B2" s="1048"/>
      <c r="Y2" s="1049" t="s">
        <v>921</v>
      </c>
    </row>
    <row r="3" spans="2:36" ht="18.75">
      <c r="B3" s="2474" t="s">
        <v>922</v>
      </c>
      <c r="C3" s="2474"/>
      <c r="D3" s="2474"/>
      <c r="E3" s="2474"/>
      <c r="F3" s="2474"/>
      <c r="G3" s="2474"/>
      <c r="H3" s="2474"/>
      <c r="I3" s="2474"/>
      <c r="J3" s="2474"/>
      <c r="K3" s="2474"/>
      <c r="L3" s="2474"/>
      <c r="M3" s="2474"/>
      <c r="N3" s="2474"/>
      <c r="O3" s="2474"/>
      <c r="P3" s="2474"/>
      <c r="Q3" s="2474"/>
      <c r="R3" s="2474"/>
      <c r="S3" s="2474"/>
      <c r="T3" s="2474"/>
      <c r="U3" s="2474"/>
      <c r="V3" s="2474"/>
      <c r="W3" s="2474"/>
      <c r="X3" s="2474"/>
      <c r="Y3" s="2474"/>
    </row>
    <row r="4" spans="2:36">
      <c r="U4" s="2475" t="s">
        <v>923</v>
      </c>
      <c r="V4" s="2475"/>
      <c r="W4" s="2476" t="str">
        <f>IF([6]様式1!O3="","",[6]様式1!O3)</f>
        <v/>
      </c>
      <c r="X4" s="2476"/>
      <c r="Y4" s="2476"/>
      <c r="Z4" s="990"/>
      <c r="AA4" s="990"/>
      <c r="AB4" s="1050"/>
    </row>
    <row r="5" spans="2:36" ht="9" customHeight="1"/>
    <row r="6" spans="2:36">
      <c r="B6" s="2463" t="s">
        <v>924</v>
      </c>
      <c r="C6" s="2464"/>
      <c r="D6" s="2465"/>
      <c r="E6" s="2466" t="str">
        <f>IF([6]様式1!L11="","",[6]様式1!L11)</f>
        <v/>
      </c>
      <c r="F6" s="2467"/>
      <c r="G6" s="2467"/>
      <c r="H6" s="2467"/>
      <c r="I6" s="2467"/>
      <c r="J6" s="2467"/>
      <c r="K6" s="2467"/>
      <c r="L6" s="2467"/>
      <c r="M6" s="2468"/>
      <c r="N6" s="2477" t="s">
        <v>925</v>
      </c>
      <c r="O6" s="2477"/>
      <c r="P6" s="2477"/>
      <c r="Q6" s="2466" t="str">
        <f>IF([6]様式1!F44="","",[6]様式1!F44)</f>
        <v/>
      </c>
      <c r="R6" s="2467"/>
      <c r="S6" s="2467"/>
      <c r="T6" s="2467"/>
      <c r="U6" s="2467"/>
      <c r="V6" s="2467"/>
      <c r="W6" s="2467"/>
      <c r="X6" s="2467"/>
      <c r="Y6" s="2468"/>
      <c r="Z6" s="1051"/>
      <c r="AA6" s="1051"/>
      <c r="AB6" s="1051"/>
      <c r="AC6" s="1051"/>
      <c r="AD6" s="1051"/>
      <c r="AE6" s="1051"/>
      <c r="AF6" s="1051"/>
      <c r="AG6" s="1051"/>
      <c r="AH6" s="1051"/>
      <c r="AI6" s="1051"/>
      <c r="AJ6" s="1051"/>
    </row>
    <row r="7" spans="2:36">
      <c r="B7" s="2463" t="s">
        <v>926</v>
      </c>
      <c r="C7" s="2464"/>
      <c r="D7" s="2465"/>
      <c r="E7" s="2466" t="str">
        <f>IF([6]様式1!G36="","",[6]様式1!G36)</f>
        <v/>
      </c>
      <c r="F7" s="2467"/>
      <c r="G7" s="2467"/>
      <c r="H7" s="2467"/>
      <c r="I7" s="2467"/>
      <c r="J7" s="2467"/>
      <c r="K7" s="2467"/>
      <c r="L7" s="2467"/>
      <c r="M7" s="2468"/>
      <c r="N7" s="2469"/>
      <c r="O7" s="2469"/>
      <c r="P7" s="2469"/>
      <c r="Q7" s="2470"/>
      <c r="R7" s="2470"/>
      <c r="S7" s="2470"/>
      <c r="T7" s="2470"/>
      <c r="U7" s="2470"/>
      <c r="V7" s="2470"/>
      <c r="W7" s="2470"/>
      <c r="X7" s="2470"/>
      <c r="Y7" s="2470"/>
      <c r="Z7" s="1051"/>
      <c r="AA7" s="1051"/>
      <c r="AB7" s="1051"/>
      <c r="AC7" s="1051"/>
      <c r="AD7" s="1051"/>
      <c r="AE7" s="1051"/>
      <c r="AF7" s="1051"/>
      <c r="AG7" s="1051"/>
      <c r="AH7" s="1051"/>
      <c r="AI7" s="1051"/>
      <c r="AJ7" s="1051"/>
    </row>
    <row r="9" spans="2:36" s="1053" customFormat="1" ht="55.9" customHeight="1">
      <c r="B9" s="1052" t="s">
        <v>927</v>
      </c>
      <c r="C9" s="2471" t="s">
        <v>939</v>
      </c>
      <c r="D9" s="2471"/>
      <c r="E9" s="2456" t="s">
        <v>928</v>
      </c>
      <c r="F9" s="2456"/>
      <c r="G9" s="2456"/>
      <c r="H9" s="2456" t="s">
        <v>929</v>
      </c>
      <c r="I9" s="2456"/>
      <c r="J9" s="2456"/>
      <c r="K9" s="2456"/>
      <c r="L9" s="2456"/>
      <c r="M9" s="2456" t="s">
        <v>930</v>
      </c>
      <c r="N9" s="2456"/>
      <c r="O9" s="2456" t="s">
        <v>931</v>
      </c>
      <c r="P9" s="2456"/>
      <c r="Q9" s="2442" t="s">
        <v>932</v>
      </c>
      <c r="R9" s="2442"/>
      <c r="S9" s="2442"/>
      <c r="T9" s="2455" t="s">
        <v>933</v>
      </c>
      <c r="U9" s="2456"/>
      <c r="V9" s="2472" t="s">
        <v>934</v>
      </c>
      <c r="W9" s="2472"/>
      <c r="X9" s="2455"/>
      <c r="Y9" s="2456"/>
    </row>
    <row r="10" spans="2:36" ht="58.15" customHeight="1">
      <c r="B10" s="1054" t="s">
        <v>983</v>
      </c>
      <c r="C10" s="2449"/>
      <c r="D10" s="2449"/>
      <c r="E10" s="2449"/>
      <c r="F10" s="2449"/>
      <c r="G10" s="2449"/>
      <c r="H10" s="2449"/>
      <c r="I10" s="2449"/>
      <c r="J10" s="2449"/>
      <c r="K10" s="2449"/>
      <c r="L10" s="2449"/>
      <c r="M10" s="2462"/>
      <c r="N10" s="2462"/>
      <c r="O10" s="2457"/>
      <c r="P10" s="2457"/>
      <c r="Q10" s="2457"/>
      <c r="R10" s="2457"/>
      <c r="S10" s="2457"/>
      <c r="T10" s="2457"/>
      <c r="U10" s="2457"/>
      <c r="V10" s="2458"/>
      <c r="W10" s="2458"/>
      <c r="X10" s="2458"/>
      <c r="Y10" s="2458"/>
      <c r="Z10" s="1055"/>
    </row>
    <row r="11" spans="2:36" ht="58.15" customHeight="1">
      <c r="B11" s="1054" t="s">
        <v>984</v>
      </c>
      <c r="C11" s="2449"/>
      <c r="D11" s="2449"/>
      <c r="E11" s="2449"/>
      <c r="F11" s="2449"/>
      <c r="G11" s="2449"/>
      <c r="H11" s="2459"/>
      <c r="I11" s="2460"/>
      <c r="J11" s="2460"/>
      <c r="K11" s="2460"/>
      <c r="L11" s="2461"/>
      <c r="M11" s="2462"/>
      <c r="N11" s="2462"/>
      <c r="O11" s="2457"/>
      <c r="P11" s="2457"/>
      <c r="Q11" s="2457"/>
      <c r="R11" s="2457"/>
      <c r="S11" s="2457"/>
      <c r="T11" s="2457"/>
      <c r="U11" s="2457"/>
      <c r="V11" s="2458"/>
      <c r="W11" s="2458"/>
      <c r="X11" s="2458"/>
      <c r="Y11" s="2458"/>
      <c r="Z11" s="1055"/>
    </row>
    <row r="12" spans="2:36" ht="58.15" customHeight="1">
      <c r="B12" s="1054" t="s">
        <v>985</v>
      </c>
      <c r="C12" s="2449"/>
      <c r="D12" s="2449"/>
      <c r="E12" s="2449"/>
      <c r="F12" s="2449"/>
      <c r="G12" s="2449"/>
      <c r="H12" s="2459"/>
      <c r="I12" s="2460"/>
      <c r="J12" s="2460"/>
      <c r="K12" s="2460"/>
      <c r="L12" s="2461"/>
      <c r="M12" s="2462"/>
      <c r="N12" s="2462"/>
      <c r="O12" s="2457"/>
      <c r="P12" s="2457"/>
      <c r="Q12" s="2457"/>
      <c r="R12" s="2457"/>
      <c r="S12" s="2457"/>
      <c r="T12" s="2457"/>
      <c r="U12" s="2457"/>
      <c r="V12" s="2458"/>
      <c r="W12" s="2458"/>
      <c r="X12" s="2458"/>
      <c r="Y12" s="2458"/>
      <c r="Z12" s="1055"/>
    </row>
    <row r="13" spans="2:36" ht="58.15" customHeight="1">
      <c r="B13" s="1054" t="s">
        <v>986</v>
      </c>
      <c r="C13" s="2449"/>
      <c r="D13" s="2449"/>
      <c r="E13" s="2449"/>
      <c r="F13" s="2449"/>
      <c r="G13" s="2449"/>
      <c r="H13" s="2459"/>
      <c r="I13" s="2460"/>
      <c r="J13" s="2460"/>
      <c r="K13" s="2460"/>
      <c r="L13" s="2461"/>
      <c r="M13" s="2462"/>
      <c r="N13" s="2462"/>
      <c r="O13" s="2457"/>
      <c r="P13" s="2457"/>
      <c r="Q13" s="2457"/>
      <c r="R13" s="2457"/>
      <c r="S13" s="2457"/>
      <c r="T13" s="2457"/>
      <c r="U13" s="2457"/>
      <c r="V13" s="2458"/>
      <c r="W13" s="2458"/>
      <c r="X13" s="2458"/>
      <c r="Y13" s="2458"/>
    </row>
    <row r="14" spans="2:36" ht="58.15" customHeight="1">
      <c r="B14" s="1054" t="s">
        <v>935</v>
      </c>
      <c r="C14" s="2449"/>
      <c r="D14" s="2449"/>
      <c r="E14" s="2449"/>
      <c r="F14" s="2449"/>
      <c r="G14" s="2449"/>
      <c r="H14" s="2459"/>
      <c r="I14" s="2460"/>
      <c r="J14" s="2460"/>
      <c r="K14" s="2460"/>
      <c r="L14" s="2461"/>
      <c r="M14" s="2462"/>
      <c r="N14" s="2462"/>
      <c r="O14" s="2457"/>
      <c r="P14" s="2457"/>
      <c r="Q14" s="2457"/>
      <c r="R14" s="2457"/>
      <c r="S14" s="2457"/>
      <c r="T14" s="2457"/>
      <c r="U14" s="2457"/>
      <c r="V14" s="2458"/>
      <c r="W14" s="2458"/>
      <c r="X14" s="2458"/>
      <c r="Y14" s="2458"/>
    </row>
    <row r="15" spans="2:36" ht="58.15" customHeight="1">
      <c r="B15" s="1054" t="s">
        <v>987</v>
      </c>
      <c r="C15" s="2449"/>
      <c r="D15" s="2449"/>
      <c r="E15" s="2450"/>
      <c r="F15" s="2451"/>
      <c r="G15" s="2451"/>
      <c r="H15" s="2452"/>
      <c r="I15" s="2453"/>
      <c r="J15" s="2453"/>
      <c r="K15" s="2453"/>
      <c r="L15" s="2454"/>
      <c r="M15" s="2455"/>
      <c r="N15" s="2456"/>
      <c r="O15" s="2441"/>
      <c r="P15" s="2442"/>
      <c r="Q15" s="2442"/>
      <c r="R15" s="2442"/>
      <c r="S15" s="2442"/>
      <c r="T15" s="2441"/>
      <c r="U15" s="2442"/>
      <c r="V15" s="2443"/>
      <c r="W15" s="2444"/>
      <c r="X15" s="2444"/>
      <c r="Y15" s="2444"/>
    </row>
    <row r="16" spans="2:36">
      <c r="B16" s="1055"/>
    </row>
    <row r="17" spans="2:25">
      <c r="B17" s="2445" t="s">
        <v>936</v>
      </c>
      <c r="C17" s="2446"/>
    </row>
    <row r="18" spans="2:25">
      <c r="B18" s="1056" t="s">
        <v>21</v>
      </c>
      <c r="C18" s="1057"/>
      <c r="D18" s="1058"/>
      <c r="E18" s="1058"/>
      <c r="F18" s="1058"/>
      <c r="G18" s="1058"/>
      <c r="H18" s="1058"/>
      <c r="I18" s="1057" t="s">
        <v>940</v>
      </c>
      <c r="J18" s="1057"/>
      <c r="K18" s="1057"/>
      <c r="L18" s="1058"/>
      <c r="M18" s="1058"/>
      <c r="N18" s="1058"/>
      <c r="O18" s="1059"/>
      <c r="P18" s="1060"/>
      <c r="Q18" s="1058"/>
      <c r="R18" s="1061"/>
      <c r="S18" s="1058"/>
      <c r="T18" s="1058"/>
      <c r="U18" s="1058"/>
      <c r="V18" s="1058"/>
      <c r="W18" s="1058"/>
      <c r="X18" s="1058"/>
      <c r="Y18" s="1062"/>
    </row>
    <row r="19" spans="2:25">
      <c r="B19" s="1063"/>
      <c r="C19" s="1050"/>
      <c r="D19" s="1050"/>
      <c r="E19" s="1050"/>
      <c r="F19" s="1050"/>
      <c r="G19" s="1050"/>
      <c r="H19" s="1050"/>
      <c r="I19" s="1050"/>
      <c r="J19" s="1050"/>
      <c r="K19" s="1050"/>
      <c r="L19" s="1050"/>
      <c r="M19" s="1050"/>
      <c r="N19" s="1050"/>
      <c r="O19" s="1050"/>
      <c r="P19" s="1050"/>
      <c r="Q19" s="1050"/>
      <c r="R19" s="1050"/>
      <c r="S19" s="1050"/>
      <c r="T19" s="1050"/>
      <c r="U19" s="1050"/>
      <c r="V19" s="1050"/>
      <c r="W19" s="1050"/>
      <c r="X19" s="1050"/>
      <c r="Y19" s="1064"/>
    </row>
    <row r="20" spans="2:25">
      <c r="B20" s="1065" t="s">
        <v>937</v>
      </c>
      <c r="C20" s="1066"/>
      <c r="D20" s="1050"/>
      <c r="E20" s="1050"/>
      <c r="F20" s="1050"/>
      <c r="G20" s="1050"/>
      <c r="H20" s="1050"/>
      <c r="I20" s="1067" t="s">
        <v>938</v>
      </c>
      <c r="J20" s="1066"/>
      <c r="K20" s="1050"/>
      <c r="L20" s="1050"/>
      <c r="M20" s="1050"/>
      <c r="N20" s="1050"/>
      <c r="O20" s="1050"/>
      <c r="P20" s="1050"/>
      <c r="Q20" s="1050"/>
      <c r="R20" s="1050"/>
      <c r="S20" s="1050"/>
      <c r="T20" s="1050"/>
      <c r="U20" s="1050"/>
      <c r="V20" s="1050"/>
      <c r="W20" s="1050"/>
      <c r="X20" s="1050"/>
      <c r="Y20" s="1064"/>
    </row>
    <row r="21" spans="2:25">
      <c r="B21" s="1068"/>
      <c r="C21" s="1069"/>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1"/>
    </row>
    <row r="23" spans="2:25" ht="88.15" customHeight="1">
      <c r="B23" s="2447" t="s">
        <v>941</v>
      </c>
      <c r="C23" s="2448"/>
      <c r="D23" s="2448"/>
      <c r="E23" s="2448"/>
      <c r="F23" s="2448"/>
      <c r="G23" s="2448"/>
      <c r="H23" s="2448"/>
      <c r="I23" s="2448"/>
      <c r="J23" s="2448"/>
      <c r="K23" s="2448"/>
      <c r="L23" s="2448"/>
      <c r="M23" s="2448"/>
      <c r="N23" s="2448"/>
      <c r="O23" s="2448"/>
      <c r="P23" s="2448"/>
      <c r="Q23" s="2448"/>
      <c r="R23" s="2448"/>
      <c r="S23" s="2448"/>
      <c r="T23" s="2448"/>
      <c r="U23" s="2448"/>
      <c r="V23" s="2448"/>
      <c r="W23" s="2448"/>
      <c r="X23" s="2448"/>
      <c r="Y23" s="2448"/>
    </row>
    <row r="24" spans="2:25">
      <c r="Y24" s="991" t="s">
        <v>988</v>
      </c>
    </row>
  </sheetData>
  <mergeCells count="70">
    <mergeCell ref="W1:Y1"/>
    <mergeCell ref="B3:Y3"/>
    <mergeCell ref="U4:V4"/>
    <mergeCell ref="W4:Y4"/>
    <mergeCell ref="B6:D6"/>
    <mergeCell ref="E6:M6"/>
    <mergeCell ref="N6:P6"/>
    <mergeCell ref="Q6:Y6"/>
    <mergeCell ref="B7:D7"/>
    <mergeCell ref="E7:M7"/>
    <mergeCell ref="N7:P7"/>
    <mergeCell ref="Q7:Y7"/>
    <mergeCell ref="C9:D9"/>
    <mergeCell ref="E9:G9"/>
    <mergeCell ref="H9:L9"/>
    <mergeCell ref="M9:N9"/>
    <mergeCell ref="O9:P9"/>
    <mergeCell ref="Q9:S9"/>
    <mergeCell ref="T9:U9"/>
    <mergeCell ref="V9:Y9"/>
    <mergeCell ref="C10:D10"/>
    <mergeCell ref="E10:G10"/>
    <mergeCell ref="H10:L10"/>
    <mergeCell ref="M10:N10"/>
    <mergeCell ref="O10:P10"/>
    <mergeCell ref="Q10:S10"/>
    <mergeCell ref="T10:U10"/>
    <mergeCell ref="V10:Y10"/>
    <mergeCell ref="T11:U11"/>
    <mergeCell ref="V11:Y11"/>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T15:U15"/>
    <mergeCell ref="V15:Y15"/>
    <mergeCell ref="B17:C17"/>
    <mergeCell ref="B23:Y23"/>
    <mergeCell ref="C15:D15"/>
    <mergeCell ref="E15:G15"/>
    <mergeCell ref="H15:L15"/>
    <mergeCell ref="M15:N15"/>
    <mergeCell ref="O15:P15"/>
    <mergeCell ref="Q15:S15"/>
  </mergeCells>
  <phoneticPr fontId="60"/>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4" orientation="landscape" r:id="rId1"/>
  <headerFooter>
    <oddFooter>&amp;R東京支部　2月開講コース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4"/>
  <sheetViews>
    <sheetView showGridLines="0" view="pageBreakPreview" zoomScale="85" zoomScaleNormal="100" zoomScaleSheetLayoutView="85" workbookViewId="0">
      <selection activeCell="H12" sqref="H12"/>
    </sheetView>
  </sheetViews>
  <sheetFormatPr defaultColWidth="8" defaultRowHeight="13.5"/>
  <cols>
    <col min="1" max="24" width="6.75" style="1187" customWidth="1"/>
    <col min="25" max="16384" width="8" style="1187"/>
  </cols>
  <sheetData>
    <row r="1" spans="1:35">
      <c r="V1" s="1188" t="s">
        <v>1151</v>
      </c>
    </row>
    <row r="2" spans="1:35">
      <c r="X2" s="1189" t="s">
        <v>1152</v>
      </c>
    </row>
    <row r="3" spans="1:35" ht="18.75">
      <c r="A3" s="2478" t="s">
        <v>922</v>
      </c>
      <c r="B3" s="2478"/>
      <c r="C3" s="2478"/>
      <c r="D3" s="2478"/>
      <c r="E3" s="2478"/>
      <c r="F3" s="2478"/>
      <c r="G3" s="2478"/>
      <c r="H3" s="2478"/>
      <c r="I3" s="2478"/>
      <c r="J3" s="2478"/>
      <c r="K3" s="2478"/>
      <c r="L3" s="2478"/>
      <c r="M3" s="2478"/>
      <c r="N3" s="2478"/>
      <c r="O3" s="2478"/>
      <c r="P3" s="2478"/>
      <c r="Q3" s="2478"/>
      <c r="R3" s="2478"/>
      <c r="S3" s="2478"/>
      <c r="T3" s="2478"/>
      <c r="U3" s="2478"/>
      <c r="V3" s="2478"/>
      <c r="W3" s="2478"/>
      <c r="X3" s="2478"/>
    </row>
    <row r="4" spans="1:35">
      <c r="T4" s="2479" t="s">
        <v>923</v>
      </c>
      <c r="U4" s="2479"/>
      <c r="V4" s="2480" t="str">
        <f>IF(様式1!N3="","",様式1!N3)</f>
        <v/>
      </c>
      <c r="W4" s="2480"/>
      <c r="X4" s="2480"/>
      <c r="Y4" s="1190"/>
      <c r="Z4" s="1190"/>
    </row>
    <row r="5" spans="1:35" ht="9" customHeight="1">
      <c r="Y5" s="1191"/>
      <c r="Z5" s="1191"/>
    </row>
    <row r="6" spans="1:35" ht="18" customHeight="1">
      <c r="A6" s="2481" t="s">
        <v>924</v>
      </c>
      <c r="B6" s="2482"/>
      <c r="C6" s="2483"/>
      <c r="D6" s="2484" t="str">
        <f>IF(様式1!L11="","",様式1!L11)</f>
        <v/>
      </c>
      <c r="E6" s="2485"/>
      <c r="F6" s="2485"/>
      <c r="G6" s="2485"/>
      <c r="H6" s="2485"/>
      <c r="I6" s="2485"/>
      <c r="J6" s="2485"/>
      <c r="K6" s="2485"/>
      <c r="L6" s="2486"/>
      <c r="M6" s="2487" t="s">
        <v>925</v>
      </c>
      <c r="N6" s="2487"/>
      <c r="O6" s="2487"/>
      <c r="P6" s="2488" t="str">
        <f>IF(様式1!F44="","",様式1!F44)</f>
        <v/>
      </c>
      <c r="Q6" s="2488"/>
      <c r="R6" s="2488"/>
      <c r="S6" s="2488"/>
      <c r="T6" s="2488"/>
      <c r="U6" s="2488"/>
      <c r="V6" s="2488"/>
      <c r="W6" s="2488"/>
      <c r="X6" s="2488"/>
      <c r="Y6" s="1192"/>
      <c r="Z6" s="1192"/>
      <c r="AA6" s="1192"/>
      <c r="AB6" s="1192"/>
      <c r="AC6" s="1192"/>
      <c r="AD6" s="1192"/>
      <c r="AE6" s="1192"/>
      <c r="AF6" s="1192"/>
      <c r="AG6" s="1192"/>
      <c r="AH6" s="1192"/>
      <c r="AI6" s="1192"/>
    </row>
    <row r="7" spans="1:35" ht="18" customHeight="1">
      <c r="A7" s="2481" t="s">
        <v>926</v>
      </c>
      <c r="B7" s="2482"/>
      <c r="C7" s="2483"/>
      <c r="D7" s="2489" t="str">
        <f>IF(様式1!G36="","",様式1!G36)</f>
        <v/>
      </c>
      <c r="E7" s="2490"/>
      <c r="F7" s="2490"/>
      <c r="G7" s="2490"/>
      <c r="H7" s="2490"/>
      <c r="I7" s="2490"/>
      <c r="J7" s="2490"/>
      <c r="K7" s="2490"/>
      <c r="L7" s="2491"/>
      <c r="M7" s="1193"/>
      <c r="N7" s="1193"/>
      <c r="O7" s="1193"/>
      <c r="P7" s="1193"/>
      <c r="Q7" s="1193"/>
      <c r="R7" s="1193"/>
      <c r="S7" s="1193"/>
      <c r="T7" s="1193"/>
      <c r="U7" s="1193"/>
      <c r="V7" s="1193"/>
      <c r="W7" s="1193"/>
      <c r="X7" s="1193"/>
      <c r="Y7" s="1192"/>
      <c r="Z7" s="1192"/>
      <c r="AA7" s="1192"/>
      <c r="AB7" s="1192"/>
      <c r="AC7" s="1192"/>
      <c r="AD7" s="1192"/>
      <c r="AE7" s="1192"/>
      <c r="AF7" s="1192"/>
      <c r="AG7" s="1192"/>
      <c r="AH7" s="1192"/>
      <c r="AI7" s="1192"/>
    </row>
    <row r="9" spans="1:35" s="1195" customFormat="1" ht="55.9" customHeight="1">
      <c r="A9" s="1194" t="s">
        <v>1153</v>
      </c>
      <c r="B9" s="2492" t="s">
        <v>939</v>
      </c>
      <c r="C9" s="2492"/>
      <c r="D9" s="2493" t="s">
        <v>928</v>
      </c>
      <c r="E9" s="2493"/>
      <c r="F9" s="2493"/>
      <c r="G9" s="2493" t="s">
        <v>929</v>
      </c>
      <c r="H9" s="2493"/>
      <c r="I9" s="2493"/>
      <c r="J9" s="2493"/>
      <c r="K9" s="2493"/>
      <c r="L9" s="2493" t="s">
        <v>930</v>
      </c>
      <c r="M9" s="2493"/>
      <c r="N9" s="2493" t="s">
        <v>931</v>
      </c>
      <c r="O9" s="2493"/>
      <c r="P9" s="2492" t="s">
        <v>932</v>
      </c>
      <c r="Q9" s="2492"/>
      <c r="R9" s="2492"/>
      <c r="S9" s="2493" t="s">
        <v>933</v>
      </c>
      <c r="T9" s="2493"/>
      <c r="U9" s="2493" t="s">
        <v>934</v>
      </c>
      <c r="V9" s="2493"/>
      <c r="W9" s="2493"/>
      <c r="X9" s="2493"/>
    </row>
    <row r="10" spans="1:35" ht="58.15" customHeight="1">
      <c r="A10" s="1196" t="s">
        <v>983</v>
      </c>
      <c r="B10" s="2494"/>
      <c r="C10" s="2495"/>
      <c r="D10" s="2496"/>
      <c r="E10" s="2496"/>
      <c r="F10" s="2496"/>
      <c r="G10" s="2496"/>
      <c r="H10" s="2496"/>
      <c r="I10" s="2496"/>
      <c r="J10" s="2496"/>
      <c r="K10" s="2496"/>
      <c r="L10" s="2493"/>
      <c r="M10" s="2493"/>
      <c r="N10" s="2492"/>
      <c r="O10" s="2492"/>
      <c r="P10" s="2492"/>
      <c r="Q10" s="2492"/>
      <c r="R10" s="2492"/>
      <c r="S10" s="2492"/>
      <c r="T10" s="2492"/>
      <c r="U10" s="2497"/>
      <c r="V10" s="2497"/>
      <c r="W10" s="2497"/>
      <c r="X10" s="2497"/>
    </row>
    <row r="11" spans="1:35" ht="58.15" customHeight="1">
      <c r="A11" s="1196" t="s">
        <v>984</v>
      </c>
      <c r="B11" s="2494"/>
      <c r="C11" s="2495"/>
      <c r="D11" s="2496"/>
      <c r="E11" s="2496"/>
      <c r="F11" s="2496"/>
      <c r="G11" s="2498"/>
      <c r="H11" s="2499"/>
      <c r="I11" s="2499"/>
      <c r="J11" s="2499"/>
      <c r="K11" s="2500"/>
      <c r="L11" s="2493"/>
      <c r="M11" s="2493"/>
      <c r="N11" s="2492"/>
      <c r="O11" s="2492"/>
      <c r="P11" s="2492"/>
      <c r="Q11" s="2492"/>
      <c r="R11" s="2492"/>
      <c r="S11" s="2492"/>
      <c r="T11" s="2492"/>
      <c r="U11" s="2497"/>
      <c r="V11" s="2497"/>
      <c r="W11" s="2497"/>
      <c r="X11" s="2497"/>
    </row>
    <row r="12" spans="1:35" ht="58.15" customHeight="1">
      <c r="A12" s="1196" t="s">
        <v>985</v>
      </c>
      <c r="B12" s="2494"/>
      <c r="C12" s="2495"/>
      <c r="D12" s="2496"/>
      <c r="E12" s="2496"/>
      <c r="F12" s="2496"/>
      <c r="G12" s="2498"/>
      <c r="H12" s="2499"/>
      <c r="I12" s="2499"/>
      <c r="J12" s="2499"/>
      <c r="K12" s="2500"/>
      <c r="L12" s="2493"/>
      <c r="M12" s="2493"/>
      <c r="N12" s="2492"/>
      <c r="O12" s="2492"/>
      <c r="P12" s="2492"/>
      <c r="Q12" s="2492"/>
      <c r="R12" s="2492"/>
      <c r="S12" s="2492"/>
      <c r="T12" s="2492"/>
      <c r="U12" s="2497"/>
      <c r="V12" s="2497"/>
      <c r="W12" s="2497"/>
      <c r="X12" s="2497"/>
    </row>
    <row r="13" spans="1:35" ht="58.15" customHeight="1">
      <c r="A13" s="1196" t="s">
        <v>986</v>
      </c>
      <c r="B13" s="2494"/>
      <c r="C13" s="2495"/>
      <c r="D13" s="2496"/>
      <c r="E13" s="2496"/>
      <c r="F13" s="2496"/>
      <c r="G13" s="2498"/>
      <c r="H13" s="2499"/>
      <c r="I13" s="2499"/>
      <c r="J13" s="2499"/>
      <c r="K13" s="2500"/>
      <c r="L13" s="2493"/>
      <c r="M13" s="2493"/>
      <c r="N13" s="2492"/>
      <c r="O13" s="2492"/>
      <c r="P13" s="2492"/>
      <c r="Q13" s="2492"/>
      <c r="R13" s="2492"/>
      <c r="S13" s="2492"/>
      <c r="T13" s="2492"/>
      <c r="U13" s="2497"/>
      <c r="V13" s="2497"/>
      <c r="W13" s="2497"/>
      <c r="X13" s="2497"/>
    </row>
    <row r="14" spans="1:35" ht="58.15" customHeight="1">
      <c r="A14" s="1196" t="s">
        <v>935</v>
      </c>
      <c r="B14" s="2494"/>
      <c r="C14" s="2495"/>
      <c r="D14" s="2496"/>
      <c r="E14" s="2496"/>
      <c r="F14" s="2496"/>
      <c r="G14" s="2498"/>
      <c r="H14" s="2499"/>
      <c r="I14" s="2499"/>
      <c r="J14" s="2499"/>
      <c r="K14" s="2500"/>
      <c r="L14" s="2493"/>
      <c r="M14" s="2493"/>
      <c r="N14" s="2492"/>
      <c r="O14" s="2492"/>
      <c r="P14" s="2492"/>
      <c r="Q14" s="2492"/>
      <c r="R14" s="2492"/>
      <c r="S14" s="2492"/>
      <c r="T14" s="2492"/>
      <c r="U14" s="2497"/>
      <c r="V14" s="2497"/>
      <c r="W14" s="2497"/>
      <c r="X14" s="2497"/>
    </row>
    <row r="15" spans="1:35" ht="58.15" customHeight="1">
      <c r="A15" s="1196" t="s">
        <v>987</v>
      </c>
      <c r="B15" s="2505"/>
      <c r="C15" s="2506"/>
      <c r="D15" s="2496"/>
      <c r="E15" s="2496"/>
      <c r="F15" s="2496"/>
      <c r="G15" s="2498"/>
      <c r="H15" s="2499"/>
      <c r="I15" s="2499"/>
      <c r="J15" s="2499"/>
      <c r="K15" s="2500"/>
      <c r="L15" s="2493"/>
      <c r="M15" s="2493"/>
      <c r="N15" s="2492"/>
      <c r="O15" s="2492"/>
      <c r="P15" s="2492"/>
      <c r="Q15" s="2492"/>
      <c r="R15" s="2492"/>
      <c r="S15" s="2492"/>
      <c r="T15" s="2492"/>
      <c r="U15" s="2497"/>
      <c r="V15" s="2497"/>
      <c r="W15" s="2497"/>
      <c r="X15" s="2497"/>
    </row>
    <row r="17" spans="1:24">
      <c r="A17" s="2501" t="s">
        <v>936</v>
      </c>
      <c r="B17" s="2502"/>
    </row>
    <row r="18" spans="1:24">
      <c r="A18" s="1197" t="s">
        <v>21</v>
      </c>
      <c r="B18" s="1198"/>
      <c r="C18" s="1199"/>
      <c r="D18" s="1199"/>
      <c r="E18" s="1199"/>
      <c r="F18" s="1199"/>
      <c r="G18" s="1199"/>
      <c r="H18" s="1198" t="s">
        <v>940</v>
      </c>
      <c r="I18" s="1198"/>
      <c r="J18" s="1198"/>
      <c r="K18" s="1199"/>
      <c r="L18" s="1199"/>
      <c r="M18" s="1199"/>
      <c r="N18" s="1198"/>
      <c r="O18" s="1198"/>
      <c r="P18" s="1199"/>
      <c r="Q18" s="1199"/>
      <c r="R18" s="1199"/>
      <c r="S18" s="1199"/>
      <c r="T18" s="1199"/>
      <c r="U18" s="1199"/>
      <c r="V18" s="1199"/>
      <c r="W18" s="1199"/>
      <c r="X18" s="1200"/>
    </row>
    <row r="19" spans="1:24">
      <c r="A19" s="1201"/>
      <c r="B19" s="1191"/>
      <c r="C19" s="1191"/>
      <c r="D19" s="1191"/>
      <c r="E19" s="1191"/>
      <c r="F19" s="1191"/>
      <c r="G19" s="1191"/>
      <c r="H19" s="1191"/>
      <c r="I19" s="1191"/>
      <c r="J19" s="1191"/>
      <c r="K19" s="1191"/>
      <c r="L19" s="1191"/>
      <c r="M19" s="1191"/>
      <c r="N19" s="1191"/>
      <c r="O19" s="1191"/>
      <c r="P19" s="1191"/>
      <c r="Q19" s="1191"/>
      <c r="R19" s="1191"/>
      <c r="S19" s="1191"/>
      <c r="T19" s="1191"/>
      <c r="U19" s="1191"/>
      <c r="V19" s="1191"/>
      <c r="W19" s="1191"/>
      <c r="X19" s="1202"/>
    </row>
    <row r="20" spans="1:24">
      <c r="A20" s="1203" t="s">
        <v>937</v>
      </c>
      <c r="B20" s="1204"/>
      <c r="C20" s="1191"/>
      <c r="D20" s="1191"/>
      <c r="E20" s="1191"/>
      <c r="F20" s="1191"/>
      <c r="G20" s="1191"/>
      <c r="H20" s="1204" t="s">
        <v>938</v>
      </c>
      <c r="I20" s="1204"/>
      <c r="J20" s="1191"/>
      <c r="K20" s="1191"/>
      <c r="L20" s="1191"/>
      <c r="M20" s="1191"/>
      <c r="N20" s="1191"/>
      <c r="O20" s="1191"/>
      <c r="P20" s="1191"/>
      <c r="Q20" s="1191"/>
      <c r="R20" s="1191"/>
      <c r="S20" s="1191"/>
      <c r="T20" s="1191"/>
      <c r="U20" s="1191"/>
      <c r="V20" s="1191"/>
      <c r="W20" s="1191"/>
      <c r="X20" s="1202"/>
    </row>
    <row r="21" spans="1:24">
      <c r="A21" s="1205"/>
      <c r="B21" s="1206"/>
      <c r="C21" s="1207"/>
      <c r="D21" s="1207"/>
      <c r="E21" s="1207"/>
      <c r="F21" s="1207"/>
      <c r="G21" s="1207"/>
      <c r="H21" s="1207"/>
      <c r="I21" s="1207"/>
      <c r="J21" s="1207"/>
      <c r="K21" s="1207"/>
      <c r="L21" s="1207"/>
      <c r="M21" s="1207"/>
      <c r="N21" s="1207"/>
      <c r="O21" s="1207"/>
      <c r="P21" s="1207"/>
      <c r="Q21" s="1207"/>
      <c r="R21" s="1207"/>
      <c r="S21" s="1207"/>
      <c r="T21" s="1207"/>
      <c r="U21" s="1207"/>
      <c r="V21" s="1207"/>
      <c r="W21" s="1207"/>
      <c r="X21" s="1208"/>
    </row>
    <row r="23" spans="1:24" ht="86.25" customHeight="1">
      <c r="A23" s="2503" t="s">
        <v>1415</v>
      </c>
      <c r="B23" s="2504"/>
      <c r="C23" s="2504"/>
      <c r="D23" s="2504"/>
      <c r="E23" s="2504"/>
      <c r="F23" s="2504"/>
      <c r="G23" s="2504"/>
      <c r="H23" s="2504"/>
      <c r="I23" s="2504"/>
      <c r="J23" s="2504"/>
      <c r="K23" s="2504"/>
      <c r="L23" s="2504"/>
      <c r="M23" s="2504"/>
      <c r="N23" s="2504"/>
      <c r="O23" s="2504"/>
      <c r="P23" s="2504"/>
      <c r="Q23" s="2504"/>
      <c r="R23" s="2504"/>
      <c r="S23" s="2504"/>
      <c r="T23" s="2504"/>
      <c r="U23" s="2504"/>
      <c r="V23" s="2504"/>
      <c r="W23" s="2504"/>
      <c r="X23" s="2504"/>
    </row>
    <row r="24" spans="1:24" ht="17.25" customHeight="1">
      <c r="X24" s="991" t="s">
        <v>1405</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60"/>
  <dataValidations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2" orientation="landscape" r:id="rId1"/>
  <headerFooter>
    <oddFooter>&amp;R東京支部８月開講コース</oddFooter>
  </headerFooter>
  <rowBreaks count="1" manualBreakCount="1">
    <brk id="22"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H12" sqref="H12"/>
    </sheetView>
  </sheetViews>
  <sheetFormatPr defaultColWidth="8" defaultRowHeight="13.5"/>
  <cols>
    <col min="1" max="13" width="6.75" style="1209" customWidth="1"/>
    <col min="14" max="15" width="12.625" style="1209" customWidth="1"/>
    <col min="16" max="17" width="10.125" style="1209" customWidth="1"/>
    <col min="18" max="23" width="6.75" style="1209" customWidth="1"/>
    <col min="24" max="16384" width="8" style="1209"/>
  </cols>
  <sheetData>
    <row r="1" spans="1:34">
      <c r="U1" s="1188" t="s">
        <v>1151</v>
      </c>
    </row>
    <row r="2" spans="1:34">
      <c r="W2" s="1210" t="s">
        <v>1154</v>
      </c>
    </row>
    <row r="3" spans="1:34" ht="18.75">
      <c r="A3" s="2507" t="s">
        <v>1155</v>
      </c>
      <c r="B3" s="2507"/>
      <c r="C3" s="2507"/>
      <c r="D3" s="2507"/>
      <c r="E3" s="2507"/>
      <c r="F3" s="2507"/>
      <c r="G3" s="2507"/>
      <c r="H3" s="2507"/>
      <c r="I3" s="2507"/>
      <c r="J3" s="2507"/>
      <c r="K3" s="2507"/>
      <c r="L3" s="2507"/>
      <c r="M3" s="2507"/>
      <c r="N3" s="2507"/>
      <c r="O3" s="2507"/>
      <c r="P3" s="2507"/>
      <c r="Q3" s="2507"/>
      <c r="R3" s="2507"/>
      <c r="S3" s="2507"/>
      <c r="T3" s="2507"/>
      <c r="U3" s="2507"/>
      <c r="V3" s="2507"/>
      <c r="W3" s="2507"/>
    </row>
    <row r="4" spans="1:34">
      <c r="S4" s="2508" t="s">
        <v>923</v>
      </c>
      <c r="T4" s="2508"/>
      <c r="U4" s="2509" t="str">
        <f>IF(様式1!N3="","",様式1!N3)</f>
        <v/>
      </c>
      <c r="V4" s="2509"/>
      <c r="W4" s="2509"/>
    </row>
    <row r="5" spans="1:34" ht="9" customHeight="1"/>
    <row r="6" spans="1:34" ht="18" customHeight="1">
      <c r="A6" s="2481" t="s">
        <v>924</v>
      </c>
      <c r="B6" s="2482"/>
      <c r="C6" s="2483"/>
      <c r="D6" s="2510" t="str">
        <f>IF(様式1!L11="","",様式1!L11)</f>
        <v/>
      </c>
      <c r="E6" s="2511"/>
      <c r="F6" s="2511"/>
      <c r="G6" s="2511"/>
      <c r="H6" s="2511"/>
      <c r="I6" s="2511"/>
      <c r="J6" s="2511"/>
      <c r="K6" s="2511"/>
      <c r="L6" s="2512"/>
      <c r="M6" s="2481" t="s">
        <v>925</v>
      </c>
      <c r="N6" s="2513"/>
      <c r="O6" s="2514" t="str">
        <f>IF(様式1!F44="","",様式1!F44)</f>
        <v/>
      </c>
      <c r="P6" s="2515"/>
      <c r="Q6" s="2515"/>
      <c r="R6" s="2515"/>
      <c r="S6" s="2515"/>
      <c r="T6" s="2515"/>
      <c r="U6" s="2515"/>
      <c r="V6" s="2515"/>
      <c r="W6" s="2516"/>
      <c r="X6" s="1211"/>
      <c r="Y6" s="1211"/>
      <c r="Z6" s="1211"/>
      <c r="AA6" s="1211"/>
      <c r="AB6" s="1211"/>
      <c r="AC6" s="1211"/>
      <c r="AD6" s="1211"/>
      <c r="AE6" s="1211"/>
      <c r="AF6" s="1211"/>
      <c r="AG6" s="1211"/>
      <c r="AH6" s="1211"/>
    </row>
    <row r="7" spans="1:34" ht="18" customHeight="1">
      <c r="A7" s="2481" t="s">
        <v>926</v>
      </c>
      <c r="B7" s="2482"/>
      <c r="C7" s="2483"/>
      <c r="D7" s="2510" t="str">
        <f>IF(様式1!G36="","",様式1!G36)</f>
        <v/>
      </c>
      <c r="E7" s="2511"/>
      <c r="F7" s="2511"/>
      <c r="G7" s="2511"/>
      <c r="H7" s="2511"/>
      <c r="I7" s="2511"/>
      <c r="J7" s="2511"/>
      <c r="K7" s="2511"/>
      <c r="L7" s="2512"/>
      <c r="M7" s="2517"/>
      <c r="N7" s="2518"/>
      <c r="O7" s="2518"/>
      <c r="P7" s="2518"/>
      <c r="Q7" s="2518"/>
      <c r="R7" s="2518"/>
      <c r="S7" s="2518"/>
      <c r="T7" s="2518"/>
      <c r="U7" s="2518"/>
      <c r="V7" s="2518"/>
      <c r="W7" s="2518"/>
      <c r="X7" s="1211"/>
      <c r="Y7" s="1211"/>
      <c r="Z7" s="1211"/>
      <c r="AA7" s="1211"/>
      <c r="AB7" s="1211"/>
      <c r="AC7" s="1211"/>
      <c r="AD7" s="1211"/>
      <c r="AE7" s="1211"/>
      <c r="AF7" s="1211"/>
      <c r="AG7" s="1211"/>
      <c r="AH7" s="1211"/>
    </row>
    <row r="9" spans="1:34" s="1213" customFormat="1" ht="69.95" customHeight="1">
      <c r="A9" s="1212" t="s">
        <v>1153</v>
      </c>
      <c r="B9" s="2519" t="s">
        <v>1156</v>
      </c>
      <c r="C9" s="2520"/>
      <c r="D9" s="2521"/>
      <c r="E9" s="2521"/>
      <c r="F9" s="2522"/>
      <c r="G9" s="2523" t="s">
        <v>929</v>
      </c>
      <c r="H9" s="2523"/>
      <c r="I9" s="2523"/>
      <c r="J9" s="2523"/>
      <c r="K9" s="2523"/>
      <c r="L9" s="2523" t="s">
        <v>930</v>
      </c>
      <c r="M9" s="2523"/>
      <c r="N9" s="2519" t="s">
        <v>1157</v>
      </c>
      <c r="O9" s="2524"/>
      <c r="P9" s="2525" t="s">
        <v>1158</v>
      </c>
      <c r="Q9" s="2523"/>
      <c r="R9" s="2523" t="s">
        <v>933</v>
      </c>
      <c r="S9" s="2523"/>
      <c r="T9" s="2523" t="s">
        <v>934</v>
      </c>
      <c r="U9" s="2523"/>
      <c r="V9" s="2523"/>
      <c r="W9" s="2523"/>
    </row>
    <row r="10" spans="1:34" ht="69.95" customHeight="1">
      <c r="A10" s="1214" t="s">
        <v>983</v>
      </c>
      <c r="B10" s="2519"/>
      <c r="C10" s="2520"/>
      <c r="D10" s="2527"/>
      <c r="E10" s="2527"/>
      <c r="F10" s="2528"/>
      <c r="G10" s="2532"/>
      <c r="H10" s="2532"/>
      <c r="I10" s="2532"/>
      <c r="J10" s="2532"/>
      <c r="K10" s="2532"/>
      <c r="L10" s="2523"/>
      <c r="M10" s="2523"/>
      <c r="N10" s="2519"/>
      <c r="O10" s="2524"/>
      <c r="P10" s="2525"/>
      <c r="Q10" s="2525"/>
      <c r="R10" s="2525"/>
      <c r="S10" s="2525"/>
      <c r="T10" s="2526"/>
      <c r="U10" s="2526"/>
      <c r="V10" s="2526"/>
      <c r="W10" s="2526"/>
    </row>
    <row r="11" spans="1:34" ht="69.95" customHeight="1">
      <c r="A11" s="1214" t="s">
        <v>984</v>
      </c>
      <c r="B11" s="2519"/>
      <c r="C11" s="2520"/>
      <c r="D11" s="2527"/>
      <c r="E11" s="2527"/>
      <c r="F11" s="2528"/>
      <c r="G11" s="2529"/>
      <c r="H11" s="2530"/>
      <c r="I11" s="2530"/>
      <c r="J11" s="2530"/>
      <c r="K11" s="2531"/>
      <c r="L11" s="2523"/>
      <c r="M11" s="2523"/>
      <c r="N11" s="2519"/>
      <c r="O11" s="2524"/>
      <c r="P11" s="2525"/>
      <c r="Q11" s="2525"/>
      <c r="R11" s="2525"/>
      <c r="S11" s="2525"/>
      <c r="T11" s="2526"/>
      <c r="U11" s="2526"/>
      <c r="V11" s="2526"/>
      <c r="W11" s="2526"/>
    </row>
    <row r="12" spans="1:34" ht="69.95" customHeight="1">
      <c r="A12" s="1214" t="s">
        <v>985</v>
      </c>
      <c r="B12" s="2519"/>
      <c r="C12" s="2520"/>
      <c r="D12" s="2527"/>
      <c r="E12" s="2527"/>
      <c r="F12" s="2528"/>
      <c r="G12" s="2529"/>
      <c r="H12" s="2530"/>
      <c r="I12" s="2530"/>
      <c r="J12" s="2530"/>
      <c r="K12" s="2531"/>
      <c r="L12" s="2523"/>
      <c r="M12" s="2523"/>
      <c r="N12" s="2519"/>
      <c r="O12" s="2524"/>
      <c r="P12" s="2525"/>
      <c r="Q12" s="2525"/>
      <c r="R12" s="2525"/>
      <c r="S12" s="2525"/>
      <c r="T12" s="2526"/>
      <c r="U12" s="2526"/>
      <c r="V12" s="2526"/>
      <c r="W12" s="2526"/>
    </row>
    <row r="13" spans="1:34" ht="69.95" customHeight="1">
      <c r="A13" s="1214" t="s">
        <v>986</v>
      </c>
      <c r="B13" s="2519"/>
      <c r="C13" s="2520"/>
      <c r="D13" s="2527"/>
      <c r="E13" s="2527"/>
      <c r="F13" s="2528"/>
      <c r="G13" s="2529"/>
      <c r="H13" s="2530"/>
      <c r="I13" s="2530"/>
      <c r="J13" s="2530"/>
      <c r="K13" s="2531"/>
      <c r="L13" s="2523"/>
      <c r="M13" s="2523"/>
      <c r="N13" s="2533"/>
      <c r="O13" s="2522"/>
      <c r="P13" s="2525"/>
      <c r="Q13" s="2525"/>
      <c r="R13" s="2525"/>
      <c r="S13" s="2525"/>
      <c r="T13" s="2526"/>
      <c r="U13" s="2526"/>
      <c r="V13" s="2526"/>
      <c r="W13" s="2526"/>
    </row>
    <row r="14" spans="1:34" ht="69.95" customHeight="1">
      <c r="A14" s="1214" t="s">
        <v>935</v>
      </c>
      <c r="B14" s="2519"/>
      <c r="C14" s="2520"/>
      <c r="D14" s="2527"/>
      <c r="E14" s="2527"/>
      <c r="F14" s="2528"/>
      <c r="G14" s="2529"/>
      <c r="H14" s="2530"/>
      <c r="I14" s="2530"/>
      <c r="J14" s="2530"/>
      <c r="K14" s="2531"/>
      <c r="L14" s="2523"/>
      <c r="M14" s="2523"/>
      <c r="N14" s="2533"/>
      <c r="O14" s="2522"/>
      <c r="P14" s="2525"/>
      <c r="Q14" s="2525"/>
      <c r="R14" s="2525"/>
      <c r="S14" s="2525"/>
      <c r="T14" s="2526"/>
      <c r="U14" s="2526"/>
      <c r="V14" s="2526"/>
      <c r="W14" s="2526"/>
    </row>
    <row r="15" spans="1:34" ht="69.95" customHeight="1">
      <c r="A15" s="1214" t="s">
        <v>987</v>
      </c>
      <c r="B15" s="2519"/>
      <c r="C15" s="2520"/>
      <c r="D15" s="2527"/>
      <c r="E15" s="2527"/>
      <c r="F15" s="2528"/>
      <c r="G15" s="2529"/>
      <c r="H15" s="2530"/>
      <c r="I15" s="2530"/>
      <c r="J15" s="2530"/>
      <c r="K15" s="2531"/>
      <c r="L15" s="2523"/>
      <c r="M15" s="2523"/>
      <c r="N15" s="2533"/>
      <c r="O15" s="2522"/>
      <c r="P15" s="2525"/>
      <c r="Q15" s="2525"/>
      <c r="R15" s="2525"/>
      <c r="S15" s="2525"/>
      <c r="T15" s="2526"/>
      <c r="U15" s="2526"/>
      <c r="V15" s="2526"/>
      <c r="W15" s="2526"/>
    </row>
    <row r="17" spans="1:23">
      <c r="A17" s="2533" t="s">
        <v>936</v>
      </c>
      <c r="B17" s="2534"/>
    </row>
    <row r="18" spans="1:23">
      <c r="A18" s="1215" t="s">
        <v>21</v>
      </c>
      <c r="B18" s="1216"/>
      <c r="C18" s="1217"/>
      <c r="D18" s="1217"/>
      <c r="E18" s="1217"/>
      <c r="F18" s="1217"/>
      <c r="G18" s="1217"/>
      <c r="H18" s="1216" t="s">
        <v>940</v>
      </c>
      <c r="I18" s="1216"/>
      <c r="J18" s="1216"/>
      <c r="K18" s="1217"/>
      <c r="L18" s="1217"/>
      <c r="M18" s="1217"/>
      <c r="N18" s="1217"/>
      <c r="O18" s="1217"/>
      <c r="P18" s="1217"/>
      <c r="Q18" s="1217"/>
      <c r="R18" s="1217"/>
      <c r="S18" s="1217"/>
      <c r="T18" s="1217"/>
      <c r="U18" s="1217"/>
      <c r="V18" s="1217"/>
      <c r="W18" s="1218"/>
    </row>
    <row r="19" spans="1:23">
      <c r="A19" s="1219"/>
      <c r="B19" s="1220"/>
      <c r="C19" s="1220"/>
      <c r="D19" s="1220"/>
      <c r="E19" s="1220"/>
      <c r="F19" s="1220"/>
      <c r="G19" s="1220"/>
      <c r="H19" s="1220"/>
      <c r="I19" s="1220"/>
      <c r="J19" s="1220"/>
      <c r="K19" s="1220"/>
      <c r="L19" s="1220"/>
      <c r="M19" s="1220"/>
      <c r="N19" s="1220"/>
      <c r="O19" s="1220"/>
      <c r="P19" s="1220"/>
      <c r="Q19" s="1220"/>
      <c r="R19" s="1220"/>
      <c r="S19" s="1220"/>
      <c r="T19" s="1220"/>
      <c r="U19" s="1220"/>
      <c r="V19" s="1220"/>
      <c r="W19" s="1221"/>
    </row>
    <row r="20" spans="1:23">
      <c r="A20" s="1222" t="s">
        <v>937</v>
      </c>
      <c r="B20" s="1223"/>
      <c r="C20" s="1220"/>
      <c r="D20" s="1220"/>
      <c r="E20" s="1220"/>
      <c r="F20" s="1220"/>
      <c r="G20" s="1220"/>
      <c r="H20" s="1223" t="s">
        <v>938</v>
      </c>
      <c r="I20" s="1223"/>
      <c r="J20" s="1220"/>
      <c r="K20" s="1220"/>
      <c r="L20" s="1220"/>
      <c r="M20" s="1220"/>
      <c r="N20" s="1220"/>
      <c r="O20" s="1220"/>
      <c r="P20" s="1220"/>
      <c r="Q20" s="1220"/>
      <c r="R20" s="1220"/>
      <c r="S20" s="1220"/>
      <c r="T20" s="1220"/>
      <c r="U20" s="1220"/>
      <c r="V20" s="1220"/>
      <c r="W20" s="1221"/>
    </row>
    <row r="21" spans="1:23">
      <c r="A21" s="1224"/>
      <c r="B21" s="1225"/>
      <c r="C21" s="1226"/>
      <c r="D21" s="1226"/>
      <c r="E21" s="1226"/>
      <c r="F21" s="1226"/>
      <c r="G21" s="1226"/>
      <c r="H21" s="1226"/>
      <c r="I21" s="1226"/>
      <c r="J21" s="1226"/>
      <c r="K21" s="1226"/>
      <c r="L21" s="1226"/>
      <c r="M21" s="1226"/>
      <c r="N21" s="1226"/>
      <c r="O21" s="1226"/>
      <c r="P21" s="1226"/>
      <c r="Q21" s="1226"/>
      <c r="R21" s="1226"/>
      <c r="S21" s="1226"/>
      <c r="T21" s="1226"/>
      <c r="U21" s="1226"/>
      <c r="V21" s="1226"/>
      <c r="W21" s="1227"/>
    </row>
    <row r="23" spans="1:23" ht="60" customHeight="1">
      <c r="A23" s="2535" t="s">
        <v>1159</v>
      </c>
      <c r="B23" s="2536"/>
      <c r="C23" s="2536"/>
      <c r="D23" s="2536"/>
      <c r="E23" s="2536"/>
      <c r="F23" s="2536"/>
      <c r="G23" s="2536"/>
      <c r="H23" s="2536"/>
      <c r="I23" s="2536"/>
      <c r="J23" s="2536"/>
      <c r="K23" s="2536"/>
      <c r="L23" s="2536"/>
      <c r="M23" s="2536"/>
      <c r="N23" s="2536"/>
      <c r="O23" s="2536"/>
      <c r="P23" s="2536"/>
      <c r="Q23" s="2536"/>
      <c r="R23" s="2536"/>
      <c r="S23" s="2536"/>
      <c r="T23" s="2536"/>
      <c r="U23" s="2536"/>
      <c r="V23" s="2536"/>
      <c r="W23" s="2536"/>
    </row>
    <row r="24" spans="1:23">
      <c r="W24" s="991" t="s">
        <v>1160</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60"/>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&amp;R東京支部８月開講コース</oddFooter>
  </headerFooter>
  <rowBreaks count="1" manualBreakCount="1">
    <brk id="22"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40" zoomScaleNormal="69" zoomScaleSheetLayoutView="40" workbookViewId="0">
      <selection activeCell="H12" sqref="H12"/>
    </sheetView>
  </sheetViews>
  <sheetFormatPr defaultRowHeight="13.5"/>
  <cols>
    <col min="1" max="1" width="12.625" style="1263" customWidth="1"/>
    <col min="2" max="2" width="16.625" style="1263" customWidth="1"/>
    <col min="3" max="3" width="37.625" style="1263" customWidth="1"/>
    <col min="4" max="4" width="251.125" style="1287" customWidth="1"/>
    <col min="5" max="5" width="18.25" style="1263" customWidth="1"/>
    <col min="6" max="16384" width="9" style="1263"/>
  </cols>
  <sheetData>
    <row r="1" spans="1:6" ht="63" customHeight="1" thickBot="1">
      <c r="A1" s="1260" t="s">
        <v>1179</v>
      </c>
      <c r="B1" s="1261"/>
      <c r="C1" s="1261"/>
      <c r="D1" s="2545" t="s">
        <v>1180</v>
      </c>
      <c r="E1" s="2545"/>
      <c r="F1" s="1262" t="s">
        <v>996</v>
      </c>
    </row>
    <row r="2" spans="1:6" ht="66.75" customHeight="1" thickBot="1">
      <c r="A2" s="1264" t="s">
        <v>1181</v>
      </c>
      <c r="B2" s="1265" t="s">
        <v>1182</v>
      </c>
      <c r="C2" s="1266" t="s">
        <v>1183</v>
      </c>
      <c r="D2" s="1267" t="s">
        <v>1184</v>
      </c>
      <c r="E2" s="1268" t="s">
        <v>1185</v>
      </c>
    </row>
    <row r="3" spans="1:6" ht="23.25" customHeight="1">
      <c r="A3" s="2546" t="s">
        <v>1186</v>
      </c>
      <c r="B3" s="2540" t="s">
        <v>1187</v>
      </c>
      <c r="C3" s="1269" t="s">
        <v>1188</v>
      </c>
      <c r="D3" s="1270" t="s">
        <v>1189</v>
      </c>
      <c r="E3" s="1271"/>
    </row>
    <row r="4" spans="1:6" ht="19.5">
      <c r="A4" s="2547"/>
      <c r="B4" s="2541"/>
      <c r="C4" s="1272" t="s">
        <v>1190</v>
      </c>
      <c r="D4" s="1273" t="s">
        <v>1191</v>
      </c>
      <c r="E4" s="1274"/>
    </row>
    <row r="5" spans="1:6" ht="23.25" customHeight="1">
      <c r="A5" s="2547"/>
      <c r="B5" s="2541"/>
      <c r="C5" s="1272" t="s">
        <v>1192</v>
      </c>
      <c r="D5" s="1273" t="s">
        <v>1193</v>
      </c>
      <c r="E5" s="1274"/>
    </row>
    <row r="6" spans="1:6" ht="23.25" customHeight="1">
      <c r="A6" s="2547"/>
      <c r="B6" s="2541"/>
      <c r="C6" s="1272" t="s">
        <v>1194</v>
      </c>
      <c r="D6" s="1273" t="s">
        <v>1195</v>
      </c>
      <c r="E6" s="1274"/>
    </row>
    <row r="7" spans="1:6" ht="42.75" customHeight="1">
      <c r="A7" s="2547"/>
      <c r="B7" s="2541"/>
      <c r="C7" s="1272" t="s">
        <v>1196</v>
      </c>
      <c r="D7" s="1273" t="s">
        <v>1197</v>
      </c>
      <c r="E7" s="1274"/>
    </row>
    <row r="8" spans="1:6" ht="23.25" customHeight="1">
      <c r="A8" s="2547"/>
      <c r="B8" s="2542"/>
      <c r="C8" s="1272" t="s">
        <v>1198</v>
      </c>
      <c r="D8" s="1273" t="s">
        <v>1199</v>
      </c>
      <c r="E8" s="1274"/>
    </row>
    <row r="9" spans="1:6" ht="23.25" customHeight="1">
      <c r="A9" s="2547"/>
      <c r="B9" s="2543" t="s">
        <v>1200</v>
      </c>
      <c r="C9" s="1275" t="s">
        <v>1201</v>
      </c>
      <c r="D9" s="1276" t="s">
        <v>1202</v>
      </c>
      <c r="E9" s="1277"/>
    </row>
    <row r="10" spans="1:6" ht="23.25" customHeight="1">
      <c r="A10" s="2547"/>
      <c r="B10" s="2541"/>
      <c r="C10" s="1272" t="s">
        <v>1203</v>
      </c>
      <c r="D10" s="1273" t="s">
        <v>1204</v>
      </c>
      <c r="E10" s="1274"/>
    </row>
    <row r="11" spans="1:6" ht="23.25" customHeight="1">
      <c r="A11" s="2547"/>
      <c r="B11" s="2541"/>
      <c r="C11" s="1272" t="s">
        <v>1205</v>
      </c>
      <c r="D11" s="1273" t="s">
        <v>1206</v>
      </c>
      <c r="E11" s="1274"/>
    </row>
    <row r="12" spans="1:6" ht="23.25" customHeight="1">
      <c r="A12" s="2547"/>
      <c r="B12" s="2541"/>
      <c r="C12" s="1272" t="s">
        <v>1207</v>
      </c>
      <c r="D12" s="1273" t="s">
        <v>1208</v>
      </c>
      <c r="E12" s="1274"/>
    </row>
    <row r="13" spans="1:6" ht="23.25" customHeight="1">
      <c r="A13" s="2547"/>
      <c r="B13" s="2541"/>
      <c r="C13" s="1272" t="s">
        <v>1209</v>
      </c>
      <c r="D13" s="1273" t="s">
        <v>1210</v>
      </c>
      <c r="E13" s="1274"/>
    </row>
    <row r="14" spans="1:6" ht="23.25" customHeight="1">
      <c r="A14" s="2547"/>
      <c r="B14" s="2542"/>
      <c r="C14" s="1272" t="s">
        <v>1211</v>
      </c>
      <c r="D14" s="1273" t="s">
        <v>1212</v>
      </c>
      <c r="E14" s="1274"/>
    </row>
    <row r="15" spans="1:6" ht="24.75" customHeight="1">
      <c r="A15" s="2547"/>
      <c r="B15" s="2543" t="s">
        <v>1213</v>
      </c>
      <c r="C15" s="1275" t="s">
        <v>1214</v>
      </c>
      <c r="D15" s="1276" t="s">
        <v>1215</v>
      </c>
      <c r="E15" s="1277"/>
    </row>
    <row r="16" spans="1:6" ht="45.75" customHeight="1">
      <c r="A16" s="2547"/>
      <c r="B16" s="2541"/>
      <c r="C16" s="1272" t="s">
        <v>1216</v>
      </c>
      <c r="D16" s="1273" t="s">
        <v>1217</v>
      </c>
      <c r="E16" s="1274"/>
    </row>
    <row r="17" spans="1:5" ht="45.75" customHeight="1">
      <c r="A17" s="2547"/>
      <c r="B17" s="2541"/>
      <c r="C17" s="1272" t="s">
        <v>1218</v>
      </c>
      <c r="D17" s="1273" t="s">
        <v>1219</v>
      </c>
      <c r="E17" s="1274"/>
    </row>
    <row r="18" spans="1:5" ht="24" customHeight="1">
      <c r="A18" s="2547"/>
      <c r="B18" s="2541"/>
      <c r="C18" s="1272" t="s">
        <v>1220</v>
      </c>
      <c r="D18" s="1273" t="s">
        <v>1221</v>
      </c>
      <c r="E18" s="1274"/>
    </row>
    <row r="19" spans="1:5" ht="24" customHeight="1" thickBot="1">
      <c r="A19" s="2548"/>
      <c r="B19" s="2544"/>
      <c r="C19" s="1272" t="s">
        <v>1222</v>
      </c>
      <c r="D19" s="1273" t="s">
        <v>1223</v>
      </c>
      <c r="E19" s="1274"/>
    </row>
    <row r="20" spans="1:5" ht="24" customHeight="1">
      <c r="A20" s="2537" t="s">
        <v>1224</v>
      </c>
      <c r="B20" s="2540" t="s">
        <v>1225</v>
      </c>
      <c r="C20" s="1278" t="s">
        <v>1226</v>
      </c>
      <c r="D20" s="1279" t="s">
        <v>1227</v>
      </c>
      <c r="E20" s="1280"/>
    </row>
    <row r="21" spans="1:5" ht="24" customHeight="1">
      <c r="A21" s="2538"/>
      <c r="B21" s="2541"/>
      <c r="C21" s="1272" t="s">
        <v>1228</v>
      </c>
      <c r="D21" s="1273" t="s">
        <v>1229</v>
      </c>
      <c r="E21" s="1274"/>
    </row>
    <row r="22" spans="1:5" ht="45.75" customHeight="1">
      <c r="A22" s="2538"/>
      <c r="B22" s="2542"/>
      <c r="C22" s="1272" t="s">
        <v>1230</v>
      </c>
      <c r="D22" s="1273" t="s">
        <v>1231</v>
      </c>
      <c r="E22" s="1274"/>
    </row>
    <row r="23" spans="1:5" ht="57" customHeight="1">
      <c r="A23" s="2538"/>
      <c r="B23" s="2543" t="s">
        <v>1232</v>
      </c>
      <c r="C23" s="1275" t="s">
        <v>1233</v>
      </c>
      <c r="D23" s="1276" t="s">
        <v>1234</v>
      </c>
      <c r="E23" s="1277"/>
    </row>
    <row r="24" spans="1:5" ht="23.25" customHeight="1">
      <c r="A24" s="2538"/>
      <c r="B24" s="2542"/>
      <c r="C24" s="1272" t="s">
        <v>1235</v>
      </c>
      <c r="D24" s="1273" t="s">
        <v>1236</v>
      </c>
      <c r="E24" s="1274"/>
    </row>
    <row r="25" spans="1:5" ht="23.25" customHeight="1">
      <c r="A25" s="2538"/>
      <c r="B25" s="2543" t="s">
        <v>1237</v>
      </c>
      <c r="C25" s="1275" t="s">
        <v>1238</v>
      </c>
      <c r="D25" s="1276" t="s">
        <v>1239</v>
      </c>
      <c r="E25" s="1277"/>
    </row>
    <row r="26" spans="1:5" ht="45" customHeight="1" thickBot="1">
      <c r="A26" s="2539"/>
      <c r="B26" s="2544"/>
      <c r="C26" s="1272" t="s">
        <v>1240</v>
      </c>
      <c r="D26" s="1273" t="s">
        <v>1241</v>
      </c>
      <c r="E26" s="1274"/>
    </row>
    <row r="27" spans="1:5" ht="23.25" customHeight="1">
      <c r="A27" s="2537" t="s">
        <v>1242</v>
      </c>
      <c r="B27" s="2540" t="s">
        <v>1243</v>
      </c>
      <c r="C27" s="1278" t="s">
        <v>1244</v>
      </c>
      <c r="D27" s="1279" t="s">
        <v>1245</v>
      </c>
      <c r="E27" s="1280"/>
    </row>
    <row r="28" spans="1:5" ht="23.25" customHeight="1">
      <c r="A28" s="2538"/>
      <c r="B28" s="2541"/>
      <c r="C28" s="1272" t="s">
        <v>1246</v>
      </c>
      <c r="D28" s="1273" t="s">
        <v>1247</v>
      </c>
      <c r="E28" s="1274"/>
    </row>
    <row r="29" spans="1:5" ht="23.25" customHeight="1">
      <c r="A29" s="2538"/>
      <c r="B29" s="2541"/>
      <c r="C29" s="1272" t="s">
        <v>1248</v>
      </c>
      <c r="D29" s="1273" t="s">
        <v>1249</v>
      </c>
      <c r="E29" s="1274"/>
    </row>
    <row r="30" spans="1:5" ht="23.25" customHeight="1">
      <c r="A30" s="2538"/>
      <c r="B30" s="2541"/>
      <c r="C30" s="1272" t="s">
        <v>1250</v>
      </c>
      <c r="D30" s="1273" t="s">
        <v>1251</v>
      </c>
      <c r="E30" s="1274"/>
    </row>
    <row r="31" spans="1:5" ht="40.5" customHeight="1">
      <c r="A31" s="2538"/>
      <c r="B31" s="2541"/>
      <c r="C31" s="1272" t="s">
        <v>1252</v>
      </c>
      <c r="D31" s="1273" t="s">
        <v>1253</v>
      </c>
      <c r="E31" s="1274"/>
    </row>
    <row r="32" spans="1:5" ht="23.25" customHeight="1">
      <c r="A32" s="2538"/>
      <c r="B32" s="2541"/>
      <c r="C32" s="1272" t="s">
        <v>1254</v>
      </c>
      <c r="D32" s="1273" t="s">
        <v>1255</v>
      </c>
      <c r="E32" s="1274"/>
    </row>
    <row r="33" spans="1:5" ht="23.25" customHeight="1">
      <c r="A33" s="2538"/>
      <c r="B33" s="2541"/>
      <c r="C33" s="1272" t="s">
        <v>1256</v>
      </c>
      <c r="D33" s="1273" t="s">
        <v>1257</v>
      </c>
      <c r="E33" s="1274"/>
    </row>
    <row r="34" spans="1:5" ht="23.25" customHeight="1">
      <c r="A34" s="2538"/>
      <c r="B34" s="2541"/>
      <c r="C34" s="1272" t="s">
        <v>1258</v>
      </c>
      <c r="D34" s="1273" t="s">
        <v>1259</v>
      </c>
      <c r="E34" s="1274"/>
    </row>
    <row r="35" spans="1:5" ht="23.25" customHeight="1">
      <c r="A35" s="2538"/>
      <c r="B35" s="2541"/>
      <c r="C35" s="1272" t="s">
        <v>1260</v>
      </c>
      <c r="D35" s="1273" t="s">
        <v>1261</v>
      </c>
      <c r="E35" s="1274"/>
    </row>
    <row r="36" spans="1:5" ht="23.25" customHeight="1">
      <c r="A36" s="2538"/>
      <c r="B36" s="2542"/>
      <c r="C36" s="1272" t="s">
        <v>1262</v>
      </c>
      <c r="D36" s="1273" t="s">
        <v>1263</v>
      </c>
      <c r="E36" s="1274"/>
    </row>
    <row r="37" spans="1:5" ht="42.75" customHeight="1">
      <c r="A37" s="2538"/>
      <c r="B37" s="2543" t="s">
        <v>1264</v>
      </c>
      <c r="C37" s="1275" t="s">
        <v>1265</v>
      </c>
      <c r="D37" s="1276" t="s">
        <v>1266</v>
      </c>
      <c r="E37" s="1277"/>
    </row>
    <row r="38" spans="1:5" ht="45.75" customHeight="1">
      <c r="A38" s="2538"/>
      <c r="B38" s="2541"/>
      <c r="C38" s="1272" t="s">
        <v>1267</v>
      </c>
      <c r="D38" s="1273" t="s">
        <v>1268</v>
      </c>
      <c r="E38" s="1274"/>
    </row>
    <row r="39" spans="1:5" ht="45.75" customHeight="1" thickBot="1">
      <c r="A39" s="2539"/>
      <c r="B39" s="2544"/>
      <c r="C39" s="1272" t="s">
        <v>1269</v>
      </c>
      <c r="D39" s="1273" t="s">
        <v>1270</v>
      </c>
      <c r="E39" s="1274"/>
    </row>
    <row r="40" spans="1:5" ht="40.5" customHeight="1">
      <c r="A40" s="2537" t="s">
        <v>1271</v>
      </c>
      <c r="B40" s="2540" t="s">
        <v>1272</v>
      </c>
      <c r="C40" s="1278" t="s">
        <v>1273</v>
      </c>
      <c r="D40" s="1279" t="s">
        <v>1274</v>
      </c>
      <c r="E40" s="1280"/>
    </row>
    <row r="41" spans="1:5" ht="45.75" customHeight="1">
      <c r="A41" s="2538"/>
      <c r="B41" s="2541"/>
      <c r="C41" s="1272" t="s">
        <v>1275</v>
      </c>
      <c r="D41" s="1273" t="s">
        <v>1276</v>
      </c>
      <c r="E41" s="1274"/>
    </row>
    <row r="42" spans="1:5" ht="24" customHeight="1">
      <c r="A42" s="2538"/>
      <c r="B42" s="2541"/>
      <c r="C42" s="1272" t="s">
        <v>1277</v>
      </c>
      <c r="D42" s="1273" t="s">
        <v>1278</v>
      </c>
      <c r="E42" s="1274"/>
    </row>
    <row r="43" spans="1:5" ht="24" customHeight="1">
      <c r="A43" s="2538"/>
      <c r="B43" s="2542"/>
      <c r="C43" s="1272" t="s">
        <v>1279</v>
      </c>
      <c r="D43" s="1273" t="s">
        <v>1280</v>
      </c>
      <c r="E43" s="1274"/>
    </row>
    <row r="44" spans="1:5" ht="45.75" customHeight="1">
      <c r="A44" s="2538"/>
      <c r="B44" s="2543" t="s">
        <v>1281</v>
      </c>
      <c r="C44" s="1275" t="s">
        <v>1282</v>
      </c>
      <c r="D44" s="1276" t="s">
        <v>1283</v>
      </c>
      <c r="E44" s="1277"/>
    </row>
    <row r="45" spans="1:5" ht="43.5" customHeight="1" thickBot="1">
      <c r="A45" s="2539"/>
      <c r="B45" s="2544"/>
      <c r="C45" s="1281" t="s">
        <v>1284</v>
      </c>
      <c r="D45" s="1282" t="s">
        <v>1285</v>
      </c>
      <c r="E45" s="1283"/>
    </row>
    <row r="46" spans="1:5" ht="19.5">
      <c r="A46" s="1284"/>
      <c r="B46" s="1285"/>
      <c r="C46" s="1286"/>
      <c r="D46" s="1285"/>
      <c r="E46" s="1285"/>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60"/>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&amp;R東京支部８月開講コース</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3"/>
  <sheetViews>
    <sheetView zoomScaleNormal="100" zoomScaleSheetLayoutView="90" zoomScalePageLayoutView="80" workbookViewId="0">
      <selection activeCell="H12" sqref="H12"/>
    </sheetView>
  </sheetViews>
  <sheetFormatPr defaultRowHeight="13.5"/>
  <cols>
    <col min="1" max="1" width="79" style="836" customWidth="1"/>
    <col min="2" max="2" width="9" style="836"/>
    <col min="3" max="3" width="18" style="836" customWidth="1"/>
    <col min="4" max="16384" width="9" style="836"/>
  </cols>
  <sheetData>
    <row r="1" spans="1:3">
      <c r="A1" s="1493"/>
      <c r="B1" s="1493"/>
      <c r="C1" s="1494" t="s">
        <v>1506</v>
      </c>
    </row>
    <row r="2" spans="1:3">
      <c r="A2" s="1493"/>
      <c r="B2" s="1493"/>
      <c r="C2" s="1494"/>
    </row>
    <row r="3" spans="1:3" ht="17.25">
      <c r="A3" s="2550" t="s">
        <v>1507</v>
      </c>
      <c r="B3" s="2550"/>
      <c r="C3" s="2550"/>
    </row>
    <row r="4" spans="1:3" ht="81.75" customHeight="1" thickBot="1">
      <c r="A4" s="2551" t="s">
        <v>1508</v>
      </c>
      <c r="B4" s="2551"/>
      <c r="C4" s="2551"/>
    </row>
    <row r="5" spans="1:3" ht="59.25" customHeight="1" thickBot="1">
      <c r="A5" s="1495" t="s">
        <v>1509</v>
      </c>
      <c r="B5" s="1496" t="s">
        <v>1510</v>
      </c>
      <c r="C5" s="1497" t="s">
        <v>1511</v>
      </c>
    </row>
    <row r="6" spans="1:3" ht="17.100000000000001" customHeight="1">
      <c r="A6" s="1498" t="s">
        <v>1512</v>
      </c>
      <c r="B6" s="2552" t="s">
        <v>1513</v>
      </c>
      <c r="C6" s="2554"/>
    </row>
    <row r="7" spans="1:3" ht="30" customHeight="1" thickBot="1">
      <c r="A7" s="1499" t="s">
        <v>1514</v>
      </c>
      <c r="B7" s="2553"/>
      <c r="C7" s="2555"/>
    </row>
    <row r="8" spans="1:3" ht="17.100000000000001" customHeight="1">
      <c r="A8" s="1498" t="s">
        <v>1515</v>
      </c>
      <c r="B8" s="2552" t="s">
        <v>1513</v>
      </c>
      <c r="C8" s="2554"/>
    </row>
    <row r="9" spans="1:3" ht="30" customHeight="1" thickBot="1">
      <c r="A9" s="1499" t="s">
        <v>1516</v>
      </c>
      <c r="B9" s="2553"/>
      <c r="C9" s="2555"/>
    </row>
    <row r="10" spans="1:3" ht="17.100000000000001" customHeight="1">
      <c r="A10" s="1498" t="s">
        <v>1517</v>
      </c>
      <c r="B10" s="2552" t="s">
        <v>1513</v>
      </c>
      <c r="C10" s="2554"/>
    </row>
    <row r="11" spans="1:3" ht="30" customHeight="1" thickBot="1">
      <c r="A11" s="1499" t="s">
        <v>1518</v>
      </c>
      <c r="B11" s="2553"/>
      <c r="C11" s="2555"/>
    </row>
    <row r="12" spans="1:3" ht="17.100000000000001" customHeight="1">
      <c r="A12" s="1498" t="s">
        <v>1519</v>
      </c>
      <c r="B12" s="2552" t="s">
        <v>1513</v>
      </c>
      <c r="C12" s="2554"/>
    </row>
    <row r="13" spans="1:3" ht="30" customHeight="1" thickBot="1">
      <c r="A13" s="1499" t="s">
        <v>1520</v>
      </c>
      <c r="B13" s="2553"/>
      <c r="C13" s="2555"/>
    </row>
    <row r="14" spans="1:3" ht="17.100000000000001" customHeight="1">
      <c r="A14" s="1699" t="s">
        <v>1752</v>
      </c>
      <c r="B14" s="2552" t="s">
        <v>1513</v>
      </c>
      <c r="C14" s="2554"/>
    </row>
    <row r="15" spans="1:3" ht="30" customHeight="1" thickBot="1">
      <c r="A15" s="1698" t="s">
        <v>1753</v>
      </c>
      <c r="B15" s="2553"/>
      <c r="C15" s="2555"/>
    </row>
    <row r="16" spans="1:3" ht="17.100000000000001" customHeight="1">
      <c r="A16" s="1498" t="s">
        <v>1521</v>
      </c>
      <c r="B16" s="2552" t="s">
        <v>1513</v>
      </c>
      <c r="C16" s="2554"/>
    </row>
    <row r="17" spans="1:3" ht="30" customHeight="1" thickBot="1">
      <c r="A17" s="1499" t="s">
        <v>1522</v>
      </c>
      <c r="B17" s="2553"/>
      <c r="C17" s="2555"/>
    </row>
    <row r="18" spans="1:3" ht="17.100000000000001" customHeight="1">
      <c r="A18" s="1498" t="s">
        <v>1523</v>
      </c>
      <c r="B18" s="2552" t="s">
        <v>1513</v>
      </c>
      <c r="C18" s="2554"/>
    </row>
    <row r="19" spans="1:3" ht="45" customHeight="1" thickBot="1">
      <c r="A19" s="1499" t="s">
        <v>1524</v>
      </c>
      <c r="B19" s="2553"/>
      <c r="C19" s="2555"/>
    </row>
    <row r="20" spans="1:3" ht="17.100000000000001" customHeight="1">
      <c r="A20" s="1498" t="s">
        <v>1525</v>
      </c>
      <c r="B20" s="2552" t="s">
        <v>1513</v>
      </c>
      <c r="C20" s="2554"/>
    </row>
    <row r="21" spans="1:3" ht="54" customHeight="1" thickBot="1">
      <c r="A21" s="1499" t="s">
        <v>1526</v>
      </c>
      <c r="B21" s="2553"/>
      <c r="C21" s="2555"/>
    </row>
    <row r="22" spans="1:3" ht="17.100000000000001" customHeight="1">
      <c r="A22" s="1498" t="s">
        <v>1527</v>
      </c>
      <c r="B22" s="2552" t="s">
        <v>1513</v>
      </c>
      <c r="C22" s="2554"/>
    </row>
    <row r="23" spans="1:3" ht="30" customHeight="1" thickBot="1">
      <c r="A23" s="1698" t="s">
        <v>1813</v>
      </c>
      <c r="B23" s="2553"/>
      <c r="C23" s="2555"/>
    </row>
    <row r="24" spans="1:3" ht="17.100000000000001" customHeight="1">
      <c r="A24" s="1498" t="s">
        <v>1528</v>
      </c>
      <c r="B24" s="2552" t="s">
        <v>1513</v>
      </c>
      <c r="C24" s="2554"/>
    </row>
    <row r="25" spans="1:3" ht="41.25" customHeight="1" thickBot="1">
      <c r="A25" s="1499" t="s">
        <v>1529</v>
      </c>
      <c r="B25" s="2553"/>
      <c r="C25" s="2555"/>
    </row>
    <row r="26" spans="1:3" ht="17.100000000000001" customHeight="1">
      <c r="A26" s="1498" t="s">
        <v>1530</v>
      </c>
      <c r="B26" s="2552" t="s">
        <v>1513</v>
      </c>
      <c r="C26" s="2554"/>
    </row>
    <row r="27" spans="1:3" ht="30" customHeight="1" thickBot="1">
      <c r="A27" s="1499" t="s">
        <v>1531</v>
      </c>
      <c r="B27" s="2553"/>
      <c r="C27" s="2555"/>
    </row>
    <row r="28" spans="1:3" ht="17.100000000000001" customHeight="1">
      <c r="A28" s="1498" t="s">
        <v>1532</v>
      </c>
      <c r="B28" s="2552" t="s">
        <v>1513</v>
      </c>
      <c r="C28" s="2554"/>
    </row>
    <row r="29" spans="1:3" ht="39.950000000000003" customHeight="1" thickBot="1">
      <c r="A29" s="1499" t="s">
        <v>1533</v>
      </c>
      <c r="B29" s="2553"/>
      <c r="C29" s="2555"/>
    </row>
    <row r="30" spans="1:3" ht="26.25" customHeight="1">
      <c r="A30" s="1500" t="s">
        <v>1534</v>
      </c>
      <c r="B30" s="2552" t="s">
        <v>1513</v>
      </c>
      <c r="C30" s="2554"/>
    </row>
    <row r="31" spans="1:3" ht="31.5" customHeight="1" thickBot="1">
      <c r="A31" s="1501"/>
      <c r="B31" s="2553"/>
      <c r="C31" s="2555"/>
    </row>
    <row r="32" spans="1:3">
      <c r="A32" s="2549" t="s">
        <v>1535</v>
      </c>
      <c r="B32" s="2549"/>
      <c r="C32" s="2549"/>
    </row>
    <row r="33" spans="1:1">
      <c r="A33" s="836" t="s">
        <v>1770</v>
      </c>
    </row>
  </sheetData>
  <mergeCells count="29">
    <mergeCell ref="B30:B31"/>
    <mergeCell ref="C30:C31"/>
    <mergeCell ref="C18:C19"/>
    <mergeCell ref="B20:B21"/>
    <mergeCell ref="C20:C21"/>
    <mergeCell ref="B28:B29"/>
    <mergeCell ref="C28:C29"/>
    <mergeCell ref="B22:B23"/>
    <mergeCell ref="C22:C23"/>
    <mergeCell ref="B24:B25"/>
    <mergeCell ref="C24:C25"/>
    <mergeCell ref="B26:B27"/>
    <mergeCell ref="C26:C27"/>
    <mergeCell ref="A32:C32"/>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s>
  <phoneticPr fontId="60"/>
  <dataValidations count="1">
    <dataValidation type="list" allowBlank="1" showInputMessage="1" showErrorMessage="1" sqref="B6:B29">
      <formula1>"□,☑"</formula1>
    </dataValidation>
  </dataValidations>
  <printOptions horizontalCentered="1"/>
  <pageMargins left="0.62992125984251968" right="0.62992125984251968" top="0.39370078740157483" bottom="0.39370078740157483" header="0" footer="0.19685039370078741"/>
  <pageSetup paperSize="9" scale="86" orientation="portrait" r:id="rId1"/>
  <headerFooter scaleWithDoc="0">
    <oddFooter>&amp;R東京支部８月開講コース</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view="pageBreakPreview" zoomScale="55" zoomScaleNormal="69" zoomScaleSheetLayoutView="55" workbookViewId="0">
      <selection activeCell="H12" sqref="H12"/>
    </sheetView>
  </sheetViews>
  <sheetFormatPr defaultColWidth="9" defaultRowHeight="13.5"/>
  <cols>
    <col min="1" max="1" width="6.5" style="1393" customWidth="1"/>
    <col min="2" max="3" width="10.625" style="1393" customWidth="1"/>
    <col min="4" max="4" width="10.625" style="1394" customWidth="1"/>
    <col min="5" max="5" width="31.375" style="1393" customWidth="1"/>
    <col min="6" max="6" width="229.25" style="1395" customWidth="1"/>
    <col min="7" max="7" width="0.75" style="1393" customWidth="1"/>
    <col min="8" max="16384" width="9" style="1393"/>
  </cols>
  <sheetData>
    <row r="1" spans="1:7" ht="33.75" customHeight="1" thickBot="1">
      <c r="A1" s="1502" t="s">
        <v>1536</v>
      </c>
      <c r="B1" s="1503"/>
      <c r="C1" s="1503"/>
      <c r="D1" s="1503"/>
      <c r="E1" s="1503"/>
      <c r="F1" s="1700" t="s">
        <v>1754</v>
      </c>
      <c r="G1" s="1504"/>
    </row>
    <row r="2" spans="1:7" ht="59.25" thickBot="1">
      <c r="A2" s="1505" t="s">
        <v>1181</v>
      </c>
      <c r="B2" s="1506" t="s">
        <v>1182</v>
      </c>
      <c r="C2" s="1506" t="s">
        <v>1537</v>
      </c>
      <c r="D2" s="1507" t="s">
        <v>1538</v>
      </c>
      <c r="E2" s="1508" t="s">
        <v>1539</v>
      </c>
      <c r="F2" s="1509" t="s">
        <v>1540</v>
      </c>
      <c r="G2" s="1263"/>
    </row>
    <row r="3" spans="1:7" ht="39" customHeight="1">
      <c r="A3" s="2556" t="s">
        <v>1541</v>
      </c>
      <c r="B3" s="2558" t="s">
        <v>1542</v>
      </c>
      <c r="C3" s="2561" t="s">
        <v>1543</v>
      </c>
      <c r="D3" s="2564">
        <v>1</v>
      </c>
      <c r="E3" s="1510" t="s">
        <v>1544</v>
      </c>
      <c r="F3" s="1511" t="s">
        <v>1545</v>
      </c>
      <c r="G3" s="1263"/>
    </row>
    <row r="4" spans="1:7" ht="39">
      <c r="A4" s="2557"/>
      <c r="B4" s="2559"/>
      <c r="C4" s="2562"/>
      <c r="D4" s="2565"/>
      <c r="E4" s="1512" t="s">
        <v>1546</v>
      </c>
      <c r="F4" s="1513" t="s">
        <v>1547</v>
      </c>
      <c r="G4" s="1263"/>
    </row>
    <row r="5" spans="1:7" ht="39">
      <c r="A5" s="2557"/>
      <c r="B5" s="2560"/>
      <c r="C5" s="2563"/>
      <c r="D5" s="2566"/>
      <c r="E5" s="1512" t="s">
        <v>1548</v>
      </c>
      <c r="F5" s="1513" t="s">
        <v>1549</v>
      </c>
      <c r="G5" s="1263"/>
    </row>
    <row r="6" spans="1:7" ht="39">
      <c r="A6" s="2557"/>
      <c r="B6" s="2567" t="s">
        <v>1542</v>
      </c>
      <c r="C6" s="2568" t="s">
        <v>1550</v>
      </c>
      <c r="D6" s="2569">
        <v>2</v>
      </c>
      <c r="E6" s="1514" t="s">
        <v>1551</v>
      </c>
      <c r="F6" s="1515" t="s">
        <v>1552</v>
      </c>
      <c r="G6" s="1263"/>
    </row>
    <row r="7" spans="1:7" ht="39">
      <c r="A7" s="2557"/>
      <c r="B7" s="2560"/>
      <c r="C7" s="2563"/>
      <c r="D7" s="2566"/>
      <c r="E7" s="1512" t="s">
        <v>1553</v>
      </c>
      <c r="F7" s="1513" t="s">
        <v>1554</v>
      </c>
      <c r="G7" s="1263"/>
    </row>
    <row r="8" spans="1:7" ht="39.75" thickBot="1">
      <c r="A8" s="2557"/>
      <c r="B8" s="1516" t="s">
        <v>1542</v>
      </c>
      <c r="C8" s="1517" t="s">
        <v>1555</v>
      </c>
      <c r="D8" s="1518">
        <v>3</v>
      </c>
      <c r="E8" s="1514" t="s">
        <v>1556</v>
      </c>
      <c r="F8" s="1515" t="s">
        <v>1557</v>
      </c>
      <c r="G8" s="1263"/>
    </row>
    <row r="9" spans="1:7" ht="39" customHeight="1">
      <c r="A9" s="2556" t="s">
        <v>1558</v>
      </c>
      <c r="B9" s="2571" t="s">
        <v>1559</v>
      </c>
      <c r="C9" s="2561" t="s">
        <v>1560</v>
      </c>
      <c r="D9" s="2564">
        <v>4</v>
      </c>
      <c r="E9" s="1510" t="s">
        <v>1561</v>
      </c>
      <c r="F9" s="1511" t="s">
        <v>1562</v>
      </c>
      <c r="G9" s="1263"/>
    </row>
    <row r="10" spans="1:7" ht="19.5">
      <c r="A10" s="2557"/>
      <c r="B10" s="2572"/>
      <c r="C10" s="2562"/>
      <c r="D10" s="2566"/>
      <c r="E10" s="1512" t="s">
        <v>1563</v>
      </c>
      <c r="F10" s="1513" t="s">
        <v>1564</v>
      </c>
      <c r="G10" s="1263"/>
    </row>
    <row r="11" spans="1:7" ht="39" customHeight="1">
      <c r="A11" s="2557"/>
      <c r="B11" s="2572"/>
      <c r="C11" s="2568" t="s">
        <v>1565</v>
      </c>
      <c r="D11" s="2569">
        <v>5</v>
      </c>
      <c r="E11" s="1514" t="s">
        <v>1566</v>
      </c>
      <c r="F11" s="1515" t="s">
        <v>1567</v>
      </c>
      <c r="G11" s="1263"/>
    </row>
    <row r="12" spans="1:7" ht="19.5">
      <c r="A12" s="2557"/>
      <c r="B12" s="2572"/>
      <c r="C12" s="2562"/>
      <c r="D12" s="2565"/>
      <c r="E12" s="1512" t="s">
        <v>1568</v>
      </c>
      <c r="F12" s="1513" t="s">
        <v>1569</v>
      </c>
      <c r="G12" s="1263"/>
    </row>
    <row r="13" spans="1:7" ht="19.5">
      <c r="A13" s="2557"/>
      <c r="B13" s="2572"/>
      <c r="C13" s="2562"/>
      <c r="D13" s="2566"/>
      <c r="E13" s="1512" t="s">
        <v>1570</v>
      </c>
      <c r="F13" s="1513" t="s">
        <v>1571</v>
      </c>
      <c r="G13" s="1263"/>
    </row>
    <row r="14" spans="1:7" ht="19.5" customHeight="1">
      <c r="A14" s="2557"/>
      <c r="B14" s="2572"/>
      <c r="C14" s="2568" t="s">
        <v>1572</v>
      </c>
      <c r="D14" s="2569">
        <v>6</v>
      </c>
      <c r="E14" s="1519" t="s">
        <v>1573</v>
      </c>
      <c r="F14" s="1520" t="s">
        <v>1574</v>
      </c>
      <c r="G14" s="1263"/>
    </row>
    <row r="15" spans="1:7" ht="19.5" customHeight="1">
      <c r="A15" s="2557"/>
      <c r="B15" s="2572"/>
      <c r="C15" s="2562"/>
      <c r="D15" s="2565"/>
      <c r="E15" s="1521" t="s">
        <v>1575</v>
      </c>
      <c r="F15" s="1522" t="s">
        <v>1576</v>
      </c>
      <c r="G15" s="1263"/>
    </row>
    <row r="16" spans="1:7" ht="19.5" customHeight="1">
      <c r="A16" s="2557"/>
      <c r="B16" s="2572"/>
      <c r="C16" s="2562"/>
      <c r="D16" s="2565"/>
      <c r="E16" s="1521" t="s">
        <v>1577</v>
      </c>
      <c r="F16" s="1522" t="s">
        <v>1578</v>
      </c>
      <c r="G16" s="1263"/>
    </row>
    <row r="17" spans="1:7" ht="19.5" customHeight="1">
      <c r="A17" s="2557"/>
      <c r="B17" s="2572"/>
      <c r="C17" s="2562"/>
      <c r="D17" s="2566"/>
      <c r="E17" s="1512" t="s">
        <v>1579</v>
      </c>
      <c r="F17" s="1513" t="s">
        <v>1580</v>
      </c>
      <c r="G17" s="1263"/>
    </row>
    <row r="18" spans="1:7" ht="19.5" customHeight="1">
      <c r="A18" s="2557"/>
      <c r="B18" s="2572"/>
      <c r="C18" s="2568" t="s">
        <v>1581</v>
      </c>
      <c r="D18" s="2569">
        <v>7</v>
      </c>
      <c r="E18" s="1519" t="s">
        <v>1582</v>
      </c>
      <c r="F18" s="1520" t="s">
        <v>1583</v>
      </c>
      <c r="G18" s="1263"/>
    </row>
    <row r="19" spans="1:7" ht="19.5">
      <c r="A19" s="2557"/>
      <c r="B19" s="2572"/>
      <c r="C19" s="2562"/>
      <c r="D19" s="2565"/>
      <c r="E19" s="1521" t="s">
        <v>1584</v>
      </c>
      <c r="F19" s="1522" t="s">
        <v>1585</v>
      </c>
      <c r="G19" s="1263"/>
    </row>
    <row r="20" spans="1:7" ht="19.5">
      <c r="A20" s="2557"/>
      <c r="B20" s="2573"/>
      <c r="C20" s="2562"/>
      <c r="D20" s="2566"/>
      <c r="E20" s="1521" t="s">
        <v>1586</v>
      </c>
      <c r="F20" s="1522" t="s">
        <v>1587</v>
      </c>
      <c r="G20" s="1263"/>
    </row>
    <row r="21" spans="1:7" ht="19.5" customHeight="1">
      <c r="A21" s="2557"/>
      <c r="B21" s="2574" t="s">
        <v>1588</v>
      </c>
      <c r="C21" s="2568" t="s">
        <v>1589</v>
      </c>
      <c r="D21" s="2569">
        <v>8</v>
      </c>
      <c r="E21" s="1519" t="s">
        <v>1590</v>
      </c>
      <c r="F21" s="1520" t="s">
        <v>1591</v>
      </c>
      <c r="G21" s="1263"/>
    </row>
    <row r="22" spans="1:7" ht="19.5" customHeight="1">
      <c r="A22" s="2557"/>
      <c r="B22" s="2572"/>
      <c r="C22" s="2562"/>
      <c r="D22" s="2565"/>
      <c r="E22" s="1523" t="s">
        <v>1592</v>
      </c>
      <c r="F22" s="1524" t="s">
        <v>1593</v>
      </c>
      <c r="G22" s="1263"/>
    </row>
    <row r="23" spans="1:7" ht="19.5" customHeight="1">
      <c r="A23" s="2557"/>
      <c r="B23" s="2572"/>
      <c r="C23" s="2562"/>
      <c r="D23" s="2565"/>
      <c r="E23" s="1523" t="s">
        <v>1594</v>
      </c>
      <c r="F23" s="1524" t="s">
        <v>1595</v>
      </c>
      <c r="G23" s="1263"/>
    </row>
    <row r="24" spans="1:7" ht="19.5" customHeight="1">
      <c r="A24" s="2557"/>
      <c r="B24" s="2572"/>
      <c r="C24" s="2562"/>
      <c r="D24" s="2565"/>
      <c r="E24" s="1523" t="s">
        <v>1596</v>
      </c>
      <c r="F24" s="1524" t="s">
        <v>1597</v>
      </c>
      <c r="G24" s="1263"/>
    </row>
    <row r="25" spans="1:7" ht="19.5" customHeight="1">
      <c r="A25" s="2557"/>
      <c r="B25" s="2572"/>
      <c r="C25" s="2562"/>
      <c r="D25" s="2566"/>
      <c r="E25" s="1521" t="s">
        <v>1598</v>
      </c>
      <c r="F25" s="1522" t="s">
        <v>1599</v>
      </c>
      <c r="G25" s="1263"/>
    </row>
    <row r="26" spans="1:7" ht="19.5">
      <c r="A26" s="2557"/>
      <c r="B26" s="2572"/>
      <c r="C26" s="2568" t="s">
        <v>1600</v>
      </c>
      <c r="D26" s="2569">
        <v>9</v>
      </c>
      <c r="E26" s="1519" t="s">
        <v>1601</v>
      </c>
      <c r="F26" s="1520" t="s">
        <v>1602</v>
      </c>
      <c r="G26" s="1263"/>
    </row>
    <row r="27" spans="1:7" ht="19.5">
      <c r="A27" s="2557"/>
      <c r="B27" s="2572"/>
      <c r="C27" s="2562"/>
      <c r="D27" s="2565"/>
      <c r="E27" s="1523" t="s">
        <v>1603</v>
      </c>
      <c r="F27" s="1524" t="s">
        <v>1604</v>
      </c>
      <c r="G27" s="1263"/>
    </row>
    <row r="28" spans="1:7" ht="19.5">
      <c r="A28" s="2557"/>
      <c r="B28" s="2572"/>
      <c r="C28" s="2562"/>
      <c r="D28" s="2566"/>
      <c r="E28" s="1523" t="s">
        <v>1605</v>
      </c>
      <c r="F28" s="1524" t="s">
        <v>1606</v>
      </c>
      <c r="G28" s="1263"/>
    </row>
    <row r="29" spans="1:7" ht="39" customHeight="1">
      <c r="A29" s="2557"/>
      <c r="B29" s="2572"/>
      <c r="C29" s="2568" t="s">
        <v>1607</v>
      </c>
      <c r="D29" s="2569">
        <v>10</v>
      </c>
      <c r="E29" s="1519" t="s">
        <v>1608</v>
      </c>
      <c r="F29" s="1520" t="s">
        <v>1609</v>
      </c>
      <c r="G29" s="1263"/>
    </row>
    <row r="30" spans="1:7" ht="19.5">
      <c r="A30" s="2557"/>
      <c r="B30" s="2572"/>
      <c r="C30" s="2562"/>
      <c r="D30" s="2565"/>
      <c r="E30" s="1523" t="s">
        <v>1610</v>
      </c>
      <c r="F30" s="1524" t="s">
        <v>1611</v>
      </c>
      <c r="G30" s="1263"/>
    </row>
    <row r="31" spans="1:7" ht="19.5">
      <c r="A31" s="2557"/>
      <c r="B31" s="2572"/>
      <c r="C31" s="2562"/>
      <c r="D31" s="2565"/>
      <c r="E31" s="1523" t="s">
        <v>1612</v>
      </c>
      <c r="F31" s="1524" t="s">
        <v>1613</v>
      </c>
      <c r="G31" s="1263"/>
    </row>
    <row r="32" spans="1:7" ht="39">
      <c r="A32" s="2557"/>
      <c r="B32" s="2572"/>
      <c r="C32" s="2562"/>
      <c r="D32" s="2566"/>
      <c r="E32" s="1523" t="s">
        <v>1614</v>
      </c>
      <c r="F32" s="1524" t="s">
        <v>1615</v>
      </c>
      <c r="G32" s="1263"/>
    </row>
    <row r="33" spans="1:7" ht="39">
      <c r="A33" s="2557"/>
      <c r="B33" s="2572"/>
      <c r="C33" s="2568" t="s">
        <v>1616</v>
      </c>
      <c r="D33" s="2569">
        <v>11</v>
      </c>
      <c r="E33" s="1519" t="s">
        <v>1617</v>
      </c>
      <c r="F33" s="1520" t="s">
        <v>1618</v>
      </c>
      <c r="G33" s="1263"/>
    </row>
    <row r="34" spans="1:7" ht="19.5">
      <c r="A34" s="2557"/>
      <c r="B34" s="2572"/>
      <c r="C34" s="2562"/>
      <c r="D34" s="2565"/>
      <c r="E34" s="1523" t="s">
        <v>1619</v>
      </c>
      <c r="F34" s="1524" t="s">
        <v>1620</v>
      </c>
      <c r="G34" s="1263"/>
    </row>
    <row r="35" spans="1:7" ht="39.75" thickBot="1">
      <c r="A35" s="2570"/>
      <c r="B35" s="2575"/>
      <c r="C35" s="2576"/>
      <c r="D35" s="2577"/>
      <c r="E35" s="1525" t="s">
        <v>1621</v>
      </c>
      <c r="F35" s="1526" t="s">
        <v>1622</v>
      </c>
      <c r="G35" s="1263"/>
    </row>
    <row r="36" spans="1:7" ht="58.5" customHeight="1">
      <c r="A36" s="2556" t="s">
        <v>1623</v>
      </c>
      <c r="B36" s="2571" t="s">
        <v>1624</v>
      </c>
      <c r="C36" s="2561" t="s">
        <v>1625</v>
      </c>
      <c r="D36" s="2564">
        <v>12</v>
      </c>
      <c r="E36" s="1510" t="s">
        <v>1626</v>
      </c>
      <c r="F36" s="1511" t="s">
        <v>1627</v>
      </c>
      <c r="G36" s="1263"/>
    </row>
    <row r="37" spans="1:7" ht="19.5">
      <c r="A37" s="2557"/>
      <c r="B37" s="2572"/>
      <c r="C37" s="2562"/>
      <c r="D37" s="2566"/>
      <c r="E37" s="1512" t="s">
        <v>1628</v>
      </c>
      <c r="F37" s="1513" t="s">
        <v>1629</v>
      </c>
      <c r="G37" s="1263"/>
    </row>
    <row r="38" spans="1:7" ht="39">
      <c r="A38" s="2557"/>
      <c r="B38" s="2572"/>
      <c r="C38" s="2578" t="s">
        <v>1630</v>
      </c>
      <c r="D38" s="2569">
        <v>13</v>
      </c>
      <c r="E38" s="1519" t="s">
        <v>1631</v>
      </c>
      <c r="F38" s="1520" t="s">
        <v>1632</v>
      </c>
      <c r="G38" s="1263"/>
    </row>
    <row r="39" spans="1:7" ht="19.5">
      <c r="A39" s="2557"/>
      <c r="B39" s="2572"/>
      <c r="C39" s="2562"/>
      <c r="D39" s="2565"/>
      <c r="E39" s="1527" t="s">
        <v>1633</v>
      </c>
      <c r="F39" s="1528" t="s">
        <v>1634</v>
      </c>
      <c r="G39" s="1263"/>
    </row>
    <row r="40" spans="1:7" ht="39">
      <c r="A40" s="2557"/>
      <c r="B40" s="2573"/>
      <c r="C40" s="2562"/>
      <c r="D40" s="2566"/>
      <c r="E40" s="1529" t="s">
        <v>1635</v>
      </c>
      <c r="F40" s="1530" t="s">
        <v>1636</v>
      </c>
      <c r="G40" s="1263"/>
    </row>
    <row r="41" spans="1:7" ht="19.5" customHeight="1">
      <c r="A41" s="2557"/>
      <c r="B41" s="2574" t="s">
        <v>1637</v>
      </c>
      <c r="C41" s="2568" t="s">
        <v>1638</v>
      </c>
      <c r="D41" s="2569">
        <v>14</v>
      </c>
      <c r="E41" s="1519" t="s">
        <v>1639</v>
      </c>
      <c r="F41" s="1520" t="s">
        <v>1640</v>
      </c>
      <c r="G41" s="1263"/>
    </row>
    <row r="42" spans="1:7" ht="19.5">
      <c r="A42" s="2557"/>
      <c r="B42" s="2572"/>
      <c r="C42" s="2562"/>
      <c r="D42" s="2565"/>
      <c r="E42" s="1521" t="s">
        <v>1641</v>
      </c>
      <c r="F42" s="1522" t="s">
        <v>1642</v>
      </c>
      <c r="G42" s="1263"/>
    </row>
    <row r="43" spans="1:7" ht="39">
      <c r="A43" s="2557"/>
      <c r="B43" s="2572"/>
      <c r="C43" s="2562"/>
      <c r="D43" s="2565"/>
      <c r="E43" s="1521" t="s">
        <v>1643</v>
      </c>
      <c r="F43" s="1522" t="s">
        <v>1644</v>
      </c>
      <c r="G43" s="1263"/>
    </row>
    <row r="44" spans="1:7" ht="19.5">
      <c r="A44" s="2557"/>
      <c r="B44" s="2572"/>
      <c r="C44" s="2563"/>
      <c r="D44" s="2566"/>
      <c r="E44" s="1529" t="s">
        <v>1645</v>
      </c>
      <c r="F44" s="1530" t="s">
        <v>1646</v>
      </c>
      <c r="G44" s="1263"/>
    </row>
    <row r="45" spans="1:7" ht="39">
      <c r="A45" s="2557"/>
      <c r="B45" s="2572"/>
      <c r="C45" s="2568" t="s">
        <v>1647</v>
      </c>
      <c r="D45" s="2569">
        <v>15</v>
      </c>
      <c r="E45" s="1519" t="s">
        <v>1648</v>
      </c>
      <c r="F45" s="1520" t="s">
        <v>1649</v>
      </c>
      <c r="G45" s="1263"/>
    </row>
    <row r="46" spans="1:7" ht="39">
      <c r="A46" s="2557"/>
      <c r="B46" s="2572"/>
      <c r="C46" s="2562"/>
      <c r="D46" s="2566"/>
      <c r="E46" s="1521" t="s">
        <v>1650</v>
      </c>
      <c r="F46" s="1522" t="s">
        <v>1651</v>
      </c>
      <c r="G46" s="1263"/>
    </row>
    <row r="47" spans="1:7" ht="39">
      <c r="A47" s="2557"/>
      <c r="B47" s="2572"/>
      <c r="C47" s="2568" t="s">
        <v>1652</v>
      </c>
      <c r="D47" s="2569">
        <v>16</v>
      </c>
      <c r="E47" s="1519" t="s">
        <v>1653</v>
      </c>
      <c r="F47" s="1520" t="s">
        <v>1654</v>
      </c>
      <c r="G47" s="1263"/>
    </row>
    <row r="48" spans="1:7" ht="19.5">
      <c r="A48" s="2557"/>
      <c r="B48" s="2572"/>
      <c r="C48" s="2562"/>
      <c r="D48" s="2565"/>
      <c r="E48" s="1521" t="s">
        <v>1655</v>
      </c>
      <c r="F48" s="1522" t="s">
        <v>1656</v>
      </c>
      <c r="G48" s="1263"/>
    </row>
    <row r="49" spans="1:7" ht="19.5">
      <c r="A49" s="2557"/>
      <c r="B49" s="2572"/>
      <c r="C49" s="2562"/>
      <c r="D49" s="2565"/>
      <c r="E49" s="1521" t="s">
        <v>1657</v>
      </c>
      <c r="F49" s="1522" t="s">
        <v>1658</v>
      </c>
      <c r="G49" s="1263"/>
    </row>
    <row r="50" spans="1:7" ht="39.75" thickBot="1">
      <c r="A50" s="2570"/>
      <c r="B50" s="2575"/>
      <c r="C50" s="2576"/>
      <c r="D50" s="2577"/>
      <c r="E50" s="1531" t="s">
        <v>1659</v>
      </c>
      <c r="F50" s="1532" t="s">
        <v>1660</v>
      </c>
      <c r="G50" s="1263"/>
    </row>
    <row r="51" spans="1:7" ht="19.5">
      <c r="A51" s="1533" t="s">
        <v>1661</v>
      </c>
      <c r="B51" s="1534"/>
      <c r="C51" s="1534"/>
      <c r="D51" s="1534"/>
      <c r="E51" s="1534"/>
      <c r="F51" s="1287"/>
      <c r="G51" s="1263"/>
    </row>
    <row r="52" spans="1:7" ht="22.5">
      <c r="A52" s="1535" t="s">
        <v>1662</v>
      </c>
      <c r="B52" s="1534"/>
      <c r="C52" s="1534"/>
      <c r="D52" s="1534"/>
      <c r="E52" s="1534"/>
      <c r="F52" s="1287"/>
      <c r="G52" s="1263"/>
    </row>
    <row r="53" spans="1:7" ht="22.5">
      <c r="A53" s="1535" t="s">
        <v>1663</v>
      </c>
      <c r="B53" s="1534"/>
      <c r="C53" s="1534"/>
      <c r="D53" s="1534"/>
      <c r="E53" s="1534"/>
      <c r="F53" s="1287"/>
      <c r="G53" s="1263"/>
    </row>
    <row r="54" spans="1:7" ht="22.5">
      <c r="A54" s="1535"/>
      <c r="B54" s="1263"/>
      <c r="C54" s="1263"/>
      <c r="D54" s="1263"/>
      <c r="E54" s="1263"/>
      <c r="F54" s="1536"/>
      <c r="G54" s="1263"/>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60"/>
  <printOptions horizontalCentered="1"/>
  <pageMargins left="0.62992125984251968" right="0.62992125984251968" top="0.39370078740157483" bottom="0.39370078740157483" header="0" footer="0.19685039370078741"/>
  <pageSetup paperSize="9" scale="30" orientation="portrait" r:id="rId1"/>
  <headerFooter scaleWithDoc="0">
    <oddFooter>&amp;R東京支部８月開講コース</oddFooter>
  </headerFooter>
  <rowBreaks count="1" manualBreakCount="1">
    <brk id="35" max="6"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276"/>
  <sheetViews>
    <sheetView view="pageBreakPreview" zoomScale="70" zoomScaleNormal="70" zoomScaleSheetLayoutView="70" workbookViewId="0">
      <selection activeCell="H12" sqref="H12"/>
    </sheetView>
  </sheetViews>
  <sheetFormatPr defaultRowHeight="13.5"/>
  <cols>
    <col min="1" max="2" width="4.125" customWidth="1"/>
    <col min="3" max="3" width="9.125" customWidth="1"/>
    <col min="4" max="34" width="4.75" customWidth="1"/>
    <col min="35" max="35" width="8" bestFit="1" customWidth="1"/>
    <col min="36" max="36" width="11.75" style="836" customWidth="1"/>
    <col min="37" max="39" width="9" customWidth="1"/>
    <col min="40" max="40" width="19.125" customWidth="1"/>
    <col min="41" max="41" width="20.5" customWidth="1"/>
    <col min="42" max="44" width="20.125" customWidth="1"/>
    <col min="45" max="45" width="19.75" customWidth="1"/>
    <col min="46" max="46" width="21.125" customWidth="1"/>
    <col min="47" max="50" width="10.75" customWidth="1"/>
    <col min="51" max="54" width="9.75" customWidth="1"/>
    <col min="55" max="105" width="9" customWidth="1"/>
  </cols>
  <sheetData>
    <row r="1" spans="1:105">
      <c r="A1" s="2619" t="s">
        <v>66</v>
      </c>
      <c r="B1" s="2619"/>
      <c r="C1" s="2619"/>
      <c r="D1" s="2620">
        <f>IF(様式1!F37="","",様式1!F37)</f>
        <v>45883</v>
      </c>
      <c r="E1" s="2620"/>
      <c r="F1" s="2620"/>
      <c r="G1" s="2620"/>
      <c r="H1" s="2620"/>
      <c r="I1" s="760" t="s">
        <v>159</v>
      </c>
      <c r="J1" s="2620"/>
      <c r="K1" s="2620"/>
      <c r="L1" s="2620"/>
      <c r="M1" s="2620"/>
      <c r="N1" s="2620"/>
      <c r="O1" s="761"/>
      <c r="P1" s="761"/>
      <c r="Q1" s="761"/>
      <c r="R1" s="761"/>
      <c r="S1" s="761"/>
      <c r="T1" s="761"/>
      <c r="U1" s="761"/>
      <c r="V1" s="761"/>
      <c r="W1" s="761"/>
      <c r="X1" s="761"/>
      <c r="Y1" s="761"/>
      <c r="Z1" s="761"/>
      <c r="AA1" s="761"/>
      <c r="AB1" s="761"/>
      <c r="AC1" s="761"/>
      <c r="AD1" s="761"/>
      <c r="AE1" s="761"/>
      <c r="AF1" s="761"/>
      <c r="AG1" s="761"/>
      <c r="AH1" s="761"/>
      <c r="AI1" s="762"/>
      <c r="AJ1" s="762"/>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row>
    <row r="2" spans="1:105">
      <c r="A2" s="763"/>
      <c r="B2" s="763"/>
      <c r="C2" s="763"/>
      <c r="D2" s="2621"/>
      <c r="E2" s="2621"/>
      <c r="F2" s="764"/>
      <c r="G2" s="765"/>
      <c r="H2" s="764"/>
      <c r="I2" s="766"/>
      <c r="J2" s="764"/>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742"/>
      <c r="AJ2" s="77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row>
    <row r="3" spans="1:105" ht="15" customHeight="1">
      <c r="A3" s="18"/>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767"/>
      <c r="AH3" s="823" t="s">
        <v>778</v>
      </c>
      <c r="AI3" s="742"/>
      <c r="AJ3" s="77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row>
    <row r="4" spans="1:105" ht="18.75">
      <c r="A4" s="2626" t="s">
        <v>990</v>
      </c>
      <c r="B4" s="2626"/>
      <c r="C4" s="2626"/>
      <c r="D4" s="2626"/>
      <c r="E4" s="2626"/>
      <c r="F4" s="2626"/>
      <c r="G4" s="2626"/>
      <c r="H4" s="2626"/>
      <c r="I4" s="2626"/>
      <c r="J4" s="2626"/>
      <c r="K4" s="2626"/>
      <c r="L4" s="2626"/>
      <c r="M4" s="2626"/>
      <c r="N4" s="2626"/>
      <c r="O4" s="2626"/>
      <c r="P4" s="2626"/>
      <c r="Q4" s="2626"/>
      <c r="R4" s="2626"/>
      <c r="S4" s="2626"/>
      <c r="T4" s="2626"/>
      <c r="U4" s="2626"/>
      <c r="V4" s="2626"/>
      <c r="W4" s="2626"/>
      <c r="X4" s="2626"/>
      <c r="Y4" s="2626"/>
      <c r="Z4" s="2626"/>
      <c r="AA4" s="2626"/>
      <c r="AB4" s="2626"/>
      <c r="AC4" s="2626"/>
      <c r="AD4" s="2626"/>
      <c r="AE4" s="2626"/>
      <c r="AF4" s="2626"/>
      <c r="AG4" s="2626"/>
      <c r="AH4" s="2626"/>
      <c r="AI4" s="2626"/>
      <c r="AJ4" s="1116"/>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row>
    <row r="5" spans="1:105" ht="20.100000000000001" customHeight="1">
      <c r="A5" s="18"/>
      <c r="B5" s="742"/>
      <c r="C5" s="742"/>
      <c r="D5" s="74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2625"/>
      <c r="AF5" s="2625"/>
      <c r="AG5" s="2625"/>
      <c r="AH5" s="2625"/>
      <c r="AI5" s="742"/>
      <c r="AJ5" s="77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row>
    <row r="6" spans="1:105" ht="22.5" customHeight="1">
      <c r="A6" s="18"/>
      <c r="B6" s="2622" t="s">
        <v>991</v>
      </c>
      <c r="C6" s="2622"/>
      <c r="D6" s="2622"/>
      <c r="E6" s="2623" t="str">
        <f>IF(様式1!G36="","",様式1!G36)</f>
        <v/>
      </c>
      <c r="F6" s="2623"/>
      <c r="G6" s="2623"/>
      <c r="H6" s="2623"/>
      <c r="I6" s="2623"/>
      <c r="J6" s="2623"/>
      <c r="K6" s="2623"/>
      <c r="L6" s="2623"/>
      <c r="M6" s="2623"/>
      <c r="N6" s="2623"/>
      <c r="O6" s="2623"/>
      <c r="P6" s="2623"/>
      <c r="Q6" s="2623"/>
      <c r="R6" s="2623"/>
      <c r="S6" s="2624" t="s">
        <v>131</v>
      </c>
      <c r="T6" s="2624"/>
      <c r="U6" s="2624"/>
      <c r="V6" s="2623" t="str">
        <f>IF(様式1!L11="","",様式1!L11)</f>
        <v/>
      </c>
      <c r="W6" s="2623"/>
      <c r="X6" s="2623"/>
      <c r="Y6" s="2623"/>
      <c r="Z6" s="2623"/>
      <c r="AA6" s="2623"/>
      <c r="AB6" s="2623"/>
      <c r="AC6" s="2623"/>
      <c r="AD6" s="2623"/>
      <c r="AE6" s="2623"/>
      <c r="AF6" s="2623"/>
      <c r="AG6" s="2623"/>
      <c r="AH6" s="2623"/>
      <c r="AI6" s="742"/>
      <c r="AJ6" s="77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row>
    <row r="7" spans="1:105" s="836" customFormat="1" ht="22.5" customHeight="1">
      <c r="A7" s="834"/>
      <c r="B7" s="1024"/>
      <c r="C7" s="1024"/>
      <c r="D7" s="1024"/>
      <c r="E7" s="1025"/>
      <c r="F7" s="1025"/>
      <c r="G7" s="1025"/>
      <c r="H7" s="1025"/>
      <c r="I7" s="1025"/>
      <c r="J7" s="1025"/>
      <c r="K7" s="1025"/>
      <c r="L7" s="1025"/>
      <c r="M7" s="1025"/>
      <c r="N7" s="1025"/>
      <c r="O7" s="1025"/>
      <c r="P7" s="1025"/>
      <c r="Q7" s="1025"/>
      <c r="R7" s="1025"/>
      <c r="S7" s="1090" t="s">
        <v>992</v>
      </c>
      <c r="T7" s="1091"/>
      <c r="U7" s="1091"/>
      <c r="V7" s="1091"/>
      <c r="W7" s="1091"/>
      <c r="X7" s="1091"/>
      <c r="Y7" s="1091"/>
      <c r="Z7" s="1091"/>
      <c r="AA7" s="1091"/>
      <c r="AB7" s="2689">
        <f>AI23+AI39</f>
        <v>0</v>
      </c>
      <c r="AC7" s="2689"/>
      <c r="AD7" s="1091"/>
      <c r="AE7" s="1091"/>
      <c r="AF7" s="1091"/>
      <c r="AG7" s="1025"/>
      <c r="AH7" s="1025"/>
      <c r="AI7" s="778"/>
      <c r="AJ7" s="778"/>
      <c r="AK7" s="834"/>
      <c r="AL7" s="834"/>
      <c r="AM7" s="834"/>
      <c r="AN7" s="834"/>
      <c r="AO7" s="834"/>
      <c r="AP7" s="834"/>
      <c r="AQ7" s="834"/>
      <c r="AR7" s="834"/>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c r="BV7" s="834"/>
      <c r="BW7" s="834"/>
      <c r="BX7" s="834"/>
      <c r="BY7" s="834"/>
      <c r="BZ7" s="834"/>
      <c r="CA7" s="834"/>
      <c r="CB7" s="834"/>
      <c r="CC7" s="834"/>
      <c r="CD7" s="834"/>
      <c r="CE7" s="834"/>
      <c r="CF7" s="834"/>
      <c r="CG7" s="834"/>
      <c r="CH7" s="834"/>
      <c r="CI7" s="834"/>
      <c r="CJ7" s="834"/>
      <c r="CK7" s="834"/>
      <c r="CL7" s="834"/>
      <c r="CM7" s="834"/>
      <c r="CN7" s="834"/>
      <c r="CO7" s="834"/>
      <c r="CP7" s="834"/>
      <c r="CQ7" s="834"/>
      <c r="CR7" s="834"/>
      <c r="CS7" s="834"/>
      <c r="CT7" s="834"/>
      <c r="CU7" s="834"/>
      <c r="CV7" s="834"/>
      <c r="CW7" s="834"/>
      <c r="CX7" s="834"/>
      <c r="CY7" s="834"/>
      <c r="CZ7" s="834"/>
      <c r="DA7" s="834"/>
    </row>
    <row r="8" spans="1:105" ht="20.100000000000001" customHeight="1">
      <c r="A8" s="18"/>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742"/>
      <c r="AJ8" s="77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row>
    <row r="9" spans="1:105" ht="30" customHeight="1">
      <c r="A9" s="2582" t="s">
        <v>1054</v>
      </c>
      <c r="B9" s="2588" t="s">
        <v>1053</v>
      </c>
      <c r="C9" s="684" t="s">
        <v>779</v>
      </c>
      <c r="D9" s="768">
        <f>AN14</f>
        <v>45883</v>
      </c>
      <c r="E9" s="769">
        <f>IF($D$9="","",IF($D$9+1&lt;$AO$14,$D$9+1,""))</f>
        <v>45884</v>
      </c>
      <c r="F9" s="769">
        <f>IF($D$9="","",IF($D$9+2&lt;$AO$14,$D$9+2,""))</f>
        <v>45885</v>
      </c>
      <c r="G9" s="769">
        <f>IF($D$9="","",IF($D$9+3&lt;$AO$14,$D$9+3,""))</f>
        <v>45886</v>
      </c>
      <c r="H9" s="769">
        <f>IF($D$9="","",IF($D$9+4&lt;$AO$14,$D$9+4,""))</f>
        <v>45887</v>
      </c>
      <c r="I9" s="769">
        <f>IF($D$9="","",IF($D$9+5&lt;$AO$14,$D$9+5,""))</f>
        <v>45888</v>
      </c>
      <c r="J9" s="769">
        <f>IF($D$9="","",IF($D$9+6&lt;$AO$14,$D$9+6,""))</f>
        <v>45889</v>
      </c>
      <c r="K9" s="769">
        <f>IF($D$9="","",IF($D$9+7&lt;$AO$14,$D$9+7,""))</f>
        <v>45890</v>
      </c>
      <c r="L9" s="769">
        <f>IF($D$9="","",IF($D$9+8&lt;$AO$14,$D$9+8,""))</f>
        <v>45891</v>
      </c>
      <c r="M9" s="769">
        <f>IF($D$9="","",IF($D$9+9&lt;$AO$14,$D$9+9,""))</f>
        <v>45892</v>
      </c>
      <c r="N9" s="769">
        <f>IF($D$9="","",IF($D$9+10&lt;$AO$14,$D$9+10,""))</f>
        <v>45893</v>
      </c>
      <c r="O9" s="769">
        <f>IF($D$9="","",IF($D$9+11&lt;$AO$14,$D$9+11,""))</f>
        <v>45894</v>
      </c>
      <c r="P9" s="769">
        <f>IF($D$9="","",IF($D$9+12&lt;$AO$14,$D$9+12,""))</f>
        <v>45895</v>
      </c>
      <c r="Q9" s="769">
        <f>IF($D$9="","",IF($D$9+13&lt;$AO$14,$D$9+13,""))</f>
        <v>45896</v>
      </c>
      <c r="R9" s="769">
        <f>IF($D$9="","",IF($D$9+14&lt;$AO$14,$D$9+14,""))</f>
        <v>45897</v>
      </c>
      <c r="S9" s="769">
        <f>IF($D$9="","",IF($D$9+15&lt;$AO$14,$D$9+15,""))</f>
        <v>45898</v>
      </c>
      <c r="T9" s="769">
        <f>IF($D$9="","",IF($D$9+16&lt;$AO$14,$D$9+16,""))</f>
        <v>45899</v>
      </c>
      <c r="U9" s="769">
        <f>IF($D$9="","",IF($D$9+17&lt;$AO$14,$D$9+17,""))</f>
        <v>45900</v>
      </c>
      <c r="V9" s="769">
        <f>IF($D$9="","",IF($D$9+18&lt;$AO$14,$D$9+18,""))</f>
        <v>45901</v>
      </c>
      <c r="W9" s="769">
        <f>IF($D$9="","",IF($D$9+19&lt;$AO$14,$D$9+19,""))</f>
        <v>45902</v>
      </c>
      <c r="X9" s="769">
        <f>IF($D$9="","",IF($D$9+20&lt;$AO$14,$D$9+20,""))</f>
        <v>45903</v>
      </c>
      <c r="Y9" s="769">
        <f>IF($D$9="","",IF($D$9+21&lt;$AO$14,$D$9+21,""))</f>
        <v>45904</v>
      </c>
      <c r="Z9" s="769">
        <f>IF($D$9="","",IF($D$9+22&lt;$AO$14,$D$9+22,""))</f>
        <v>45905</v>
      </c>
      <c r="AA9" s="769">
        <f>IF($D$9="","",IF($D$9+23&lt;$AO$14,$D$9+23,""))</f>
        <v>45906</v>
      </c>
      <c r="AB9" s="769">
        <f>IF($D$9="","",IF($D$9+24&lt;$AO$14,$D$9+24,""))</f>
        <v>45907</v>
      </c>
      <c r="AC9" s="769">
        <f>IF($D$9="","",IF($D$9+25&lt;$AO$14,$D$9+25,""))</f>
        <v>45908</v>
      </c>
      <c r="AD9" s="769">
        <f>IF($D$9="","",IF($D$9+26&lt;$AO$14,$D$9+26,""))</f>
        <v>45909</v>
      </c>
      <c r="AE9" s="769">
        <f>IF($D$9="","",IF($D$9+27&lt;$AO$14,$D$9+27,""))</f>
        <v>45910</v>
      </c>
      <c r="AF9" s="769">
        <f>IF($D$9="","",IF($D$9+28&lt;$AO$14,$D$9+28,""))</f>
        <v>45911</v>
      </c>
      <c r="AG9" s="769">
        <f>IF($D$9="","",IF($D$9+29&lt;$AO$14,$D$9+29,""))</f>
        <v>45912</v>
      </c>
      <c r="AH9" s="770">
        <f>IF($D$9="","",IF($D$9+30&lt;$AO$14,$D$9+30,""))</f>
        <v>45913</v>
      </c>
      <c r="AI9" s="762"/>
      <c r="AJ9" s="762"/>
      <c r="AK9" s="51">
        <f>WEEKDAY(D9,2)</f>
        <v>4</v>
      </c>
      <c r="AL9" s="51"/>
      <c r="AM9" s="51"/>
      <c r="AN9" s="122" t="s">
        <v>780</v>
      </c>
      <c r="AO9" s="122" t="s">
        <v>781</v>
      </c>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row>
    <row r="10" spans="1:105" ht="20.100000000000001" customHeight="1">
      <c r="A10" s="2582"/>
      <c r="B10" s="2589"/>
      <c r="C10" s="684" t="s">
        <v>100</v>
      </c>
      <c r="D10" s="771" t="str">
        <f t="shared" ref="D10:AH10" si="0">TEXT(D9,"aaa")</f>
        <v>木</v>
      </c>
      <c r="E10" s="772" t="str">
        <f t="shared" si="0"/>
        <v>金</v>
      </c>
      <c r="F10" s="772" t="str">
        <f t="shared" si="0"/>
        <v>土</v>
      </c>
      <c r="G10" s="772" t="str">
        <f t="shared" si="0"/>
        <v>日</v>
      </c>
      <c r="H10" s="772" t="str">
        <f t="shared" si="0"/>
        <v>月</v>
      </c>
      <c r="I10" s="772" t="str">
        <f t="shared" si="0"/>
        <v>火</v>
      </c>
      <c r="J10" s="772" t="str">
        <f t="shared" si="0"/>
        <v>水</v>
      </c>
      <c r="K10" s="772" t="str">
        <f t="shared" si="0"/>
        <v>木</v>
      </c>
      <c r="L10" s="772" t="str">
        <f t="shared" si="0"/>
        <v>金</v>
      </c>
      <c r="M10" s="772" t="str">
        <f t="shared" si="0"/>
        <v>土</v>
      </c>
      <c r="N10" s="772" t="str">
        <f t="shared" si="0"/>
        <v>日</v>
      </c>
      <c r="O10" s="772" t="str">
        <f t="shared" si="0"/>
        <v>月</v>
      </c>
      <c r="P10" s="772" t="str">
        <f t="shared" si="0"/>
        <v>火</v>
      </c>
      <c r="Q10" s="772" t="str">
        <f t="shared" si="0"/>
        <v>水</v>
      </c>
      <c r="R10" s="772" t="str">
        <f t="shared" si="0"/>
        <v>木</v>
      </c>
      <c r="S10" s="772" t="str">
        <f t="shared" si="0"/>
        <v>金</v>
      </c>
      <c r="T10" s="772" t="str">
        <f t="shared" si="0"/>
        <v>土</v>
      </c>
      <c r="U10" s="772" t="str">
        <f t="shared" si="0"/>
        <v>日</v>
      </c>
      <c r="V10" s="772" t="str">
        <f t="shared" si="0"/>
        <v>月</v>
      </c>
      <c r="W10" s="772" t="str">
        <f t="shared" si="0"/>
        <v>火</v>
      </c>
      <c r="X10" s="772" t="str">
        <f t="shared" si="0"/>
        <v>水</v>
      </c>
      <c r="Y10" s="772" t="str">
        <f t="shared" si="0"/>
        <v>木</v>
      </c>
      <c r="Z10" s="772" t="str">
        <f t="shared" si="0"/>
        <v>金</v>
      </c>
      <c r="AA10" s="772" t="str">
        <f t="shared" si="0"/>
        <v>土</v>
      </c>
      <c r="AB10" s="772" t="str">
        <f t="shared" si="0"/>
        <v>日</v>
      </c>
      <c r="AC10" s="772" t="str">
        <f t="shared" si="0"/>
        <v>月</v>
      </c>
      <c r="AD10" s="772" t="str">
        <f t="shared" si="0"/>
        <v>火</v>
      </c>
      <c r="AE10" s="772" t="str">
        <f t="shared" si="0"/>
        <v>水</v>
      </c>
      <c r="AF10" s="772" t="str">
        <f t="shared" si="0"/>
        <v>木</v>
      </c>
      <c r="AG10" s="772" t="str">
        <f t="shared" si="0"/>
        <v>金</v>
      </c>
      <c r="AH10" s="773" t="str">
        <f t="shared" si="0"/>
        <v>土</v>
      </c>
      <c r="AI10" s="762"/>
      <c r="AJ10" s="762"/>
      <c r="AK10" s="51">
        <f>COUNTIF($AN$51:$AN$124,D$9)</f>
        <v>0</v>
      </c>
      <c r="AL10" s="51"/>
      <c r="AM10" s="51"/>
      <c r="AN10" s="774">
        <f>IF(様式1!F37="","",様式1!F37)</f>
        <v>45883</v>
      </c>
      <c r="AO10" s="774" t="str">
        <f>IF(様式1!K37="","",様式1!K37)</f>
        <v/>
      </c>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row>
    <row r="11" spans="1:105" s="836" customFormat="1" ht="20.100000000000001" customHeight="1">
      <c r="A11" s="2582"/>
      <c r="B11" s="2589"/>
      <c r="C11" s="1086" t="s">
        <v>989</v>
      </c>
      <c r="D11" s="1083"/>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5"/>
      <c r="AI11" s="762"/>
      <c r="AJ11" s="762"/>
      <c r="AK11" s="51"/>
      <c r="AL11" s="51"/>
      <c r="AM11" s="51"/>
      <c r="AN11" s="784"/>
      <c r="AO11" s="784"/>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row>
    <row r="12" spans="1:105" ht="21.75" customHeight="1">
      <c r="A12" s="2582"/>
      <c r="B12" s="2589"/>
      <c r="C12" s="2583" t="s">
        <v>1055</v>
      </c>
      <c r="D12" s="2614"/>
      <c r="E12" s="2601"/>
      <c r="F12" s="2601"/>
      <c r="G12" s="2601"/>
      <c r="H12" s="2601"/>
      <c r="I12" s="2601"/>
      <c r="J12" s="2601"/>
      <c r="K12" s="2601"/>
      <c r="L12" s="2601"/>
      <c r="M12" s="2601"/>
      <c r="N12" s="2601"/>
      <c r="O12" s="2601"/>
      <c r="P12" s="2601"/>
      <c r="Q12" s="2601"/>
      <c r="R12" s="2601"/>
      <c r="S12" s="2601"/>
      <c r="T12" s="2601"/>
      <c r="U12" s="2601"/>
      <c r="V12" s="2601"/>
      <c r="W12" s="2601"/>
      <c r="X12" s="2601"/>
      <c r="Y12" s="2601"/>
      <c r="Z12" s="2601"/>
      <c r="AA12" s="2601"/>
      <c r="AB12" s="2601"/>
      <c r="AC12" s="2601"/>
      <c r="AD12" s="2601"/>
      <c r="AE12" s="2601"/>
      <c r="AF12" s="2601"/>
      <c r="AG12" s="2601"/>
      <c r="AH12" s="2608"/>
      <c r="AI12" s="742"/>
      <c r="AJ12" s="77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row>
    <row r="13" spans="1:105" ht="21.75" customHeight="1">
      <c r="A13" s="2582"/>
      <c r="B13" s="2589"/>
      <c r="C13" s="2584"/>
      <c r="D13" s="2615"/>
      <c r="E13" s="2602"/>
      <c r="F13" s="2602"/>
      <c r="G13" s="2602"/>
      <c r="H13" s="2602"/>
      <c r="I13" s="2602"/>
      <c r="J13" s="2602"/>
      <c r="K13" s="2602"/>
      <c r="L13" s="2602"/>
      <c r="M13" s="2602"/>
      <c r="N13" s="2602"/>
      <c r="O13" s="2602"/>
      <c r="P13" s="2602"/>
      <c r="Q13" s="2602"/>
      <c r="R13" s="2602"/>
      <c r="S13" s="2602"/>
      <c r="T13" s="2602"/>
      <c r="U13" s="2602"/>
      <c r="V13" s="2602"/>
      <c r="W13" s="2602"/>
      <c r="X13" s="2602"/>
      <c r="Y13" s="2602"/>
      <c r="Z13" s="2602"/>
      <c r="AA13" s="2602"/>
      <c r="AB13" s="2602"/>
      <c r="AC13" s="2602"/>
      <c r="AD13" s="2602"/>
      <c r="AE13" s="2602"/>
      <c r="AF13" s="2602"/>
      <c r="AG13" s="2602"/>
      <c r="AH13" s="2609"/>
      <c r="AI13" s="742"/>
      <c r="AJ13" s="778"/>
      <c r="AK13" s="18"/>
      <c r="AL13" s="18"/>
      <c r="AM13" s="18"/>
      <c r="AN13" s="741" t="s">
        <v>782</v>
      </c>
      <c r="AO13" s="741" t="s">
        <v>783</v>
      </c>
      <c r="AP13" s="741" t="s">
        <v>784</v>
      </c>
      <c r="AQ13" s="741" t="s">
        <v>785</v>
      </c>
      <c r="AR13" s="741" t="s">
        <v>786</v>
      </c>
      <c r="AS13" s="741" t="s">
        <v>787</v>
      </c>
      <c r="AT13" s="777" t="s">
        <v>795</v>
      </c>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row>
    <row r="14" spans="1:105" ht="21.75" customHeight="1">
      <c r="A14" s="2582"/>
      <c r="B14" s="2589"/>
      <c r="C14" s="2584"/>
      <c r="D14" s="2615"/>
      <c r="E14" s="2602"/>
      <c r="F14" s="2602"/>
      <c r="G14" s="2602"/>
      <c r="H14" s="2602"/>
      <c r="I14" s="2602"/>
      <c r="J14" s="2602"/>
      <c r="K14" s="2602"/>
      <c r="L14" s="2602"/>
      <c r="M14" s="2602"/>
      <c r="N14" s="2602"/>
      <c r="O14" s="2602"/>
      <c r="P14" s="2602"/>
      <c r="Q14" s="2602"/>
      <c r="R14" s="2602"/>
      <c r="S14" s="2602"/>
      <c r="T14" s="2602"/>
      <c r="U14" s="2602"/>
      <c r="V14" s="2602"/>
      <c r="W14" s="2602"/>
      <c r="X14" s="2602"/>
      <c r="Y14" s="2602"/>
      <c r="Z14" s="2602"/>
      <c r="AA14" s="2602"/>
      <c r="AB14" s="2602"/>
      <c r="AC14" s="2602"/>
      <c r="AD14" s="2602"/>
      <c r="AE14" s="2602"/>
      <c r="AF14" s="2602"/>
      <c r="AG14" s="2602"/>
      <c r="AH14" s="2609"/>
      <c r="AI14" s="742"/>
      <c r="AJ14" s="778"/>
      <c r="AK14" s="18"/>
      <c r="AL14" s="18"/>
      <c r="AM14" s="18"/>
      <c r="AN14" s="774">
        <f>AN10</f>
        <v>45883</v>
      </c>
      <c r="AO14" s="774">
        <f>IF(AN14="","",EDATE(AN14,1))</f>
        <v>45914</v>
      </c>
      <c r="AP14" s="774">
        <f>IF(AN14="","",EDATE(AN14,2))</f>
        <v>45944</v>
      </c>
      <c r="AQ14" s="774">
        <f>IF(OR(AP14="",AP15=""),"",EDATE(AN14,3))</f>
        <v>45975</v>
      </c>
      <c r="AR14" s="774">
        <f>IF(OR(AQ14="",AQ15=""),"",EDATE(AN14,4))</f>
        <v>46005</v>
      </c>
      <c r="AS14" s="774">
        <f>IF(OR(AR14="",AR15=""),"",EDATE(AN14,5))</f>
        <v>46036</v>
      </c>
      <c r="AT14" s="784">
        <f>IF(OR(AS14="",AS15=""),"",EDATE(AN14,6))</f>
        <v>46067</v>
      </c>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row>
    <row r="15" spans="1:105" ht="21.75" customHeight="1">
      <c r="A15" s="2582"/>
      <c r="B15" s="2589"/>
      <c r="C15" s="2584"/>
      <c r="D15" s="2615"/>
      <c r="E15" s="2602"/>
      <c r="F15" s="2602"/>
      <c r="G15" s="2602"/>
      <c r="H15" s="2602"/>
      <c r="I15" s="2602"/>
      <c r="J15" s="2602"/>
      <c r="K15" s="2602"/>
      <c r="L15" s="2602"/>
      <c r="M15" s="2602"/>
      <c r="N15" s="2602"/>
      <c r="O15" s="2602"/>
      <c r="P15" s="2602"/>
      <c r="Q15" s="2602"/>
      <c r="R15" s="2602"/>
      <c r="S15" s="2602"/>
      <c r="T15" s="2602"/>
      <c r="U15" s="2602"/>
      <c r="V15" s="2602"/>
      <c r="W15" s="2602"/>
      <c r="X15" s="2602"/>
      <c r="Y15" s="2602"/>
      <c r="Z15" s="2602"/>
      <c r="AA15" s="2602"/>
      <c r="AB15" s="2602"/>
      <c r="AC15" s="2602"/>
      <c r="AD15" s="2602"/>
      <c r="AE15" s="2602"/>
      <c r="AF15" s="2602"/>
      <c r="AG15" s="2602"/>
      <c r="AH15" s="2609"/>
      <c r="AI15" s="742"/>
      <c r="AJ15" s="778"/>
      <c r="AK15" s="18"/>
      <c r="AL15" s="18"/>
      <c r="AM15" s="18"/>
      <c r="AN15" s="774">
        <f>IF(AN14="","",IF(AO10&lt;(EDATE(AN14,1)-1),AO10,EDATE(AN14,1)-1))</f>
        <v>45913</v>
      </c>
      <c r="AO15" s="774">
        <f>IF(AO14="","",IF(AO10&lt;(EDATE(AN14,2)-1),AO10,EDATE(AN14,2)-1))</f>
        <v>45943</v>
      </c>
      <c r="AP15" s="774">
        <f>IF(AP14="","",IF(AO10&lt;(EDATE(AN14,3)-1),AO10,EDATE(AN14,3)-1))</f>
        <v>45974</v>
      </c>
      <c r="AQ15" s="774">
        <f>IF(OR(AQ14="",AQ14&gt;AO10),"",IF(AO10&lt;(EDATE(AN14,4)-1),AO10,EDATE(AN14,4)-1))</f>
        <v>46004</v>
      </c>
      <c r="AR15" s="774">
        <f>IF(OR(AR14="",AO10&lt;AR14),"",IF(AO10&lt;=(EDATE(AN14,5)-1),AO10,EDATE(AN14,5)-1))</f>
        <v>46035</v>
      </c>
      <c r="AS15" s="774">
        <f>IF(OR(AS14="",AO10&lt;AS14),"",IF(AO10&lt;=(EDATE(AN14,6)-1),AO10,EDATE(AN14,6)-1))</f>
        <v>46066</v>
      </c>
      <c r="AT15" s="784">
        <f>IF(OR(AT14="",AO10&lt;AT14),"",IF(AO10&lt;=(EDATE(AN14,7)-1),AO10,EDATE(AN14,7)-1))</f>
        <v>46094</v>
      </c>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row>
    <row r="16" spans="1:105" ht="21.75" customHeight="1">
      <c r="A16" s="2582"/>
      <c r="B16" s="2589"/>
      <c r="C16" s="2584"/>
      <c r="D16" s="2615"/>
      <c r="E16" s="2602"/>
      <c r="F16" s="2602"/>
      <c r="G16" s="2602"/>
      <c r="H16" s="2602"/>
      <c r="I16" s="2602"/>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9"/>
      <c r="AI16" s="742"/>
      <c r="AJ16" s="77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row>
    <row r="17" spans="1:105" ht="21.75" customHeight="1">
      <c r="A17" s="2582"/>
      <c r="B17" s="2589"/>
      <c r="C17" s="2584"/>
      <c r="D17" s="2615"/>
      <c r="E17" s="2602"/>
      <c r="F17" s="2602"/>
      <c r="G17" s="2602"/>
      <c r="H17" s="2602"/>
      <c r="I17" s="2602"/>
      <c r="J17" s="2602"/>
      <c r="K17" s="2602"/>
      <c r="L17" s="2602"/>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9"/>
      <c r="AI17" s="742"/>
      <c r="AJ17" s="77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row>
    <row r="18" spans="1:105" ht="21.75" customHeight="1">
      <c r="A18" s="2582"/>
      <c r="B18" s="2589"/>
      <c r="C18" s="2584"/>
      <c r="D18" s="2615"/>
      <c r="E18" s="2602"/>
      <c r="F18" s="2602"/>
      <c r="G18" s="2602"/>
      <c r="H18" s="2602"/>
      <c r="I18" s="2602"/>
      <c r="J18" s="2602"/>
      <c r="K18" s="2602"/>
      <c r="L18" s="2602"/>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9"/>
      <c r="AI18" s="742"/>
      <c r="AJ18" s="77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row>
    <row r="19" spans="1:105" ht="21.75" customHeight="1">
      <c r="A19" s="2582"/>
      <c r="B19" s="2589"/>
      <c r="C19" s="2584"/>
      <c r="D19" s="2615"/>
      <c r="E19" s="2602"/>
      <c r="F19" s="2602"/>
      <c r="G19" s="2602"/>
      <c r="H19" s="2602"/>
      <c r="I19" s="2602"/>
      <c r="J19" s="2602"/>
      <c r="K19" s="2602"/>
      <c r="L19" s="2602"/>
      <c r="M19" s="2602"/>
      <c r="N19" s="2602"/>
      <c r="O19" s="2602"/>
      <c r="P19" s="2602"/>
      <c r="Q19" s="2602"/>
      <c r="R19" s="2602"/>
      <c r="S19" s="2602"/>
      <c r="T19" s="2602"/>
      <c r="U19" s="2602"/>
      <c r="V19" s="2602"/>
      <c r="W19" s="2602"/>
      <c r="X19" s="2602"/>
      <c r="Y19" s="2602"/>
      <c r="Z19" s="2602"/>
      <c r="AA19" s="2602"/>
      <c r="AB19" s="2602"/>
      <c r="AC19" s="2602"/>
      <c r="AD19" s="2602"/>
      <c r="AE19" s="2602"/>
      <c r="AF19" s="2602"/>
      <c r="AG19" s="2602"/>
      <c r="AH19" s="2609"/>
      <c r="AI19" s="742"/>
      <c r="AJ19" s="77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row>
    <row r="20" spans="1:105" ht="21.75" customHeight="1">
      <c r="A20" s="2582"/>
      <c r="B20" s="2589"/>
      <c r="C20" s="2584"/>
      <c r="D20" s="2615"/>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9"/>
      <c r="AI20" s="742"/>
      <c r="AJ20" s="77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row>
    <row r="21" spans="1:105" ht="21.75" customHeight="1">
      <c r="A21" s="2582"/>
      <c r="B21" s="2589"/>
      <c r="C21" s="2584"/>
      <c r="D21" s="2615"/>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9"/>
      <c r="AI21" s="742"/>
      <c r="AJ21" s="77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row>
    <row r="22" spans="1:105" ht="21.75" customHeight="1" thickBot="1">
      <c r="A22" s="2582"/>
      <c r="B22" s="2589"/>
      <c r="C22" s="2585"/>
      <c r="D22" s="2616"/>
      <c r="E22" s="2603"/>
      <c r="F22" s="2603"/>
      <c r="G22" s="2603"/>
      <c r="H22" s="2603"/>
      <c r="I22" s="2603"/>
      <c r="J22" s="2603"/>
      <c r="K22" s="2603"/>
      <c r="L22" s="2603"/>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10"/>
      <c r="AI22" s="1139"/>
      <c r="AJ22" s="1120"/>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row>
    <row r="23" spans="1:105" ht="16.5" customHeight="1">
      <c r="A23" s="2582"/>
      <c r="B23" s="2589"/>
      <c r="C23" s="2586" t="s">
        <v>1453</v>
      </c>
      <c r="D23" s="2617"/>
      <c r="E23" s="2597"/>
      <c r="F23" s="2597"/>
      <c r="G23" s="2597"/>
      <c r="H23" s="2613"/>
      <c r="I23" s="2597"/>
      <c r="J23" s="2597"/>
      <c r="K23" s="2597"/>
      <c r="L23" s="2597"/>
      <c r="M23" s="2597"/>
      <c r="N23" s="2597"/>
      <c r="O23" s="2597"/>
      <c r="P23" s="2597"/>
      <c r="Q23" s="2597"/>
      <c r="R23" s="2597"/>
      <c r="S23" s="2597"/>
      <c r="T23" s="2597"/>
      <c r="U23" s="2612"/>
      <c r="V23" s="2598"/>
      <c r="W23" s="2612"/>
      <c r="X23" s="2598"/>
      <c r="Y23" s="2599"/>
      <c r="Z23" s="2598"/>
      <c r="AA23" s="2613"/>
      <c r="AB23" s="2597"/>
      <c r="AC23" s="2597"/>
      <c r="AD23" s="2597"/>
      <c r="AE23" s="2613"/>
      <c r="AF23" s="2597"/>
      <c r="AG23" s="2597"/>
      <c r="AH23" s="2611"/>
      <c r="AI23" s="2579">
        <f>SUM(D23:AH24)</f>
        <v>0</v>
      </c>
      <c r="AJ23" s="2581" t="s">
        <v>1112</v>
      </c>
      <c r="AK23" s="18"/>
      <c r="AL23" s="1087"/>
      <c r="AM23" s="25"/>
      <c r="AN23" s="25"/>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row>
    <row r="24" spans="1:105" ht="16.5" customHeight="1" thickBot="1">
      <c r="A24" s="2582"/>
      <c r="B24" s="2589"/>
      <c r="C24" s="2587"/>
      <c r="D24" s="2618"/>
      <c r="E24" s="2598"/>
      <c r="F24" s="2598"/>
      <c r="G24" s="2598"/>
      <c r="H24" s="2599"/>
      <c r="I24" s="2598"/>
      <c r="J24" s="2598"/>
      <c r="K24" s="2598"/>
      <c r="L24" s="2598"/>
      <c r="M24" s="2598"/>
      <c r="N24" s="2598"/>
      <c r="O24" s="2598"/>
      <c r="P24" s="2598"/>
      <c r="Q24" s="2598"/>
      <c r="R24" s="2598"/>
      <c r="S24" s="2598"/>
      <c r="T24" s="2598"/>
      <c r="U24" s="2612"/>
      <c r="V24" s="2598"/>
      <c r="W24" s="2612"/>
      <c r="X24" s="2598"/>
      <c r="Y24" s="2599"/>
      <c r="Z24" s="2598"/>
      <c r="AA24" s="2599"/>
      <c r="AB24" s="2598"/>
      <c r="AC24" s="2598"/>
      <c r="AD24" s="2598"/>
      <c r="AE24" s="2599"/>
      <c r="AF24" s="2598"/>
      <c r="AG24" s="2598"/>
      <c r="AH24" s="2612"/>
      <c r="AI24" s="2580"/>
      <c r="AJ24" s="2581"/>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row>
    <row r="25" spans="1:105" s="836" customFormat="1" ht="24" customHeight="1">
      <c r="A25" s="2582"/>
      <c r="B25" s="2589"/>
      <c r="C25" s="2583" t="s">
        <v>1056</v>
      </c>
      <c r="D25" s="2614"/>
      <c r="E25" s="2601"/>
      <c r="F25" s="2601"/>
      <c r="G25" s="2601"/>
      <c r="H25" s="2601"/>
      <c r="I25" s="2601"/>
      <c r="J25" s="2601"/>
      <c r="K25" s="2601"/>
      <c r="L25" s="2601"/>
      <c r="M25" s="2601"/>
      <c r="N25" s="2601"/>
      <c r="O25" s="2601"/>
      <c r="P25" s="2601"/>
      <c r="Q25" s="2601"/>
      <c r="R25" s="2601"/>
      <c r="S25" s="2601"/>
      <c r="T25" s="2601"/>
      <c r="U25" s="2601"/>
      <c r="V25" s="2601"/>
      <c r="W25" s="2601"/>
      <c r="X25" s="2601"/>
      <c r="Y25" s="2601"/>
      <c r="Z25" s="2601"/>
      <c r="AA25" s="2601"/>
      <c r="AB25" s="2601"/>
      <c r="AC25" s="2601"/>
      <c r="AD25" s="2601"/>
      <c r="AE25" s="2601"/>
      <c r="AF25" s="2601"/>
      <c r="AG25" s="2601"/>
      <c r="AH25" s="2608"/>
      <c r="AI25" s="778"/>
      <c r="AJ25" s="778"/>
      <c r="AK25" s="834"/>
      <c r="AL25" s="834"/>
      <c r="AM25" s="1088"/>
      <c r="AN25" s="834"/>
      <c r="AO25" s="834"/>
      <c r="AP25" s="834"/>
      <c r="AQ25" s="834"/>
      <c r="AR25" s="834"/>
      <c r="AS25" s="834"/>
      <c r="AT25" s="834"/>
      <c r="AU25" s="834"/>
      <c r="AV25" s="834"/>
      <c r="AW25" s="834"/>
      <c r="AX25" s="834"/>
      <c r="AY25" s="834"/>
      <c r="AZ25" s="834"/>
      <c r="BA25" s="834"/>
      <c r="BB25" s="834"/>
      <c r="BC25" s="834"/>
      <c r="BD25" s="834"/>
      <c r="BE25" s="834"/>
      <c r="BF25" s="834"/>
      <c r="BG25" s="834"/>
      <c r="BH25" s="834"/>
      <c r="BI25" s="834"/>
      <c r="BJ25" s="834"/>
      <c r="BK25" s="834"/>
      <c r="BL25" s="834"/>
      <c r="BM25" s="834"/>
      <c r="BN25" s="834"/>
      <c r="BO25" s="834"/>
      <c r="BP25" s="834"/>
      <c r="BQ25" s="834"/>
      <c r="BR25" s="834"/>
      <c r="BS25" s="834"/>
      <c r="BT25" s="834"/>
      <c r="BU25" s="834"/>
      <c r="BV25" s="834"/>
      <c r="BW25" s="834"/>
      <c r="BX25" s="834"/>
      <c r="BY25" s="834"/>
      <c r="BZ25" s="834"/>
      <c r="CA25" s="834"/>
      <c r="CB25" s="834"/>
      <c r="CC25" s="834"/>
      <c r="CD25" s="834"/>
      <c r="CE25" s="834"/>
      <c r="CF25" s="834"/>
      <c r="CG25" s="834"/>
      <c r="CH25" s="834"/>
      <c r="CI25" s="834"/>
      <c r="CJ25" s="834"/>
      <c r="CK25" s="834"/>
      <c r="CL25" s="834"/>
      <c r="CM25" s="834"/>
      <c r="CN25" s="834"/>
      <c r="CO25" s="834"/>
      <c r="CP25" s="834"/>
      <c r="CQ25" s="834"/>
      <c r="CR25" s="834"/>
      <c r="CS25" s="834"/>
      <c r="CT25" s="834"/>
      <c r="CU25" s="834"/>
      <c r="CV25" s="834"/>
      <c r="CW25" s="834"/>
      <c r="CX25" s="834"/>
      <c r="CY25" s="834"/>
      <c r="CZ25" s="834"/>
      <c r="DA25" s="834"/>
    </row>
    <row r="26" spans="1:105" s="836" customFormat="1" ht="24" customHeight="1">
      <c r="A26" s="2582"/>
      <c r="B26" s="2589"/>
      <c r="C26" s="2584"/>
      <c r="D26" s="2615"/>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9"/>
      <c r="AI26" s="778"/>
      <c r="AJ26" s="778"/>
      <c r="AK26" s="834"/>
      <c r="AL26" s="834"/>
      <c r="AM26" s="834"/>
      <c r="AN26" s="777"/>
      <c r="AO26" s="777"/>
      <c r="AP26" s="777"/>
      <c r="AQ26" s="777"/>
      <c r="AR26" s="777"/>
      <c r="AS26" s="777"/>
      <c r="AT26" s="777"/>
      <c r="AU26" s="834"/>
      <c r="AV26" s="834"/>
      <c r="AW26" s="834"/>
      <c r="AX26" s="834"/>
      <c r="AY26" s="834"/>
      <c r="AZ26" s="834"/>
      <c r="BA26" s="834"/>
      <c r="BB26" s="834"/>
      <c r="BC26" s="834"/>
      <c r="BD26" s="834"/>
      <c r="BE26" s="834"/>
      <c r="BF26" s="834"/>
      <c r="BG26" s="834"/>
      <c r="BH26" s="834"/>
      <c r="BI26" s="834"/>
      <c r="BJ26" s="834"/>
      <c r="BK26" s="834"/>
      <c r="BL26" s="834"/>
      <c r="BM26" s="834"/>
      <c r="BN26" s="834"/>
      <c r="BO26" s="834"/>
      <c r="BP26" s="834"/>
      <c r="BQ26" s="834"/>
      <c r="BR26" s="834"/>
      <c r="BS26" s="834"/>
      <c r="BT26" s="834"/>
      <c r="BU26" s="834"/>
      <c r="BV26" s="834"/>
      <c r="BW26" s="834"/>
      <c r="BX26" s="834"/>
      <c r="BY26" s="834"/>
      <c r="BZ26" s="834"/>
      <c r="CA26" s="834"/>
      <c r="CB26" s="834"/>
      <c r="CC26" s="834"/>
      <c r="CD26" s="834"/>
      <c r="CE26" s="834"/>
      <c r="CF26" s="834"/>
      <c r="CG26" s="834"/>
      <c r="CH26" s="834"/>
      <c r="CI26" s="834"/>
      <c r="CJ26" s="834"/>
      <c r="CK26" s="834"/>
      <c r="CL26" s="834"/>
      <c r="CM26" s="834"/>
      <c r="CN26" s="834"/>
      <c r="CO26" s="834"/>
      <c r="CP26" s="834"/>
      <c r="CQ26" s="834"/>
      <c r="CR26" s="834"/>
      <c r="CS26" s="834"/>
      <c r="CT26" s="834"/>
      <c r="CU26" s="834"/>
      <c r="CV26" s="834"/>
      <c r="CW26" s="834"/>
      <c r="CX26" s="834"/>
      <c r="CY26" s="834"/>
      <c r="CZ26" s="834"/>
      <c r="DA26" s="834"/>
    </row>
    <row r="27" spans="1:105" s="836" customFormat="1" ht="24" customHeight="1">
      <c r="A27" s="2582"/>
      <c r="B27" s="2589"/>
      <c r="C27" s="2584"/>
      <c r="D27" s="2615"/>
      <c r="E27" s="2602"/>
      <c r="F27" s="2602"/>
      <c r="G27" s="2602"/>
      <c r="H27" s="2602"/>
      <c r="I27" s="2602"/>
      <c r="J27" s="2602"/>
      <c r="K27" s="2602"/>
      <c r="L27" s="2602"/>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9"/>
      <c r="AI27" s="778"/>
      <c r="AJ27" s="778"/>
      <c r="AK27" s="834"/>
      <c r="AL27" s="834"/>
      <c r="AM27" s="834"/>
      <c r="AN27" s="784"/>
      <c r="AO27" s="784"/>
      <c r="AP27" s="784"/>
      <c r="AQ27" s="784"/>
      <c r="AR27" s="784"/>
      <c r="AS27" s="784"/>
      <c r="AT27" s="784"/>
      <c r="AU27" s="834"/>
      <c r="AV27" s="834"/>
      <c r="AW27" s="834"/>
      <c r="AX27" s="834"/>
      <c r="AY27" s="834"/>
      <c r="AZ27" s="834"/>
      <c r="BA27" s="834"/>
      <c r="BB27" s="834"/>
      <c r="BC27" s="834"/>
      <c r="BD27" s="834"/>
      <c r="BE27" s="834"/>
      <c r="BF27" s="834"/>
      <c r="BG27" s="834"/>
      <c r="BH27" s="834"/>
      <c r="BI27" s="834"/>
      <c r="BJ27" s="834"/>
      <c r="BK27" s="834"/>
      <c r="BL27" s="834"/>
      <c r="BM27" s="834"/>
      <c r="BN27" s="834"/>
      <c r="BO27" s="834"/>
      <c r="BP27" s="834"/>
      <c r="BQ27" s="834"/>
      <c r="BR27" s="834"/>
      <c r="BS27" s="834"/>
      <c r="BT27" s="834"/>
      <c r="BU27" s="834"/>
      <c r="BV27" s="834"/>
      <c r="BW27" s="834"/>
      <c r="BX27" s="834"/>
      <c r="BY27" s="834"/>
      <c r="BZ27" s="834"/>
      <c r="CA27" s="834"/>
      <c r="CB27" s="834"/>
      <c r="CC27" s="834"/>
      <c r="CD27" s="834"/>
      <c r="CE27" s="834"/>
      <c r="CF27" s="834"/>
      <c r="CG27" s="834"/>
      <c r="CH27" s="834"/>
      <c r="CI27" s="834"/>
      <c r="CJ27" s="834"/>
      <c r="CK27" s="834"/>
      <c r="CL27" s="834"/>
      <c r="CM27" s="834"/>
      <c r="CN27" s="834"/>
      <c r="CO27" s="834"/>
      <c r="CP27" s="834"/>
      <c r="CQ27" s="834"/>
      <c r="CR27" s="834"/>
      <c r="CS27" s="834"/>
      <c r="CT27" s="834"/>
      <c r="CU27" s="834"/>
      <c r="CV27" s="834"/>
      <c r="CW27" s="834"/>
      <c r="CX27" s="834"/>
      <c r="CY27" s="834"/>
      <c r="CZ27" s="834"/>
      <c r="DA27" s="834"/>
    </row>
    <row r="28" spans="1:105" s="836" customFormat="1" ht="24" customHeight="1">
      <c r="A28" s="2582"/>
      <c r="B28" s="2589"/>
      <c r="C28" s="2584"/>
      <c r="D28" s="2615"/>
      <c r="E28" s="2602"/>
      <c r="F28" s="2602"/>
      <c r="G28" s="2602"/>
      <c r="H28" s="2602"/>
      <c r="I28" s="2602"/>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9"/>
      <c r="AI28" s="778"/>
      <c r="AJ28" s="778"/>
      <c r="AK28" s="834"/>
      <c r="AL28" s="834"/>
      <c r="AM28" s="834"/>
      <c r="AN28" s="784"/>
      <c r="AO28" s="784"/>
      <c r="AP28" s="784"/>
      <c r="AQ28" s="784"/>
      <c r="AR28" s="784"/>
      <c r="AS28" s="784"/>
      <c r="AT28" s="784"/>
      <c r="AU28" s="834"/>
      <c r="AV28" s="834"/>
      <c r="AW28" s="834"/>
      <c r="AX28" s="834"/>
      <c r="AY28" s="834"/>
      <c r="AZ28" s="834"/>
      <c r="BA28" s="834"/>
      <c r="BB28" s="834"/>
      <c r="BC28" s="834"/>
      <c r="BD28" s="834"/>
      <c r="BE28" s="834"/>
      <c r="BF28" s="834"/>
      <c r="BG28" s="834"/>
      <c r="BH28" s="834"/>
      <c r="BI28" s="834"/>
      <c r="BJ28" s="834"/>
      <c r="BK28" s="834"/>
      <c r="BL28" s="834"/>
      <c r="BM28" s="834"/>
      <c r="BN28" s="834"/>
      <c r="BO28" s="834"/>
      <c r="BP28" s="834"/>
      <c r="BQ28" s="834"/>
      <c r="BR28" s="834"/>
      <c r="BS28" s="834"/>
      <c r="BT28" s="834"/>
      <c r="BU28" s="834"/>
      <c r="BV28" s="834"/>
      <c r="BW28" s="834"/>
      <c r="BX28" s="834"/>
      <c r="BY28" s="834"/>
      <c r="BZ28" s="834"/>
      <c r="CA28" s="834"/>
      <c r="CB28" s="834"/>
      <c r="CC28" s="834"/>
      <c r="CD28" s="834"/>
      <c r="CE28" s="834"/>
      <c r="CF28" s="834"/>
      <c r="CG28" s="834"/>
      <c r="CH28" s="834"/>
      <c r="CI28" s="834"/>
      <c r="CJ28" s="834"/>
      <c r="CK28" s="834"/>
      <c r="CL28" s="834"/>
      <c r="CM28" s="834"/>
      <c r="CN28" s="834"/>
      <c r="CO28" s="834"/>
      <c r="CP28" s="834"/>
      <c r="CQ28" s="834"/>
      <c r="CR28" s="834"/>
      <c r="CS28" s="834"/>
      <c r="CT28" s="834"/>
      <c r="CU28" s="834"/>
      <c r="CV28" s="834"/>
      <c r="CW28" s="834"/>
      <c r="CX28" s="834"/>
      <c r="CY28" s="834"/>
      <c r="CZ28" s="834"/>
      <c r="DA28" s="834"/>
    </row>
    <row r="29" spans="1:105" s="836" customFormat="1" ht="24" customHeight="1">
      <c r="A29" s="2582"/>
      <c r="B29" s="2589"/>
      <c r="C29" s="2584"/>
      <c r="D29" s="2615"/>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9"/>
      <c r="AI29" s="778"/>
      <c r="AJ29" s="778"/>
      <c r="AK29" s="834"/>
      <c r="AL29" s="834"/>
      <c r="AM29" s="834"/>
      <c r="AN29" s="834"/>
      <c r="AO29" s="834"/>
      <c r="AP29" s="834"/>
      <c r="AQ29" s="834"/>
      <c r="AR29" s="834"/>
      <c r="AS29" s="834"/>
      <c r="AT29" s="834"/>
      <c r="AU29" s="834"/>
      <c r="AV29" s="834"/>
      <c r="AW29" s="834"/>
      <c r="AX29" s="834"/>
      <c r="AY29" s="834"/>
      <c r="AZ29" s="834"/>
      <c r="BA29" s="834"/>
      <c r="BB29" s="834"/>
      <c r="BC29" s="834"/>
      <c r="BD29" s="834"/>
      <c r="BE29" s="834"/>
      <c r="BF29" s="834"/>
      <c r="BG29" s="834"/>
      <c r="BH29" s="834"/>
      <c r="BI29" s="834"/>
      <c r="BJ29" s="834"/>
      <c r="BK29" s="834"/>
      <c r="BL29" s="834"/>
      <c r="BM29" s="834"/>
      <c r="BN29" s="834"/>
      <c r="BO29" s="834"/>
      <c r="BP29" s="834"/>
      <c r="BQ29" s="834"/>
      <c r="BR29" s="834"/>
      <c r="BS29" s="834"/>
      <c r="BT29" s="834"/>
      <c r="BU29" s="834"/>
      <c r="BV29" s="834"/>
      <c r="BW29" s="834"/>
      <c r="BX29" s="834"/>
      <c r="BY29" s="834"/>
      <c r="BZ29" s="834"/>
      <c r="CA29" s="834"/>
      <c r="CB29" s="834"/>
      <c r="CC29" s="834"/>
      <c r="CD29" s="834"/>
      <c r="CE29" s="834"/>
      <c r="CF29" s="834"/>
      <c r="CG29" s="834"/>
      <c r="CH29" s="834"/>
      <c r="CI29" s="834"/>
      <c r="CJ29" s="834"/>
      <c r="CK29" s="834"/>
      <c r="CL29" s="834"/>
      <c r="CM29" s="834"/>
      <c r="CN29" s="834"/>
      <c r="CO29" s="834"/>
      <c r="CP29" s="834"/>
      <c r="CQ29" s="834"/>
      <c r="CR29" s="834"/>
      <c r="CS29" s="834"/>
      <c r="CT29" s="834"/>
      <c r="CU29" s="834"/>
      <c r="CV29" s="834"/>
      <c r="CW29" s="834"/>
      <c r="CX29" s="834"/>
      <c r="CY29" s="834"/>
      <c r="CZ29" s="834"/>
      <c r="DA29" s="834"/>
    </row>
    <row r="30" spans="1:105" s="836" customFormat="1" ht="24" customHeight="1">
      <c r="A30" s="2582"/>
      <c r="B30" s="2589"/>
      <c r="C30" s="2584"/>
      <c r="D30" s="2615"/>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9"/>
      <c r="AI30" s="778"/>
      <c r="AJ30" s="778"/>
      <c r="AK30" s="834"/>
      <c r="AL30" s="834"/>
      <c r="AM30" s="834"/>
      <c r="AN30" s="834"/>
      <c r="AO30" s="834"/>
      <c r="AP30" s="834"/>
      <c r="AQ30" s="834"/>
      <c r="AR30" s="834"/>
      <c r="AS30" s="834"/>
      <c r="AT30" s="834"/>
      <c r="AU30" s="834"/>
      <c r="AV30" s="834"/>
      <c r="AW30" s="834"/>
      <c r="AX30" s="834"/>
      <c r="AY30" s="834"/>
      <c r="AZ30" s="834"/>
      <c r="BA30" s="834"/>
      <c r="BB30" s="834"/>
      <c r="BC30" s="834"/>
      <c r="BD30" s="834"/>
      <c r="BE30" s="834"/>
      <c r="BF30" s="834"/>
      <c r="BG30" s="834"/>
      <c r="BH30" s="834"/>
      <c r="BI30" s="834"/>
      <c r="BJ30" s="834"/>
      <c r="BK30" s="834"/>
      <c r="BL30" s="834"/>
      <c r="BM30" s="834"/>
      <c r="BN30" s="834"/>
      <c r="BO30" s="834"/>
      <c r="BP30" s="834"/>
      <c r="BQ30" s="834"/>
      <c r="BR30" s="834"/>
      <c r="BS30" s="834"/>
      <c r="BT30" s="834"/>
      <c r="BU30" s="834"/>
      <c r="BV30" s="834"/>
      <c r="BW30" s="834"/>
      <c r="BX30" s="834"/>
      <c r="BY30" s="834"/>
      <c r="BZ30" s="834"/>
      <c r="CA30" s="834"/>
      <c r="CB30" s="834"/>
      <c r="CC30" s="834"/>
      <c r="CD30" s="834"/>
      <c r="CE30" s="834"/>
      <c r="CF30" s="834"/>
      <c r="CG30" s="834"/>
      <c r="CH30" s="834"/>
      <c r="CI30" s="834"/>
      <c r="CJ30" s="834"/>
      <c r="CK30" s="834"/>
      <c r="CL30" s="834"/>
      <c r="CM30" s="834"/>
      <c r="CN30" s="834"/>
      <c r="CO30" s="834"/>
      <c r="CP30" s="834"/>
      <c r="CQ30" s="834"/>
      <c r="CR30" s="834"/>
      <c r="CS30" s="834"/>
      <c r="CT30" s="834"/>
      <c r="CU30" s="834"/>
      <c r="CV30" s="834"/>
      <c r="CW30" s="834"/>
      <c r="CX30" s="834"/>
      <c r="CY30" s="834"/>
      <c r="CZ30" s="834"/>
      <c r="DA30" s="834"/>
    </row>
    <row r="31" spans="1:105" s="836" customFormat="1" ht="24" customHeight="1">
      <c r="A31" s="2582"/>
      <c r="B31" s="2589"/>
      <c r="C31" s="2584"/>
      <c r="D31" s="2615"/>
      <c r="E31" s="2602"/>
      <c r="F31" s="2602"/>
      <c r="G31" s="2602"/>
      <c r="H31" s="2602"/>
      <c r="I31" s="2602"/>
      <c r="J31" s="2602"/>
      <c r="K31" s="2602"/>
      <c r="L31" s="2602"/>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9"/>
      <c r="AI31" s="778"/>
      <c r="AJ31" s="778"/>
      <c r="AK31" s="834"/>
      <c r="AL31" s="834"/>
      <c r="AM31" s="834"/>
      <c r="AN31" s="834"/>
      <c r="AO31" s="834"/>
      <c r="AP31" s="834"/>
      <c r="AQ31" s="834"/>
      <c r="AR31" s="834"/>
      <c r="AS31" s="834"/>
      <c r="AT31" s="834"/>
      <c r="AU31" s="834"/>
      <c r="AV31" s="834"/>
      <c r="AW31" s="834"/>
      <c r="AX31" s="834"/>
      <c r="AY31" s="834"/>
      <c r="AZ31" s="834"/>
      <c r="BA31" s="834"/>
      <c r="BB31" s="834"/>
      <c r="BC31" s="834"/>
      <c r="BD31" s="834"/>
      <c r="BE31" s="834"/>
      <c r="BF31" s="834"/>
      <c r="BG31" s="834"/>
      <c r="BH31" s="834"/>
      <c r="BI31" s="834"/>
      <c r="BJ31" s="834"/>
      <c r="BK31" s="834"/>
      <c r="BL31" s="834"/>
      <c r="BM31" s="834"/>
      <c r="BN31" s="834"/>
      <c r="BO31" s="834"/>
      <c r="BP31" s="834"/>
      <c r="BQ31" s="834"/>
      <c r="BR31" s="834"/>
      <c r="BS31" s="834"/>
      <c r="BT31" s="834"/>
      <c r="BU31" s="834"/>
      <c r="BV31" s="834"/>
      <c r="BW31" s="834"/>
      <c r="BX31" s="834"/>
      <c r="BY31" s="834"/>
      <c r="BZ31" s="834"/>
      <c r="CA31" s="834"/>
      <c r="CB31" s="834"/>
      <c r="CC31" s="834"/>
      <c r="CD31" s="834"/>
      <c r="CE31" s="834"/>
      <c r="CF31" s="834"/>
      <c r="CG31" s="834"/>
      <c r="CH31" s="834"/>
      <c r="CI31" s="834"/>
      <c r="CJ31" s="834"/>
      <c r="CK31" s="834"/>
      <c r="CL31" s="834"/>
      <c r="CM31" s="834"/>
      <c r="CN31" s="834"/>
      <c r="CO31" s="834"/>
      <c r="CP31" s="834"/>
      <c r="CQ31" s="834"/>
      <c r="CR31" s="834"/>
      <c r="CS31" s="834"/>
      <c r="CT31" s="834"/>
      <c r="CU31" s="834"/>
      <c r="CV31" s="834"/>
      <c r="CW31" s="834"/>
      <c r="CX31" s="834"/>
      <c r="CY31" s="834"/>
      <c r="CZ31" s="834"/>
      <c r="DA31" s="834"/>
    </row>
    <row r="32" spans="1:105" s="836" customFormat="1" ht="24" customHeight="1">
      <c r="A32" s="2582"/>
      <c r="B32" s="2589"/>
      <c r="C32" s="2584"/>
      <c r="D32" s="2615"/>
      <c r="E32" s="2602"/>
      <c r="F32" s="2602"/>
      <c r="G32" s="2602"/>
      <c r="H32" s="2602"/>
      <c r="I32" s="2602"/>
      <c r="J32" s="2602"/>
      <c r="K32" s="2602"/>
      <c r="L32" s="2602"/>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9"/>
      <c r="AI32" s="778"/>
      <c r="AJ32" s="778"/>
      <c r="AK32" s="834"/>
      <c r="AL32" s="834"/>
      <c r="AM32" s="834"/>
      <c r="AN32" s="835">
        <v>45292</v>
      </c>
      <c r="AO32" s="834" t="s">
        <v>1467</v>
      </c>
      <c r="AP32" s="834"/>
      <c r="AQ32" s="834"/>
      <c r="AR32" s="834"/>
      <c r="AS32" s="834"/>
      <c r="AT32" s="834"/>
      <c r="AU32" s="834"/>
      <c r="AV32" s="834"/>
      <c r="AW32" s="834"/>
      <c r="AX32" s="834"/>
      <c r="AY32" s="834"/>
      <c r="AZ32" s="834"/>
      <c r="BA32" s="834"/>
      <c r="BB32" s="834"/>
      <c r="BC32" s="834"/>
      <c r="BD32" s="834"/>
      <c r="BE32" s="834"/>
      <c r="BF32" s="834"/>
      <c r="BG32" s="834"/>
      <c r="BH32" s="834"/>
      <c r="BI32" s="834"/>
      <c r="BJ32" s="834"/>
      <c r="BK32" s="834"/>
      <c r="BL32" s="834"/>
      <c r="BM32" s="834"/>
      <c r="BN32" s="834"/>
      <c r="BO32" s="834"/>
      <c r="BP32" s="834"/>
      <c r="BQ32" s="834"/>
      <c r="BR32" s="834"/>
      <c r="BS32" s="834"/>
      <c r="BT32" s="834"/>
      <c r="BU32" s="834"/>
      <c r="BV32" s="834"/>
      <c r="BW32" s="834"/>
      <c r="BX32" s="834"/>
      <c r="BY32" s="834"/>
      <c r="BZ32" s="834"/>
      <c r="CA32" s="834"/>
      <c r="CB32" s="834"/>
      <c r="CC32" s="834"/>
      <c r="CD32" s="834"/>
      <c r="CE32" s="834"/>
      <c r="CF32" s="834"/>
      <c r="CG32" s="834"/>
      <c r="CH32" s="834"/>
      <c r="CI32" s="834"/>
      <c r="CJ32" s="834"/>
      <c r="CK32" s="834"/>
      <c r="CL32" s="834"/>
      <c r="CM32" s="834"/>
      <c r="CN32" s="834"/>
      <c r="CO32" s="834"/>
      <c r="CP32" s="834"/>
      <c r="CQ32" s="834"/>
      <c r="CR32" s="834"/>
      <c r="CS32" s="834"/>
      <c r="CT32" s="834"/>
      <c r="CU32" s="834"/>
      <c r="CV32" s="834"/>
      <c r="CW32" s="834"/>
      <c r="CX32" s="834"/>
      <c r="CY32" s="834"/>
      <c r="CZ32" s="834"/>
      <c r="DA32" s="834"/>
    </row>
    <row r="33" spans="1:105" s="836" customFormat="1" ht="24" customHeight="1">
      <c r="A33" s="2582"/>
      <c r="B33" s="2589"/>
      <c r="C33" s="2584"/>
      <c r="D33" s="2615"/>
      <c r="E33" s="2602"/>
      <c r="F33" s="2602"/>
      <c r="G33" s="2602"/>
      <c r="H33" s="2602"/>
      <c r="I33" s="2602"/>
      <c r="J33" s="2602"/>
      <c r="K33" s="2602"/>
      <c r="L33" s="2602"/>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9"/>
      <c r="AI33" s="778"/>
      <c r="AJ33" s="778"/>
      <c r="AK33" s="834"/>
      <c r="AL33" s="834"/>
      <c r="AM33" s="834"/>
      <c r="AN33" s="835">
        <v>45299</v>
      </c>
      <c r="AO33" s="834" t="s">
        <v>1459</v>
      </c>
      <c r="AP33" s="834"/>
      <c r="AQ33" s="834"/>
      <c r="AR33" s="834"/>
      <c r="AS33" s="834"/>
      <c r="AT33" s="834"/>
      <c r="AU33" s="834"/>
      <c r="AV33" s="834"/>
      <c r="AW33" s="834"/>
      <c r="AX33" s="834"/>
      <c r="AY33" s="834"/>
      <c r="AZ33" s="834"/>
      <c r="BA33" s="834"/>
      <c r="BB33" s="834"/>
      <c r="BC33" s="834"/>
      <c r="BD33" s="834"/>
      <c r="BE33" s="834"/>
      <c r="BF33" s="834"/>
      <c r="BG33" s="834"/>
      <c r="BH33" s="834"/>
      <c r="BI33" s="834"/>
      <c r="BJ33" s="834"/>
      <c r="BK33" s="834"/>
      <c r="BL33" s="834"/>
      <c r="BM33" s="834"/>
      <c r="BN33" s="834"/>
      <c r="BO33" s="834"/>
      <c r="BP33" s="834"/>
      <c r="BQ33" s="834"/>
      <c r="BR33" s="834"/>
      <c r="BS33" s="834"/>
      <c r="BT33" s="834"/>
      <c r="BU33" s="834"/>
      <c r="BV33" s="834"/>
      <c r="BW33" s="834"/>
      <c r="BX33" s="834"/>
      <c r="BY33" s="834"/>
      <c r="BZ33" s="834"/>
      <c r="CA33" s="834"/>
      <c r="CB33" s="834"/>
      <c r="CC33" s="834"/>
      <c r="CD33" s="834"/>
      <c r="CE33" s="834"/>
      <c r="CF33" s="834"/>
      <c r="CG33" s="834"/>
      <c r="CH33" s="834"/>
      <c r="CI33" s="834"/>
      <c r="CJ33" s="834"/>
      <c r="CK33" s="834"/>
      <c r="CL33" s="834"/>
      <c r="CM33" s="834"/>
      <c r="CN33" s="834"/>
      <c r="CO33" s="834"/>
      <c r="CP33" s="834"/>
      <c r="CQ33" s="834"/>
      <c r="CR33" s="834"/>
      <c r="CS33" s="834"/>
      <c r="CT33" s="834"/>
      <c r="CU33" s="834"/>
      <c r="CV33" s="834"/>
      <c r="CW33" s="834"/>
      <c r="CX33" s="834"/>
      <c r="CY33" s="834"/>
      <c r="CZ33" s="834"/>
      <c r="DA33" s="834"/>
    </row>
    <row r="34" spans="1:105" s="836" customFormat="1" ht="24" customHeight="1">
      <c r="A34" s="2582"/>
      <c r="B34" s="2589"/>
      <c r="C34" s="2584"/>
      <c r="D34" s="2615"/>
      <c r="E34" s="2602"/>
      <c r="F34" s="2602"/>
      <c r="G34" s="2602"/>
      <c r="H34" s="2602"/>
      <c r="I34" s="2602"/>
      <c r="J34" s="2602"/>
      <c r="K34" s="2602"/>
      <c r="L34" s="2602"/>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9"/>
      <c r="AI34" s="778"/>
      <c r="AJ34" s="778"/>
      <c r="AK34" s="834"/>
      <c r="AL34" s="834"/>
      <c r="AM34" s="834"/>
      <c r="AN34" s="835">
        <v>45333</v>
      </c>
      <c r="AO34" s="834" t="s">
        <v>1460</v>
      </c>
      <c r="AP34" s="834"/>
      <c r="AQ34" s="834"/>
      <c r="AR34" s="834"/>
      <c r="AS34" s="834"/>
      <c r="AT34" s="834"/>
      <c r="AU34" s="834"/>
      <c r="AV34" s="834"/>
      <c r="AW34" s="834"/>
      <c r="AX34" s="834"/>
      <c r="AY34" s="834"/>
      <c r="AZ34" s="834"/>
      <c r="BA34" s="834"/>
      <c r="BB34" s="834"/>
      <c r="BC34" s="834"/>
      <c r="BD34" s="834"/>
      <c r="BE34" s="834"/>
      <c r="BF34" s="834"/>
      <c r="BG34" s="834"/>
      <c r="BH34" s="834"/>
      <c r="BI34" s="834"/>
      <c r="BJ34" s="834"/>
      <c r="BK34" s="834"/>
      <c r="BL34" s="834"/>
      <c r="BM34" s="834"/>
      <c r="BN34" s="834"/>
      <c r="BO34" s="834"/>
      <c r="BP34" s="834"/>
      <c r="BQ34" s="834"/>
      <c r="BR34" s="834"/>
      <c r="BS34" s="834"/>
      <c r="BT34" s="834"/>
      <c r="BU34" s="834"/>
      <c r="BV34" s="834"/>
      <c r="BW34" s="834"/>
      <c r="BX34" s="834"/>
      <c r="BY34" s="834"/>
      <c r="BZ34" s="834"/>
      <c r="CA34" s="834"/>
      <c r="CB34" s="834"/>
      <c r="CC34" s="834"/>
      <c r="CD34" s="834"/>
      <c r="CE34" s="834"/>
      <c r="CF34" s="834"/>
      <c r="CG34" s="834"/>
      <c r="CH34" s="834"/>
      <c r="CI34" s="834"/>
      <c r="CJ34" s="834"/>
      <c r="CK34" s="834"/>
      <c r="CL34" s="834"/>
      <c r="CM34" s="834"/>
      <c r="CN34" s="834"/>
      <c r="CO34" s="834"/>
      <c r="CP34" s="834"/>
      <c r="CQ34" s="834"/>
      <c r="CR34" s="834"/>
      <c r="CS34" s="834"/>
      <c r="CT34" s="834"/>
      <c r="CU34" s="834"/>
      <c r="CV34" s="834"/>
      <c r="CW34" s="834"/>
      <c r="CX34" s="834"/>
      <c r="CY34" s="834"/>
      <c r="CZ34" s="834"/>
      <c r="DA34" s="834"/>
    </row>
    <row r="35" spans="1:105" s="836" customFormat="1" ht="24" customHeight="1">
      <c r="A35" s="2582"/>
      <c r="B35" s="2589"/>
      <c r="C35" s="2585"/>
      <c r="D35" s="2616"/>
      <c r="E35" s="2603"/>
      <c r="F35" s="2603"/>
      <c r="G35" s="2603"/>
      <c r="H35" s="2603"/>
      <c r="I35" s="2603"/>
      <c r="J35" s="2603"/>
      <c r="K35" s="2603"/>
      <c r="L35" s="2603"/>
      <c r="M35" s="2603"/>
      <c r="N35" s="2603"/>
      <c r="O35" s="2603"/>
      <c r="P35" s="2603"/>
      <c r="Q35" s="2603"/>
      <c r="R35" s="2603"/>
      <c r="S35" s="2603"/>
      <c r="T35" s="2603"/>
      <c r="U35" s="2603"/>
      <c r="V35" s="2603"/>
      <c r="W35" s="2603"/>
      <c r="X35" s="2603"/>
      <c r="Y35" s="2603"/>
      <c r="Z35" s="2603"/>
      <c r="AA35" s="2603"/>
      <c r="AB35" s="2603"/>
      <c r="AC35" s="2603"/>
      <c r="AD35" s="2603"/>
      <c r="AE35" s="2603"/>
      <c r="AF35" s="2603"/>
      <c r="AG35" s="2603"/>
      <c r="AH35" s="2610"/>
      <c r="AI35" s="778"/>
      <c r="AJ35" s="778"/>
      <c r="AK35" s="834"/>
      <c r="AL35" s="834"/>
      <c r="AM35" s="834"/>
      <c r="AN35" s="835">
        <v>45334</v>
      </c>
      <c r="AO35" s="834" t="s">
        <v>1468</v>
      </c>
      <c r="AP35" s="834"/>
      <c r="AQ35" s="834"/>
      <c r="AR35" s="834"/>
      <c r="AS35" s="834"/>
      <c r="AT35" s="834"/>
      <c r="AU35" s="834"/>
      <c r="AV35" s="834"/>
      <c r="AW35" s="834"/>
      <c r="AX35" s="834"/>
      <c r="AY35" s="834"/>
      <c r="AZ35" s="834"/>
      <c r="BA35" s="834"/>
      <c r="BB35" s="834"/>
      <c r="BC35" s="834"/>
      <c r="BD35" s="834"/>
      <c r="BE35" s="834"/>
      <c r="BF35" s="834"/>
      <c r="BG35" s="834"/>
      <c r="BH35" s="834"/>
      <c r="BI35" s="834"/>
      <c r="BJ35" s="834"/>
      <c r="BK35" s="834"/>
      <c r="BL35" s="834"/>
      <c r="BM35" s="834"/>
      <c r="BN35" s="834"/>
      <c r="BO35" s="834"/>
      <c r="BP35" s="834"/>
      <c r="BQ35" s="834"/>
      <c r="BR35" s="834"/>
      <c r="BS35" s="834"/>
      <c r="BT35" s="834"/>
      <c r="BU35" s="834"/>
      <c r="BV35" s="834"/>
      <c r="BW35" s="834"/>
      <c r="BX35" s="834"/>
      <c r="BY35" s="834"/>
      <c r="BZ35" s="834"/>
      <c r="CA35" s="834"/>
      <c r="CB35" s="834"/>
      <c r="CC35" s="834"/>
      <c r="CD35" s="834"/>
      <c r="CE35" s="834"/>
      <c r="CF35" s="834"/>
      <c r="CG35" s="834"/>
      <c r="CH35" s="834"/>
      <c r="CI35" s="834"/>
      <c r="CJ35" s="834"/>
      <c r="CK35" s="834"/>
      <c r="CL35" s="834"/>
      <c r="CM35" s="834"/>
      <c r="CN35" s="834"/>
      <c r="CO35" s="834"/>
      <c r="CP35" s="834"/>
      <c r="CQ35" s="834"/>
      <c r="CR35" s="834"/>
      <c r="CS35" s="834"/>
      <c r="CT35" s="834"/>
      <c r="CU35" s="834"/>
      <c r="CV35" s="834"/>
      <c r="CW35" s="834"/>
      <c r="CX35" s="834"/>
      <c r="CY35" s="834"/>
      <c r="CZ35" s="834"/>
      <c r="DA35" s="834"/>
    </row>
    <row r="36" spans="1:105" s="836" customFormat="1" ht="27" customHeight="1">
      <c r="A36" s="2582"/>
      <c r="B36" s="2589"/>
      <c r="C36" s="1092" t="s">
        <v>1057</v>
      </c>
      <c r="D36" s="996"/>
      <c r="E36" s="992"/>
      <c r="F36" s="992"/>
      <c r="G36" s="992"/>
      <c r="H36" s="992"/>
      <c r="I36" s="992"/>
      <c r="J36" s="992"/>
      <c r="K36" s="992"/>
      <c r="L36" s="992"/>
      <c r="M36" s="992"/>
      <c r="N36" s="992"/>
      <c r="O36" s="992"/>
      <c r="P36" s="992"/>
      <c r="Q36" s="992"/>
      <c r="R36" s="992"/>
      <c r="S36" s="992"/>
      <c r="T36" s="992"/>
      <c r="U36" s="994"/>
      <c r="V36" s="992"/>
      <c r="W36" s="995"/>
      <c r="X36" s="992"/>
      <c r="Y36" s="992"/>
      <c r="Z36" s="992"/>
      <c r="AA36" s="992"/>
      <c r="AB36" s="992"/>
      <c r="AC36" s="992"/>
      <c r="AD36" s="992"/>
      <c r="AE36" s="992"/>
      <c r="AF36" s="992"/>
      <c r="AG36" s="992"/>
      <c r="AH36" s="993"/>
      <c r="AI36" s="778"/>
      <c r="AJ36" s="778"/>
      <c r="AK36" s="834"/>
      <c r="AL36" s="834"/>
      <c r="AM36" s="834"/>
      <c r="AN36" s="149">
        <v>45345</v>
      </c>
      <c r="AO36" s="834" t="s">
        <v>1461</v>
      </c>
      <c r="AP36" s="834"/>
      <c r="AQ36" s="834"/>
      <c r="AR36" s="834"/>
      <c r="AS36" s="834"/>
      <c r="AT36" s="834"/>
      <c r="AU36" s="834"/>
      <c r="AV36" s="834"/>
      <c r="AW36" s="834"/>
      <c r="AX36" s="834"/>
      <c r="AY36" s="834"/>
      <c r="AZ36" s="834"/>
      <c r="BA36" s="834"/>
      <c r="BB36" s="834"/>
      <c r="BC36" s="834"/>
      <c r="BD36" s="834"/>
      <c r="BE36" s="834"/>
      <c r="BF36" s="834"/>
      <c r="BG36" s="834"/>
      <c r="BH36" s="834"/>
      <c r="BI36" s="834"/>
      <c r="BJ36" s="834"/>
      <c r="BK36" s="834"/>
      <c r="BL36" s="834"/>
      <c r="BM36" s="834"/>
      <c r="BN36" s="834"/>
      <c r="BO36" s="834"/>
      <c r="BP36" s="834"/>
      <c r="BQ36" s="834"/>
      <c r="BR36" s="834"/>
      <c r="BS36" s="834"/>
      <c r="BT36" s="834"/>
      <c r="BU36" s="834"/>
      <c r="BV36" s="834"/>
      <c r="BW36" s="834"/>
      <c r="BX36" s="834"/>
      <c r="BY36" s="834"/>
      <c r="BZ36" s="834"/>
      <c r="CA36" s="834"/>
      <c r="CB36" s="834"/>
      <c r="CC36" s="834"/>
      <c r="CD36" s="834"/>
      <c r="CE36" s="834"/>
      <c r="CF36" s="834"/>
      <c r="CG36" s="834"/>
      <c r="CH36" s="834"/>
      <c r="CI36" s="834"/>
      <c r="CJ36" s="834"/>
      <c r="CK36" s="834"/>
      <c r="CL36" s="834"/>
      <c r="CM36" s="834"/>
      <c r="CN36" s="834"/>
      <c r="CO36" s="834"/>
      <c r="CP36" s="834"/>
      <c r="CQ36" s="834"/>
      <c r="CR36" s="834"/>
      <c r="CS36" s="834"/>
      <c r="CT36" s="834"/>
      <c r="CU36" s="834"/>
      <c r="CV36" s="834"/>
      <c r="CW36" s="834"/>
      <c r="CX36" s="834"/>
      <c r="CY36" s="834"/>
      <c r="CZ36" s="834"/>
      <c r="DA36" s="834"/>
    </row>
    <row r="37" spans="1:105" s="836" customFormat="1" ht="27" customHeight="1">
      <c r="A37" s="2582"/>
      <c r="B37" s="2589"/>
      <c r="C37" s="1092" t="s">
        <v>1058</v>
      </c>
      <c r="D37" s="1094"/>
      <c r="E37" s="782"/>
      <c r="F37" s="782"/>
      <c r="G37" s="782"/>
      <c r="H37" s="785"/>
      <c r="I37" s="782"/>
      <c r="J37" s="782"/>
      <c r="K37" s="782"/>
      <c r="L37" s="785"/>
      <c r="M37" s="782"/>
      <c r="N37" s="782"/>
      <c r="O37" s="782"/>
      <c r="P37" s="782"/>
      <c r="Q37" s="782"/>
      <c r="R37" s="782"/>
      <c r="S37" s="782"/>
      <c r="T37" s="782"/>
      <c r="U37" s="997"/>
      <c r="V37" s="998"/>
      <c r="W37" s="997"/>
      <c r="X37" s="998"/>
      <c r="Y37" s="998"/>
      <c r="Z37" s="782"/>
      <c r="AA37" s="782"/>
      <c r="AB37" s="782"/>
      <c r="AC37" s="782"/>
      <c r="AD37" s="782"/>
      <c r="AE37" s="782"/>
      <c r="AF37" s="782"/>
      <c r="AG37" s="782"/>
      <c r="AH37" s="1075"/>
      <c r="AI37" s="827">
        <f>COUNTA(D37:AH37)</f>
        <v>0</v>
      </c>
      <c r="AJ37" s="827"/>
      <c r="AK37" s="834"/>
      <c r="AL37" s="834"/>
      <c r="AM37" s="834"/>
      <c r="AN37" s="149">
        <v>45371</v>
      </c>
      <c r="AO37" s="834" t="s">
        <v>1462</v>
      </c>
      <c r="AP37" s="834"/>
      <c r="AQ37" s="834"/>
      <c r="AR37" s="834"/>
      <c r="AS37" s="834"/>
      <c r="AT37" s="834"/>
      <c r="AU37" s="834"/>
      <c r="AV37" s="834"/>
      <c r="AW37" s="834"/>
      <c r="AX37" s="834"/>
      <c r="AY37" s="834"/>
      <c r="AZ37" s="834"/>
      <c r="BA37" s="834"/>
      <c r="BB37" s="834"/>
      <c r="BC37" s="834"/>
      <c r="BD37" s="834"/>
      <c r="BE37" s="834"/>
      <c r="BF37" s="834"/>
      <c r="BG37" s="834"/>
      <c r="BH37" s="834"/>
      <c r="BI37" s="834"/>
      <c r="BJ37" s="834"/>
      <c r="BK37" s="834"/>
      <c r="BL37" s="834"/>
      <c r="BM37" s="834"/>
      <c r="BN37" s="834"/>
      <c r="BO37" s="834"/>
      <c r="BP37" s="834"/>
      <c r="BQ37" s="834"/>
      <c r="BR37" s="834"/>
      <c r="BS37" s="834"/>
      <c r="BT37" s="834"/>
      <c r="BU37" s="834"/>
      <c r="BV37" s="834"/>
      <c r="BW37" s="834"/>
      <c r="BX37" s="834"/>
      <c r="BY37" s="834"/>
      <c r="BZ37" s="834"/>
      <c r="CA37" s="834"/>
      <c r="CB37" s="834"/>
      <c r="CC37" s="834"/>
      <c r="CD37" s="834"/>
      <c r="CE37" s="834"/>
      <c r="CF37" s="834"/>
      <c r="CG37" s="834"/>
      <c r="CH37" s="834"/>
      <c r="CI37" s="834"/>
      <c r="CJ37" s="834"/>
      <c r="CK37" s="834"/>
      <c r="CL37" s="834"/>
      <c r="CM37" s="834"/>
      <c r="CN37" s="834"/>
      <c r="CO37" s="834"/>
      <c r="CP37" s="834"/>
      <c r="CQ37" s="834"/>
      <c r="CR37" s="834"/>
      <c r="CS37" s="834"/>
      <c r="CT37" s="834"/>
      <c r="CU37" s="834"/>
      <c r="CV37" s="834"/>
      <c r="CW37" s="834"/>
      <c r="CX37" s="834"/>
      <c r="CY37" s="834"/>
      <c r="CZ37" s="834"/>
      <c r="DA37" s="834"/>
    </row>
    <row r="38" spans="1:105" s="836" customFormat="1" ht="27" customHeight="1" thickBot="1">
      <c r="A38" s="2582"/>
      <c r="B38" s="2589"/>
      <c r="C38" s="1093" t="s">
        <v>1059</v>
      </c>
      <c r="D38" s="1094"/>
      <c r="E38" s="782"/>
      <c r="F38" s="782"/>
      <c r="G38" s="782"/>
      <c r="H38" s="785"/>
      <c r="I38" s="782"/>
      <c r="J38" s="782"/>
      <c r="K38" s="782"/>
      <c r="L38" s="785"/>
      <c r="M38" s="782"/>
      <c r="N38" s="782"/>
      <c r="O38" s="782"/>
      <c r="P38" s="782"/>
      <c r="Q38" s="782"/>
      <c r="R38" s="782"/>
      <c r="S38" s="782"/>
      <c r="T38" s="782"/>
      <c r="U38" s="997"/>
      <c r="V38" s="998"/>
      <c r="W38" s="997"/>
      <c r="X38" s="998"/>
      <c r="Y38" s="998"/>
      <c r="Z38" s="782"/>
      <c r="AA38" s="782"/>
      <c r="AB38" s="782"/>
      <c r="AC38" s="782"/>
      <c r="AD38" s="782"/>
      <c r="AE38" s="782"/>
      <c r="AF38" s="782"/>
      <c r="AG38" s="782"/>
      <c r="AH38" s="1075"/>
      <c r="AI38" s="1122"/>
      <c r="AJ38" s="1121"/>
      <c r="AK38" s="834"/>
      <c r="AL38" s="834"/>
      <c r="AM38" s="834"/>
      <c r="AN38" s="149">
        <v>45411</v>
      </c>
      <c r="AO38" s="834" t="s">
        <v>1463</v>
      </c>
      <c r="AP38" s="834"/>
      <c r="AQ38" s="834"/>
      <c r="AR38" s="834"/>
      <c r="AS38" s="834"/>
      <c r="AT38" s="834"/>
      <c r="AU38" s="834"/>
      <c r="AV38" s="834"/>
      <c r="AW38" s="834"/>
      <c r="AX38" s="834"/>
      <c r="AY38" s="834"/>
      <c r="AZ38" s="834"/>
      <c r="BA38" s="834"/>
      <c r="BB38" s="834"/>
      <c r="BC38" s="834"/>
      <c r="BD38" s="834"/>
      <c r="BE38" s="834"/>
      <c r="BF38" s="834"/>
      <c r="BG38" s="834"/>
      <c r="BH38" s="834"/>
      <c r="BI38" s="834"/>
      <c r="BJ38" s="834"/>
      <c r="BK38" s="834"/>
      <c r="BL38" s="834"/>
      <c r="BM38" s="834"/>
      <c r="BN38" s="834"/>
      <c r="BO38" s="834"/>
      <c r="BP38" s="834"/>
      <c r="BQ38" s="834"/>
      <c r="BR38" s="834"/>
      <c r="BS38" s="834"/>
      <c r="BT38" s="834"/>
      <c r="BU38" s="834"/>
      <c r="BV38" s="834"/>
      <c r="BW38" s="834"/>
      <c r="BX38" s="834"/>
      <c r="BY38" s="834"/>
      <c r="BZ38" s="834"/>
      <c r="CA38" s="834"/>
      <c r="CB38" s="834"/>
      <c r="CC38" s="834"/>
      <c r="CD38" s="834"/>
      <c r="CE38" s="834"/>
      <c r="CF38" s="834"/>
      <c r="CG38" s="834"/>
      <c r="CH38" s="834"/>
      <c r="CI38" s="834"/>
      <c r="CJ38" s="834"/>
      <c r="CK38" s="834"/>
      <c r="CL38" s="834"/>
      <c r="CM38" s="834"/>
      <c r="CN38" s="834"/>
      <c r="CO38" s="834"/>
      <c r="CP38" s="834"/>
      <c r="CQ38" s="834"/>
      <c r="CR38" s="834"/>
      <c r="CS38" s="834"/>
      <c r="CT38" s="834"/>
      <c r="CU38" s="834"/>
      <c r="CV38" s="834"/>
      <c r="CW38" s="834"/>
      <c r="CX38" s="834"/>
      <c r="CY38" s="834"/>
      <c r="CZ38" s="834"/>
      <c r="DA38" s="834"/>
    </row>
    <row r="39" spans="1:105" s="836" customFormat="1" ht="39" customHeight="1" thickBot="1">
      <c r="A39" s="2582"/>
      <c r="B39" s="2589"/>
      <c r="C39" s="1119" t="s">
        <v>1110</v>
      </c>
      <c r="D39" s="1123"/>
      <c r="E39" s="1124"/>
      <c r="F39" s="1124"/>
      <c r="G39" s="1124"/>
      <c r="H39" s="1125"/>
      <c r="I39" s="1124"/>
      <c r="J39" s="1124"/>
      <c r="K39" s="1124"/>
      <c r="L39" s="1124"/>
      <c r="M39" s="1125"/>
      <c r="N39" s="1124"/>
      <c r="O39" s="1124"/>
      <c r="P39" s="1124"/>
      <c r="Q39" s="1124"/>
      <c r="R39" s="1124"/>
      <c r="S39" s="1124"/>
      <c r="T39" s="1124"/>
      <c r="U39" s="1126"/>
      <c r="V39" s="1124"/>
      <c r="W39" s="1126"/>
      <c r="X39" s="1124"/>
      <c r="Y39" s="1125"/>
      <c r="Z39" s="1124"/>
      <c r="AA39" s="1125"/>
      <c r="AB39" s="1124"/>
      <c r="AC39" s="1124"/>
      <c r="AD39" s="1124"/>
      <c r="AE39" s="1125"/>
      <c r="AF39" s="1124"/>
      <c r="AG39" s="1124"/>
      <c r="AH39" s="1127"/>
      <c r="AI39" s="1162">
        <f>SUM(D39:AH39)</f>
        <v>0</v>
      </c>
      <c r="AJ39" s="1138" t="s">
        <v>1113</v>
      </c>
      <c r="AK39" s="834"/>
      <c r="AL39" s="1087"/>
      <c r="AM39" s="834"/>
      <c r="AN39" s="149">
        <v>45415</v>
      </c>
      <c r="AO39" s="834" t="s">
        <v>1464</v>
      </c>
      <c r="AP39" s="834"/>
      <c r="AQ39" s="834"/>
      <c r="AR39" s="834"/>
      <c r="AS39" s="834"/>
      <c r="AT39" s="834"/>
      <c r="AU39" s="834"/>
      <c r="AV39" s="834"/>
      <c r="AW39" s="834"/>
      <c r="AX39" s="834"/>
      <c r="AY39" s="834"/>
      <c r="AZ39" s="834"/>
      <c r="BA39" s="834"/>
      <c r="BB39" s="834"/>
      <c r="BC39" s="834"/>
      <c r="BD39" s="834"/>
      <c r="BE39" s="834"/>
      <c r="BF39" s="834"/>
      <c r="BG39" s="834"/>
      <c r="BH39" s="834"/>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c r="CI39" s="834"/>
      <c r="CJ39" s="834"/>
      <c r="CK39" s="834"/>
      <c r="CL39" s="834"/>
      <c r="CM39" s="834"/>
      <c r="CN39" s="834"/>
      <c r="CO39" s="834"/>
      <c r="CP39" s="834"/>
      <c r="CQ39" s="834"/>
      <c r="CR39" s="834"/>
      <c r="CS39" s="834"/>
      <c r="CT39" s="834"/>
      <c r="CU39" s="834"/>
      <c r="CV39" s="834"/>
      <c r="CW39" s="834"/>
      <c r="CX39" s="834"/>
      <c r="CY39" s="834"/>
      <c r="CZ39" s="834"/>
      <c r="DA39" s="834"/>
    </row>
    <row r="40" spans="1:105" s="836" customFormat="1" ht="39" customHeight="1" thickBot="1">
      <c r="A40" s="2582"/>
      <c r="B40" s="2590"/>
      <c r="C40" s="1119" t="s">
        <v>1111</v>
      </c>
      <c r="D40" s="1133"/>
      <c r="E40" s="1134"/>
      <c r="F40" s="1134"/>
      <c r="G40" s="1134"/>
      <c r="H40" s="1135"/>
      <c r="I40" s="1134"/>
      <c r="J40" s="1134"/>
      <c r="K40" s="1134"/>
      <c r="L40" s="1134"/>
      <c r="M40" s="1135"/>
      <c r="N40" s="1134"/>
      <c r="O40" s="1134"/>
      <c r="P40" s="1134"/>
      <c r="Q40" s="1134"/>
      <c r="R40" s="1134"/>
      <c r="S40" s="1134"/>
      <c r="T40" s="1134"/>
      <c r="U40" s="1136"/>
      <c r="V40" s="1134"/>
      <c r="W40" s="1136"/>
      <c r="X40" s="1134"/>
      <c r="Y40" s="1135"/>
      <c r="Z40" s="1134"/>
      <c r="AA40" s="1135"/>
      <c r="AB40" s="1134"/>
      <c r="AC40" s="1134"/>
      <c r="AD40" s="1134"/>
      <c r="AE40" s="1135"/>
      <c r="AF40" s="1134"/>
      <c r="AG40" s="1134"/>
      <c r="AH40" s="1137"/>
      <c r="AI40" s="1162">
        <f>SUM(D40:AH40)</f>
        <v>0</v>
      </c>
      <c r="AJ40" s="1138" t="s">
        <v>1114</v>
      </c>
      <c r="AK40" s="834"/>
      <c r="AL40" s="834"/>
      <c r="AM40" s="834"/>
      <c r="AN40" s="149">
        <v>45416</v>
      </c>
      <c r="AO40" s="834" t="s">
        <v>1465</v>
      </c>
      <c r="AP40" s="1026"/>
      <c r="AQ40" s="834"/>
      <c r="AR40" s="834"/>
      <c r="AS40" s="834"/>
      <c r="AT40" s="834"/>
      <c r="AU40" s="834"/>
      <c r="AV40" s="834"/>
      <c r="AW40" s="834"/>
      <c r="AX40" s="834"/>
      <c r="AY40" s="834"/>
      <c r="AZ40" s="834"/>
      <c r="BA40" s="834"/>
      <c r="BB40" s="834"/>
      <c r="BC40" s="834"/>
      <c r="BD40" s="834"/>
      <c r="BE40" s="834"/>
      <c r="BF40" s="834"/>
      <c r="BG40" s="834"/>
      <c r="BH40" s="834"/>
      <c r="BI40" s="834"/>
      <c r="BJ40" s="834"/>
      <c r="BK40" s="834"/>
      <c r="BL40" s="834"/>
      <c r="BM40" s="834"/>
      <c r="BN40" s="834"/>
      <c r="BO40" s="834"/>
      <c r="BP40" s="834"/>
      <c r="BQ40" s="834"/>
      <c r="BR40" s="834"/>
      <c r="BS40" s="834"/>
      <c r="BT40" s="834"/>
      <c r="BU40" s="834"/>
      <c r="BV40" s="834"/>
      <c r="BW40" s="834"/>
      <c r="BX40" s="834"/>
      <c r="BY40" s="834"/>
      <c r="BZ40" s="834"/>
      <c r="CA40" s="834"/>
      <c r="CB40" s="834"/>
      <c r="CC40" s="834"/>
      <c r="CD40" s="834"/>
      <c r="CE40" s="834"/>
      <c r="CF40" s="834"/>
      <c r="CG40" s="834"/>
      <c r="CH40" s="834"/>
      <c r="CI40" s="834"/>
      <c r="CJ40" s="834"/>
      <c r="CK40" s="834"/>
      <c r="CL40" s="834"/>
      <c r="CM40" s="834"/>
      <c r="CN40" s="834"/>
      <c r="CO40" s="834"/>
      <c r="CP40" s="834"/>
      <c r="CQ40" s="834"/>
      <c r="CR40" s="834"/>
      <c r="CS40" s="834"/>
      <c r="CT40" s="834"/>
      <c r="CU40" s="834"/>
      <c r="CV40" s="834"/>
      <c r="CW40" s="834"/>
      <c r="CX40" s="834"/>
      <c r="CY40" s="834"/>
      <c r="CZ40" s="834"/>
      <c r="DA40" s="834"/>
    </row>
    <row r="41" spans="1:105" ht="19.5" customHeight="1">
      <c r="A41" s="18"/>
      <c r="B41" s="122"/>
      <c r="C41" s="122"/>
      <c r="D41" s="788" t="str">
        <f>IF(D36="","",D39)</f>
        <v/>
      </c>
      <c r="E41" s="788" t="str">
        <f>IF(E36="","",E39)</f>
        <v/>
      </c>
      <c r="F41" s="788" t="str">
        <f t="shared" ref="F41:AH41" si="1">IF(F36="","",F39)</f>
        <v/>
      </c>
      <c r="G41" s="788" t="str">
        <f t="shared" si="1"/>
        <v/>
      </c>
      <c r="H41" s="788" t="str">
        <f t="shared" si="1"/>
        <v/>
      </c>
      <c r="I41" s="788" t="str">
        <f t="shared" si="1"/>
        <v/>
      </c>
      <c r="J41" s="788" t="str">
        <f t="shared" si="1"/>
        <v/>
      </c>
      <c r="K41" s="788" t="str">
        <f t="shared" si="1"/>
        <v/>
      </c>
      <c r="L41" s="788" t="str">
        <f t="shared" si="1"/>
        <v/>
      </c>
      <c r="M41" s="788" t="str">
        <f t="shared" si="1"/>
        <v/>
      </c>
      <c r="N41" s="788" t="str">
        <f t="shared" si="1"/>
        <v/>
      </c>
      <c r="O41" s="788" t="str">
        <f t="shared" si="1"/>
        <v/>
      </c>
      <c r="P41" s="788" t="str">
        <f t="shared" si="1"/>
        <v/>
      </c>
      <c r="Q41" s="788" t="str">
        <f t="shared" si="1"/>
        <v/>
      </c>
      <c r="R41" s="788" t="str">
        <f t="shared" si="1"/>
        <v/>
      </c>
      <c r="S41" s="788" t="str">
        <f t="shared" si="1"/>
        <v/>
      </c>
      <c r="T41" s="788" t="str">
        <f t="shared" si="1"/>
        <v/>
      </c>
      <c r="U41" s="788" t="str">
        <f t="shared" si="1"/>
        <v/>
      </c>
      <c r="V41" s="788" t="str">
        <f t="shared" si="1"/>
        <v/>
      </c>
      <c r="W41" s="788" t="str">
        <f t="shared" si="1"/>
        <v/>
      </c>
      <c r="X41" s="788" t="str">
        <f t="shared" si="1"/>
        <v/>
      </c>
      <c r="Y41" s="788" t="str">
        <f t="shared" si="1"/>
        <v/>
      </c>
      <c r="Z41" s="788" t="str">
        <f t="shared" si="1"/>
        <v/>
      </c>
      <c r="AA41" s="788" t="str">
        <f t="shared" si="1"/>
        <v/>
      </c>
      <c r="AB41" s="788" t="str">
        <f t="shared" si="1"/>
        <v/>
      </c>
      <c r="AC41" s="788" t="str">
        <f t="shared" si="1"/>
        <v/>
      </c>
      <c r="AD41" s="788" t="str">
        <f t="shared" si="1"/>
        <v/>
      </c>
      <c r="AE41" s="788" t="str">
        <f t="shared" si="1"/>
        <v/>
      </c>
      <c r="AF41" s="788" t="str">
        <f t="shared" si="1"/>
        <v/>
      </c>
      <c r="AG41" s="788" t="str">
        <f t="shared" si="1"/>
        <v/>
      </c>
      <c r="AH41" s="788" t="str">
        <f t="shared" si="1"/>
        <v/>
      </c>
      <c r="AI41" s="742"/>
      <c r="AJ41" s="778"/>
      <c r="AK41" s="18"/>
      <c r="AL41" s="18"/>
      <c r="AM41" s="18"/>
      <c r="AN41" s="149">
        <v>45417</v>
      </c>
      <c r="AO41" s="834" t="s">
        <v>796</v>
      </c>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row>
    <row r="42" spans="1:105" s="836" customFormat="1" ht="22.5" customHeight="1">
      <c r="A42" s="834"/>
      <c r="B42" s="1024"/>
      <c r="C42" s="1024"/>
      <c r="D42" s="1024"/>
      <c r="E42" s="1089"/>
      <c r="F42" s="1089"/>
      <c r="G42" s="1089"/>
      <c r="H42" s="1089"/>
      <c r="I42" s="1089"/>
      <c r="J42" s="1089"/>
      <c r="K42" s="1089"/>
      <c r="L42" s="1089"/>
      <c r="M42" s="1089"/>
      <c r="N42" s="1089"/>
      <c r="O42" s="1089"/>
      <c r="P42" s="1089"/>
      <c r="Q42" s="1089"/>
      <c r="R42" s="1089"/>
      <c r="S42" s="1090" t="s">
        <v>992</v>
      </c>
      <c r="T42" s="1091"/>
      <c r="U42" s="1091"/>
      <c r="V42" s="1091"/>
      <c r="W42" s="1091"/>
      <c r="X42" s="1091"/>
      <c r="Y42" s="1091"/>
      <c r="Z42" s="1091"/>
      <c r="AA42" s="1091"/>
      <c r="AB42" s="2689">
        <f>AI58+AI74</f>
        <v>0</v>
      </c>
      <c r="AC42" s="2689"/>
      <c r="AD42" s="1091"/>
      <c r="AE42" s="1091"/>
      <c r="AF42" s="1091"/>
      <c r="AG42" s="1089"/>
      <c r="AH42" s="1089"/>
      <c r="AI42" s="778"/>
      <c r="AJ42" s="778"/>
      <c r="AK42" s="834"/>
      <c r="AL42" s="834"/>
      <c r="AM42" s="834"/>
      <c r="AN42" s="149">
        <v>45418</v>
      </c>
      <c r="AO42" s="834" t="s">
        <v>1468</v>
      </c>
      <c r="AP42" s="834"/>
      <c r="AQ42" s="834"/>
      <c r="AR42" s="834"/>
      <c r="AS42" s="834"/>
      <c r="AT42" s="834"/>
      <c r="AU42" s="834"/>
      <c r="AV42" s="834"/>
      <c r="AW42" s="834"/>
      <c r="AX42" s="834"/>
      <c r="AY42" s="834"/>
      <c r="AZ42" s="834"/>
      <c r="BA42" s="834"/>
      <c r="BB42" s="834"/>
      <c r="BC42" s="834"/>
      <c r="BD42" s="834"/>
      <c r="BE42" s="834"/>
      <c r="BF42" s="834"/>
      <c r="BG42" s="834"/>
      <c r="BH42" s="834"/>
      <c r="BI42" s="834"/>
      <c r="BJ42" s="834"/>
      <c r="BK42" s="834"/>
      <c r="BL42" s="834"/>
      <c r="BM42" s="834"/>
      <c r="BN42" s="834"/>
      <c r="BO42" s="834"/>
      <c r="BP42" s="834"/>
      <c r="BQ42" s="834"/>
      <c r="BR42" s="834"/>
      <c r="BS42" s="834"/>
      <c r="BT42" s="834"/>
      <c r="BU42" s="834"/>
      <c r="BV42" s="834"/>
      <c r="BW42" s="834"/>
      <c r="BX42" s="834"/>
      <c r="BY42" s="834"/>
      <c r="BZ42" s="834"/>
      <c r="CA42" s="834"/>
      <c r="CB42" s="834"/>
      <c r="CC42" s="834"/>
      <c r="CD42" s="834"/>
      <c r="CE42" s="834"/>
      <c r="CF42" s="834"/>
      <c r="CG42" s="834"/>
      <c r="CH42" s="834"/>
      <c r="CI42" s="834"/>
      <c r="CJ42" s="834"/>
      <c r="CK42" s="834"/>
      <c r="CL42" s="834"/>
      <c r="CM42" s="834"/>
      <c r="CN42" s="834"/>
      <c r="CO42" s="834"/>
      <c r="CP42" s="834"/>
      <c r="CQ42" s="834"/>
      <c r="CR42" s="834"/>
      <c r="CS42" s="834"/>
      <c r="CT42" s="834"/>
      <c r="CU42" s="834"/>
      <c r="CV42" s="834"/>
      <c r="CW42" s="834"/>
      <c r="CX42" s="834"/>
      <c r="CY42" s="834"/>
      <c r="CZ42" s="834"/>
      <c r="DA42" s="834"/>
    </row>
    <row r="43" spans="1:105" s="836" customFormat="1" ht="6.75" customHeight="1">
      <c r="A43" s="834"/>
      <c r="B43" s="1024"/>
      <c r="C43" s="1024"/>
      <c r="D43" s="1024"/>
      <c r="E43" s="1089"/>
      <c r="F43" s="1089"/>
      <c r="G43" s="1089"/>
      <c r="H43" s="1089"/>
      <c r="I43" s="1089"/>
      <c r="J43" s="1089"/>
      <c r="K43" s="1089"/>
      <c r="L43" s="1089"/>
      <c r="M43" s="1089"/>
      <c r="N43" s="1089"/>
      <c r="O43" s="1089"/>
      <c r="P43" s="1089"/>
      <c r="Q43" s="1089"/>
      <c r="R43" s="1089"/>
      <c r="S43" s="1090"/>
      <c r="T43" s="1091"/>
      <c r="U43" s="1091"/>
      <c r="V43" s="1091"/>
      <c r="W43" s="1091"/>
      <c r="X43" s="1091"/>
      <c r="Y43" s="1091"/>
      <c r="Z43" s="1091"/>
      <c r="AA43" s="1091"/>
      <c r="AB43" s="1095"/>
      <c r="AC43" s="1091"/>
      <c r="AD43" s="1091"/>
      <c r="AE43" s="1091"/>
      <c r="AF43" s="1091"/>
      <c r="AG43" s="1089"/>
      <c r="AH43" s="1089"/>
      <c r="AI43" s="778"/>
      <c r="AJ43" s="778"/>
      <c r="AK43" s="834"/>
      <c r="AL43" s="834"/>
      <c r="AM43" s="834"/>
      <c r="AN43" s="1019">
        <v>45488</v>
      </c>
      <c r="AO43" s="834" t="s">
        <v>797</v>
      </c>
      <c r="AP43" s="834"/>
      <c r="AQ43" s="834"/>
      <c r="AR43" s="834"/>
      <c r="AS43" s="834"/>
      <c r="AT43" s="834"/>
      <c r="AU43" s="834"/>
      <c r="AV43" s="834"/>
      <c r="AW43" s="834"/>
      <c r="AX43" s="834"/>
      <c r="AY43" s="834"/>
      <c r="AZ43" s="834"/>
      <c r="BA43" s="834"/>
      <c r="BB43" s="834"/>
      <c r="BC43" s="834"/>
      <c r="BD43" s="834"/>
      <c r="BE43" s="834"/>
      <c r="BF43" s="834"/>
      <c r="BG43" s="834"/>
      <c r="BH43" s="834"/>
      <c r="BI43" s="834"/>
      <c r="BJ43" s="834"/>
      <c r="BK43" s="834"/>
      <c r="BL43" s="834"/>
      <c r="BM43" s="834"/>
      <c r="BN43" s="834"/>
      <c r="BO43" s="834"/>
      <c r="BP43" s="834"/>
      <c r="BQ43" s="834"/>
      <c r="BR43" s="834"/>
      <c r="BS43" s="834"/>
      <c r="BT43" s="834"/>
      <c r="BU43" s="834"/>
      <c r="BV43" s="834"/>
      <c r="BW43" s="834"/>
      <c r="BX43" s="834"/>
      <c r="BY43" s="834"/>
      <c r="BZ43" s="834"/>
      <c r="CA43" s="834"/>
      <c r="CB43" s="834"/>
      <c r="CC43" s="834"/>
      <c r="CD43" s="834"/>
      <c r="CE43" s="834"/>
      <c r="CF43" s="834"/>
      <c r="CG43" s="834"/>
      <c r="CH43" s="834"/>
      <c r="CI43" s="834"/>
      <c r="CJ43" s="834"/>
      <c r="CK43" s="834"/>
      <c r="CL43" s="834"/>
      <c r="CM43" s="834"/>
      <c r="CN43" s="834"/>
      <c r="CO43" s="834"/>
      <c r="CP43" s="834"/>
      <c r="CQ43" s="834"/>
      <c r="CR43" s="834"/>
      <c r="CS43" s="834"/>
      <c r="CT43" s="834"/>
      <c r="CU43" s="834"/>
      <c r="CV43" s="834"/>
      <c r="CW43" s="834"/>
      <c r="CX43" s="834"/>
      <c r="CY43" s="834"/>
      <c r="CZ43" s="834"/>
      <c r="DA43" s="834"/>
    </row>
    <row r="44" spans="1:105" ht="30" customHeight="1">
      <c r="A44" s="2582" t="s">
        <v>1060</v>
      </c>
      <c r="B44" s="2588" t="s">
        <v>1053</v>
      </c>
      <c r="C44" s="684" t="s">
        <v>779</v>
      </c>
      <c r="D44" s="768">
        <f>AO14</f>
        <v>45914</v>
      </c>
      <c r="E44" s="769">
        <f>IF($D$44="","",IF($D$44+1&lt;$AP$14,$D$44+1,""))</f>
        <v>45915</v>
      </c>
      <c r="F44" s="769">
        <f>IF($D$44="","",IF($D$44+2&lt;$AP$14,$D$44+2,""))</f>
        <v>45916</v>
      </c>
      <c r="G44" s="769">
        <f>IF($D$44="","",IF($D$44+3&lt;$AP$14,$D$44+3,""))</f>
        <v>45917</v>
      </c>
      <c r="H44" s="769">
        <f>IF($D$44="","",IF($D$44+4&lt;$AP$14,$D$44+4,""))</f>
        <v>45918</v>
      </c>
      <c r="I44" s="769">
        <f>IF($D$44="","",IF($D$44+5&lt;$AP$14,$D$44+5,""))</f>
        <v>45919</v>
      </c>
      <c r="J44" s="769">
        <f>IF($D$44="","",IF($D$44+6&lt;$AP$14,$D$44+6,""))</f>
        <v>45920</v>
      </c>
      <c r="K44" s="769">
        <f>IF($D$44="","",IF($D$44+7&lt;$AP$14,$D$44+7,""))</f>
        <v>45921</v>
      </c>
      <c r="L44" s="769">
        <f>IF($D$44="","",IF($D$44+8&lt;$AP$14,$D$44+8,""))</f>
        <v>45922</v>
      </c>
      <c r="M44" s="769">
        <f>IF($D$44="","",IF($D$44+9&lt;$AP$14,$D$44+9,""))</f>
        <v>45923</v>
      </c>
      <c r="N44" s="769">
        <f>IF($D$44="","",IF($D$44+10&lt;$AP$14,$D$44+10,""))</f>
        <v>45924</v>
      </c>
      <c r="O44" s="769">
        <f>IF($D$44="","",IF($D$44+11&lt;$AP$14,$D$44+11,""))</f>
        <v>45925</v>
      </c>
      <c r="P44" s="769">
        <f>IF($D$44="","",IF($D$44+12&lt;$AP$14,$D$44+12,""))</f>
        <v>45926</v>
      </c>
      <c r="Q44" s="769">
        <f>IF($D$44="","",IF($D$44+13&lt;$AP$14,$D$44+13,""))</f>
        <v>45927</v>
      </c>
      <c r="R44" s="769">
        <f>IF($D$44="","",IF($D$44+14&lt;$AP$14,$D$44+14,""))</f>
        <v>45928</v>
      </c>
      <c r="S44" s="769">
        <f>IF($D$44="","",IF($D$44+15&lt;$AP$14,$D$44+15,""))</f>
        <v>45929</v>
      </c>
      <c r="T44" s="769">
        <f>IF($D$44="","",IF($D$44+16&lt;$AP$14,$D$44+16,""))</f>
        <v>45930</v>
      </c>
      <c r="U44" s="769">
        <f>IF($D$44="","",IF($D$44+17&lt;$AP$14,$D$44+17,""))</f>
        <v>45931</v>
      </c>
      <c r="V44" s="769">
        <f>IF($D$44="","",IF($D$44+18&lt;$AP$14,$D$44+18,""))</f>
        <v>45932</v>
      </c>
      <c r="W44" s="769">
        <f>IF($D$44="","",IF($D$44+19&lt;$AP$14,$D$44+19,""))</f>
        <v>45933</v>
      </c>
      <c r="X44" s="769">
        <f>IF($D$44="","",IF($D$44+20&lt;$AP$14,$D$44+20,""))</f>
        <v>45934</v>
      </c>
      <c r="Y44" s="769">
        <f>IF($D$44="","",IF($D$44+21&lt;$AP$14,$D$44+21,""))</f>
        <v>45935</v>
      </c>
      <c r="Z44" s="769">
        <f>IF($D$44="","",IF($D$44+22&lt;$AP$14,$D$44+22,""))</f>
        <v>45936</v>
      </c>
      <c r="AA44" s="769">
        <f>IF($D$44="","",IF($D$44+23&lt;$AP$14,$D$44+23,""))</f>
        <v>45937</v>
      </c>
      <c r="AB44" s="769">
        <f>IF($D$44="","",IF($D$44+24&lt;$AP$14,$D$44+24,""))</f>
        <v>45938</v>
      </c>
      <c r="AC44" s="769">
        <f>IF($D$44="","",IF($D$44+25&lt;$AP$14,$D$44+25,""))</f>
        <v>45939</v>
      </c>
      <c r="AD44" s="769">
        <f>IF($D$44="","",IF($D$44+26&lt;$AP$14,$D$44+26,""))</f>
        <v>45940</v>
      </c>
      <c r="AE44" s="769">
        <f>IF($D$44="","",IF($D$44+27&lt;$AP$14,$D$44+27,""))</f>
        <v>45941</v>
      </c>
      <c r="AF44" s="769">
        <f>IF($D$44="","",IF($D$44+28&lt;$AP$14,$D$44+28,""))</f>
        <v>45942</v>
      </c>
      <c r="AG44" s="769">
        <f>IF($D$44="","",IF($D$44+29&lt;$AP$14,$D$44+29,""))</f>
        <v>45943</v>
      </c>
      <c r="AH44" s="770" t="str">
        <f>IF($D$44="","",IF($D$44+30&lt;$AP$14,$D$44+30,""))</f>
        <v/>
      </c>
      <c r="AI44" s="742"/>
      <c r="AJ44" s="778"/>
      <c r="AK44" s="18"/>
      <c r="AL44" s="18"/>
      <c r="AM44" s="18"/>
      <c r="AN44" s="1019">
        <v>45515</v>
      </c>
      <c r="AO44" s="834" t="s">
        <v>802</v>
      </c>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row>
    <row r="45" spans="1:105" ht="20.100000000000001" customHeight="1">
      <c r="A45" s="2582"/>
      <c r="B45" s="2589"/>
      <c r="C45" s="684" t="s">
        <v>100</v>
      </c>
      <c r="D45" s="771" t="str">
        <f t="shared" ref="D45:AH45" si="2">TEXT(D44,"aaa")</f>
        <v>日</v>
      </c>
      <c r="E45" s="772" t="str">
        <f t="shared" si="2"/>
        <v>月</v>
      </c>
      <c r="F45" s="772" t="str">
        <f t="shared" si="2"/>
        <v>火</v>
      </c>
      <c r="G45" s="772" t="str">
        <f t="shared" si="2"/>
        <v>水</v>
      </c>
      <c r="H45" s="772" t="str">
        <f t="shared" si="2"/>
        <v>木</v>
      </c>
      <c r="I45" s="772" t="str">
        <f t="shared" si="2"/>
        <v>金</v>
      </c>
      <c r="J45" s="772" t="str">
        <f t="shared" si="2"/>
        <v>土</v>
      </c>
      <c r="K45" s="772" t="str">
        <f t="shared" si="2"/>
        <v>日</v>
      </c>
      <c r="L45" s="772" t="str">
        <f t="shared" si="2"/>
        <v>月</v>
      </c>
      <c r="M45" s="772" t="str">
        <f t="shared" si="2"/>
        <v>火</v>
      </c>
      <c r="N45" s="772" t="str">
        <f t="shared" si="2"/>
        <v>水</v>
      </c>
      <c r="O45" s="772" t="str">
        <f t="shared" si="2"/>
        <v>木</v>
      </c>
      <c r="P45" s="772" t="str">
        <f t="shared" si="2"/>
        <v>金</v>
      </c>
      <c r="Q45" s="772" t="str">
        <f t="shared" si="2"/>
        <v>土</v>
      </c>
      <c r="R45" s="772" t="str">
        <f t="shared" si="2"/>
        <v>日</v>
      </c>
      <c r="S45" s="772" t="str">
        <f t="shared" si="2"/>
        <v>月</v>
      </c>
      <c r="T45" s="772" t="str">
        <f t="shared" si="2"/>
        <v>火</v>
      </c>
      <c r="U45" s="772" t="str">
        <f t="shared" si="2"/>
        <v>水</v>
      </c>
      <c r="V45" s="772" t="str">
        <f t="shared" si="2"/>
        <v>木</v>
      </c>
      <c r="W45" s="772" t="str">
        <f t="shared" si="2"/>
        <v>金</v>
      </c>
      <c r="X45" s="772" t="str">
        <f t="shared" si="2"/>
        <v>土</v>
      </c>
      <c r="Y45" s="772" t="str">
        <f t="shared" si="2"/>
        <v>日</v>
      </c>
      <c r="Z45" s="772" t="str">
        <f t="shared" si="2"/>
        <v>月</v>
      </c>
      <c r="AA45" s="772" t="str">
        <f t="shared" si="2"/>
        <v>火</v>
      </c>
      <c r="AB45" s="772" t="str">
        <f t="shared" si="2"/>
        <v>水</v>
      </c>
      <c r="AC45" s="772" t="str">
        <f t="shared" si="2"/>
        <v>木</v>
      </c>
      <c r="AD45" s="772" t="str">
        <f t="shared" si="2"/>
        <v>金</v>
      </c>
      <c r="AE45" s="772" t="str">
        <f t="shared" si="2"/>
        <v>土</v>
      </c>
      <c r="AF45" s="772" t="str">
        <f t="shared" si="2"/>
        <v>日</v>
      </c>
      <c r="AG45" s="772" t="str">
        <f t="shared" si="2"/>
        <v>月</v>
      </c>
      <c r="AH45" s="773" t="str">
        <f t="shared" si="2"/>
        <v/>
      </c>
      <c r="AI45" s="742"/>
      <c r="AJ45" s="778"/>
      <c r="AK45" s="18"/>
      <c r="AL45" s="18"/>
      <c r="AM45" s="18"/>
      <c r="AN45" s="1019">
        <v>45516</v>
      </c>
      <c r="AO45" s="834" t="s">
        <v>1468</v>
      </c>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row>
    <row r="46" spans="1:105" s="836" customFormat="1" ht="20.100000000000001" customHeight="1">
      <c r="A46" s="2582"/>
      <c r="B46" s="2589"/>
      <c r="C46" s="1086" t="s">
        <v>989</v>
      </c>
      <c r="D46" s="1083"/>
      <c r="E46" s="1084"/>
      <c r="F46" s="1084"/>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4"/>
      <c r="AG46" s="1084"/>
      <c r="AH46" s="1085"/>
      <c r="AI46" s="762"/>
      <c r="AJ46" s="762"/>
      <c r="AK46" s="51"/>
      <c r="AL46" s="51"/>
      <c r="AM46" s="51"/>
      <c r="AN46" s="1019">
        <v>45551</v>
      </c>
      <c r="AO46" s="834" t="s">
        <v>798</v>
      </c>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row>
    <row r="47" spans="1:105" ht="21" customHeight="1">
      <c r="A47" s="2582"/>
      <c r="B47" s="2589"/>
      <c r="C47" s="2583" t="s">
        <v>1055</v>
      </c>
      <c r="D47" s="2614"/>
      <c r="E47" s="2601"/>
      <c r="F47" s="2601"/>
      <c r="G47" s="2601"/>
      <c r="H47" s="2601"/>
      <c r="I47" s="2601"/>
      <c r="J47" s="2601"/>
      <c r="K47" s="2601"/>
      <c r="L47" s="2601"/>
      <c r="M47" s="2601"/>
      <c r="N47" s="2601"/>
      <c r="O47" s="2601"/>
      <c r="P47" s="2601"/>
      <c r="Q47" s="2601"/>
      <c r="R47" s="2601"/>
      <c r="S47" s="2601"/>
      <c r="T47" s="2601"/>
      <c r="U47" s="2601"/>
      <c r="V47" s="2601"/>
      <c r="W47" s="2601"/>
      <c r="X47" s="2601"/>
      <c r="Y47" s="2601"/>
      <c r="Z47" s="2601"/>
      <c r="AA47" s="2601"/>
      <c r="AB47" s="2601"/>
      <c r="AC47" s="2601"/>
      <c r="AD47" s="2601"/>
      <c r="AE47" s="2601"/>
      <c r="AF47" s="2601"/>
      <c r="AG47" s="2601"/>
      <c r="AH47" s="2608"/>
      <c r="AI47" s="742"/>
      <c r="AJ47" s="778"/>
      <c r="AK47" s="18"/>
      <c r="AL47" s="18"/>
      <c r="AM47" s="18"/>
      <c r="AN47" s="1020">
        <v>45557</v>
      </c>
      <c r="AO47" s="1021" t="s">
        <v>799</v>
      </c>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row>
    <row r="48" spans="1:105" ht="21" customHeight="1">
      <c r="A48" s="2582"/>
      <c r="B48" s="2589"/>
      <c r="C48" s="2584"/>
      <c r="D48" s="2615"/>
      <c r="E48" s="2602"/>
      <c r="F48" s="2602"/>
      <c r="G48" s="2602"/>
      <c r="H48" s="2602"/>
      <c r="I48" s="2602"/>
      <c r="J48" s="2602"/>
      <c r="K48" s="2602"/>
      <c r="L48" s="2602"/>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9"/>
      <c r="AI48" s="742"/>
      <c r="AJ48" s="778"/>
      <c r="AK48" s="18"/>
      <c r="AL48" s="18"/>
      <c r="AM48" s="18"/>
      <c r="AN48" s="149">
        <v>45558</v>
      </c>
      <c r="AO48" s="834" t="s">
        <v>1468</v>
      </c>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row>
    <row r="49" spans="1:105" ht="21" customHeight="1">
      <c r="A49" s="2582"/>
      <c r="B49" s="2589"/>
      <c r="C49" s="2584"/>
      <c r="D49" s="2615"/>
      <c r="E49" s="2602"/>
      <c r="F49" s="2602"/>
      <c r="G49" s="2602"/>
      <c r="H49" s="2602"/>
      <c r="I49" s="2602"/>
      <c r="J49" s="2602"/>
      <c r="K49" s="2602"/>
      <c r="L49" s="2602"/>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9"/>
      <c r="AI49" s="742"/>
      <c r="AJ49" s="778"/>
      <c r="AK49" s="18"/>
      <c r="AL49" s="18"/>
      <c r="AM49" s="18"/>
      <c r="AN49" s="835">
        <v>45579</v>
      </c>
      <c r="AO49" s="834" t="s">
        <v>857</v>
      </c>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row>
    <row r="50" spans="1:105" ht="21" customHeight="1">
      <c r="A50" s="2582"/>
      <c r="B50" s="2589"/>
      <c r="C50" s="2584"/>
      <c r="D50" s="2615"/>
      <c r="E50" s="2602"/>
      <c r="F50" s="2602"/>
      <c r="G50" s="2602"/>
      <c r="H50" s="2602"/>
      <c r="I50" s="2602"/>
      <c r="J50" s="2602"/>
      <c r="K50" s="2602"/>
      <c r="L50" s="2602"/>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9"/>
      <c r="AI50" s="742"/>
      <c r="AJ50" s="778"/>
      <c r="AK50" s="18"/>
      <c r="AL50" s="18"/>
      <c r="AM50" s="18"/>
      <c r="AN50" s="835">
        <v>45599</v>
      </c>
      <c r="AO50" s="834" t="s">
        <v>800</v>
      </c>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row>
    <row r="51" spans="1:105" ht="21" customHeight="1">
      <c r="A51" s="2582"/>
      <c r="B51" s="2589"/>
      <c r="C51" s="2584"/>
      <c r="D51" s="2615"/>
      <c r="E51" s="2602"/>
      <c r="F51" s="2602"/>
      <c r="G51" s="2602"/>
      <c r="H51" s="2602"/>
      <c r="I51" s="2602"/>
      <c r="J51" s="2602"/>
      <c r="K51" s="2602"/>
      <c r="L51" s="2602"/>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9"/>
      <c r="AI51" s="742"/>
      <c r="AJ51" s="778"/>
      <c r="AK51" s="18"/>
      <c r="AL51" s="18"/>
      <c r="AM51" s="18"/>
      <c r="AN51" s="835">
        <v>45600</v>
      </c>
      <c r="AO51" s="834" t="s">
        <v>1468</v>
      </c>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row>
    <row r="52" spans="1:105" ht="21" customHeight="1">
      <c r="A52" s="2582"/>
      <c r="B52" s="2589"/>
      <c r="C52" s="2584"/>
      <c r="D52" s="2615"/>
      <c r="E52" s="2602"/>
      <c r="F52" s="2602"/>
      <c r="G52" s="2602"/>
      <c r="H52" s="2602"/>
      <c r="I52" s="2602"/>
      <c r="J52" s="2602"/>
      <c r="K52" s="2602"/>
      <c r="L52" s="2602"/>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9"/>
      <c r="AI52" s="742"/>
      <c r="AJ52" s="778"/>
      <c r="AK52" s="18"/>
      <c r="AL52" s="18"/>
      <c r="AM52" s="18"/>
      <c r="AN52" s="149">
        <v>45619</v>
      </c>
      <c r="AO52" s="834" t="s">
        <v>801</v>
      </c>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row>
    <row r="53" spans="1:105" ht="21" customHeight="1">
      <c r="A53" s="2582"/>
      <c r="B53" s="2589"/>
      <c r="C53" s="2584"/>
      <c r="D53" s="2615"/>
      <c r="E53" s="2602"/>
      <c r="F53" s="2602"/>
      <c r="G53" s="2602"/>
      <c r="H53" s="2602"/>
      <c r="I53" s="2602"/>
      <c r="J53" s="2602"/>
      <c r="K53" s="2602"/>
      <c r="L53" s="2602"/>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9"/>
      <c r="AI53" s="742"/>
      <c r="AJ53" s="778"/>
      <c r="AK53" s="18"/>
      <c r="AL53" s="18"/>
      <c r="AM53" s="18"/>
      <c r="AN53" s="149">
        <v>45658</v>
      </c>
      <c r="AO53" s="834" t="s">
        <v>1469</v>
      </c>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row>
    <row r="54" spans="1:105" ht="21" customHeight="1">
      <c r="A54" s="2582"/>
      <c r="B54" s="2589"/>
      <c r="C54" s="2584"/>
      <c r="D54" s="2615"/>
      <c r="E54" s="2602"/>
      <c r="F54" s="2602"/>
      <c r="G54" s="2602"/>
      <c r="H54" s="2602"/>
      <c r="I54" s="2602"/>
      <c r="J54" s="2602"/>
      <c r="K54" s="2602"/>
      <c r="L54" s="2602"/>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9"/>
      <c r="AI54" s="742"/>
      <c r="AJ54" s="778"/>
      <c r="AK54" s="18"/>
      <c r="AL54" s="18"/>
      <c r="AM54" s="18"/>
      <c r="AN54" s="149">
        <v>45670</v>
      </c>
      <c r="AO54" s="834" t="s">
        <v>1470</v>
      </c>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row>
    <row r="55" spans="1:105" ht="21" customHeight="1">
      <c r="A55" s="2582"/>
      <c r="B55" s="2589"/>
      <c r="C55" s="2584"/>
      <c r="D55" s="2615"/>
      <c r="E55" s="2602"/>
      <c r="F55" s="2602"/>
      <c r="G55" s="2602"/>
      <c r="H55" s="2602"/>
      <c r="I55" s="2602"/>
      <c r="J55" s="2602"/>
      <c r="K55" s="2602"/>
      <c r="L55" s="2602"/>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9"/>
      <c r="AI55" s="742"/>
      <c r="AJ55" s="778"/>
      <c r="AK55" s="18"/>
      <c r="AL55" s="18"/>
      <c r="AM55" s="18"/>
      <c r="AN55" s="149">
        <v>45699</v>
      </c>
      <c r="AO55" s="834" t="s">
        <v>1471</v>
      </c>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row>
    <row r="56" spans="1:105" ht="21" customHeight="1">
      <c r="A56" s="2582"/>
      <c r="B56" s="2589"/>
      <c r="C56" s="2584"/>
      <c r="D56" s="2615"/>
      <c r="E56" s="2602"/>
      <c r="F56" s="2602"/>
      <c r="G56" s="2602"/>
      <c r="H56" s="2602"/>
      <c r="I56" s="2602"/>
      <c r="J56" s="2602"/>
      <c r="K56" s="2602"/>
      <c r="L56" s="2602"/>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9"/>
      <c r="AI56" s="742"/>
      <c r="AJ56" s="778"/>
      <c r="AK56" s="18"/>
      <c r="AL56" s="18"/>
      <c r="AM56" s="18"/>
      <c r="AN56" s="149">
        <v>45711</v>
      </c>
      <c r="AO56" s="834" t="s">
        <v>1472</v>
      </c>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row>
    <row r="57" spans="1:105" ht="21" customHeight="1" thickBot="1">
      <c r="A57" s="2582"/>
      <c r="B57" s="2589"/>
      <c r="C57" s="2585"/>
      <c r="D57" s="2616"/>
      <c r="E57" s="2603"/>
      <c r="F57" s="2603"/>
      <c r="G57" s="2603"/>
      <c r="H57" s="2603"/>
      <c r="I57" s="2603"/>
      <c r="J57" s="2603"/>
      <c r="K57" s="2603"/>
      <c r="L57" s="2603"/>
      <c r="M57" s="2603"/>
      <c r="N57" s="2603"/>
      <c r="O57" s="2603"/>
      <c r="P57" s="2603"/>
      <c r="Q57" s="2603"/>
      <c r="R57" s="2603"/>
      <c r="S57" s="2603"/>
      <c r="T57" s="2603"/>
      <c r="U57" s="2603"/>
      <c r="V57" s="2603"/>
      <c r="W57" s="2603"/>
      <c r="X57" s="2603"/>
      <c r="Y57" s="2603"/>
      <c r="Z57" s="2603"/>
      <c r="AA57" s="2603"/>
      <c r="AB57" s="2603"/>
      <c r="AC57" s="2603"/>
      <c r="AD57" s="2603"/>
      <c r="AE57" s="2603"/>
      <c r="AF57" s="2603"/>
      <c r="AG57" s="2603"/>
      <c r="AH57" s="2610"/>
      <c r="AI57" s="1139"/>
      <c r="AJ57" s="1120"/>
      <c r="AK57" s="18"/>
      <c r="AL57" s="18"/>
      <c r="AM57" s="18"/>
      <c r="AN57" s="149">
        <v>45712</v>
      </c>
      <c r="AO57" s="834" t="s">
        <v>1473</v>
      </c>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row>
    <row r="58" spans="1:105" ht="15.75" customHeight="1">
      <c r="A58" s="2582"/>
      <c r="B58" s="2589"/>
      <c r="C58" s="2586" t="s">
        <v>1453</v>
      </c>
      <c r="D58" s="2617"/>
      <c r="E58" s="2597"/>
      <c r="F58" s="2597"/>
      <c r="G58" s="2597"/>
      <c r="H58" s="2613"/>
      <c r="I58" s="2597"/>
      <c r="J58" s="2597"/>
      <c r="K58" s="2597"/>
      <c r="L58" s="2597"/>
      <c r="M58" s="2597"/>
      <c r="N58" s="2597"/>
      <c r="O58" s="2597"/>
      <c r="P58" s="2597"/>
      <c r="Q58" s="2597"/>
      <c r="R58" s="2597"/>
      <c r="S58" s="2597"/>
      <c r="T58" s="2597"/>
      <c r="U58" s="2612"/>
      <c r="V58" s="2598"/>
      <c r="W58" s="2612"/>
      <c r="X58" s="2598"/>
      <c r="Y58" s="2599"/>
      <c r="Z58" s="2598"/>
      <c r="AA58" s="2613"/>
      <c r="AB58" s="2597"/>
      <c r="AC58" s="2597"/>
      <c r="AD58" s="2597"/>
      <c r="AE58" s="2613"/>
      <c r="AF58" s="2597"/>
      <c r="AG58" s="2597"/>
      <c r="AH58" s="2611"/>
      <c r="AI58" s="2579">
        <f>SUM(D58:AH59)</f>
        <v>0</v>
      </c>
      <c r="AJ58" s="2581" t="s">
        <v>1112</v>
      </c>
      <c r="AK58" s="18"/>
      <c r="AL58" s="1087"/>
      <c r="AM58" s="18"/>
      <c r="AN58" s="1019">
        <v>45736</v>
      </c>
      <c r="AO58" s="834" t="s">
        <v>1474</v>
      </c>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row>
    <row r="59" spans="1:105" ht="15.75" customHeight="1" thickBot="1">
      <c r="A59" s="2582"/>
      <c r="B59" s="2589"/>
      <c r="C59" s="2587"/>
      <c r="D59" s="2618"/>
      <c r="E59" s="2598"/>
      <c r="F59" s="2598"/>
      <c r="G59" s="2598"/>
      <c r="H59" s="2599"/>
      <c r="I59" s="2598"/>
      <c r="J59" s="2598"/>
      <c r="K59" s="2598"/>
      <c r="L59" s="2598"/>
      <c r="M59" s="2598"/>
      <c r="N59" s="2598"/>
      <c r="O59" s="2598"/>
      <c r="P59" s="2598"/>
      <c r="Q59" s="2598"/>
      <c r="R59" s="2598"/>
      <c r="S59" s="2598"/>
      <c r="T59" s="2598"/>
      <c r="U59" s="2612"/>
      <c r="V59" s="2598"/>
      <c r="W59" s="2612"/>
      <c r="X59" s="2598"/>
      <c r="Y59" s="2599"/>
      <c r="Z59" s="2598"/>
      <c r="AA59" s="2599"/>
      <c r="AB59" s="2598"/>
      <c r="AC59" s="2598"/>
      <c r="AD59" s="2598"/>
      <c r="AE59" s="2599"/>
      <c r="AF59" s="2598"/>
      <c r="AG59" s="2598"/>
      <c r="AH59" s="2612"/>
      <c r="AI59" s="2580"/>
      <c r="AJ59" s="2581"/>
      <c r="AK59" s="18"/>
      <c r="AL59" s="18"/>
      <c r="AM59" s="18"/>
      <c r="AN59" s="1019">
        <v>45776</v>
      </c>
      <c r="AO59" s="834" t="s">
        <v>1475</v>
      </c>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row>
    <row r="60" spans="1:105" s="836" customFormat="1" ht="23.25" customHeight="1">
      <c r="A60" s="2582"/>
      <c r="B60" s="2589"/>
      <c r="C60" s="2583" t="s">
        <v>1056</v>
      </c>
      <c r="D60" s="2591" t="str">
        <f t="shared" ref="D60:AH60" si="3">IF(D44=$L$241,"ハローワーク来所日①","")</f>
        <v/>
      </c>
      <c r="E60" s="2594" t="str">
        <f t="shared" si="3"/>
        <v/>
      </c>
      <c r="F60" s="2594" t="str">
        <f t="shared" si="3"/>
        <v/>
      </c>
      <c r="G60" s="2594" t="str">
        <f t="shared" si="3"/>
        <v/>
      </c>
      <c r="H60" s="2594" t="str">
        <f t="shared" si="3"/>
        <v/>
      </c>
      <c r="I60" s="2601" t="str">
        <f t="shared" si="3"/>
        <v/>
      </c>
      <c r="J60" s="2601" t="str">
        <f t="shared" si="3"/>
        <v/>
      </c>
      <c r="K60" s="2594" t="str">
        <f t="shared" si="3"/>
        <v/>
      </c>
      <c r="L60" s="2594" t="str">
        <f t="shared" si="3"/>
        <v/>
      </c>
      <c r="M60" s="2594" t="str">
        <f t="shared" si="3"/>
        <v/>
      </c>
      <c r="N60" s="2594" t="str">
        <f t="shared" si="3"/>
        <v/>
      </c>
      <c r="O60" s="2594" t="str">
        <f t="shared" si="3"/>
        <v/>
      </c>
      <c r="P60" s="2594" t="str">
        <f t="shared" si="3"/>
        <v/>
      </c>
      <c r="Q60" s="2594" t="str">
        <f t="shared" si="3"/>
        <v/>
      </c>
      <c r="R60" s="2594" t="str">
        <f t="shared" si="3"/>
        <v/>
      </c>
      <c r="S60" s="2594" t="str">
        <f t="shared" si="3"/>
        <v/>
      </c>
      <c r="T60" s="2594" t="str">
        <f t="shared" si="3"/>
        <v/>
      </c>
      <c r="U60" s="2594" t="str">
        <f t="shared" si="3"/>
        <v/>
      </c>
      <c r="V60" s="2594" t="str">
        <f t="shared" si="3"/>
        <v/>
      </c>
      <c r="W60" s="2594" t="str">
        <f t="shared" si="3"/>
        <v/>
      </c>
      <c r="X60" s="2594" t="str">
        <f t="shared" si="3"/>
        <v/>
      </c>
      <c r="Y60" s="2594" t="str">
        <f t="shared" si="3"/>
        <v/>
      </c>
      <c r="Z60" s="2594" t="str">
        <f t="shared" si="3"/>
        <v/>
      </c>
      <c r="AA60" s="2594" t="str">
        <f t="shared" si="3"/>
        <v/>
      </c>
      <c r="AB60" s="2594" t="str">
        <f t="shared" si="3"/>
        <v/>
      </c>
      <c r="AC60" s="2594" t="str">
        <f t="shared" si="3"/>
        <v/>
      </c>
      <c r="AD60" s="2594" t="str">
        <f t="shared" si="3"/>
        <v/>
      </c>
      <c r="AE60" s="2594" t="str">
        <f t="shared" si="3"/>
        <v/>
      </c>
      <c r="AF60" s="2594" t="str">
        <f t="shared" si="3"/>
        <v/>
      </c>
      <c r="AG60" s="2594" t="str">
        <f t="shared" si="3"/>
        <v/>
      </c>
      <c r="AH60" s="2608" t="str">
        <f t="shared" si="3"/>
        <v>ハローワーク来所日①</v>
      </c>
      <c r="AI60" s="1548"/>
      <c r="AJ60" s="778"/>
      <c r="AK60" s="834"/>
      <c r="AL60" s="834"/>
      <c r="AM60" s="834"/>
      <c r="AN60" s="1019">
        <v>45780</v>
      </c>
      <c r="AO60" s="834" t="s">
        <v>1476</v>
      </c>
      <c r="AP60" s="834"/>
      <c r="AQ60" s="834"/>
      <c r="AR60" s="834"/>
      <c r="AS60" s="834"/>
      <c r="AT60" s="834"/>
      <c r="AU60" s="834"/>
      <c r="AV60" s="834"/>
      <c r="AW60" s="834"/>
      <c r="AX60" s="834"/>
      <c r="AY60" s="834"/>
      <c r="AZ60" s="834"/>
      <c r="BA60" s="834"/>
      <c r="BB60" s="834"/>
      <c r="BC60" s="834"/>
      <c r="BD60" s="834"/>
      <c r="BE60" s="834"/>
      <c r="BF60" s="834"/>
      <c r="BG60" s="834"/>
      <c r="BH60" s="834"/>
      <c r="BI60" s="834"/>
      <c r="BJ60" s="834"/>
      <c r="BK60" s="834"/>
      <c r="BL60" s="834"/>
      <c r="BM60" s="834"/>
      <c r="BN60" s="834"/>
      <c r="BO60" s="834"/>
      <c r="BP60" s="834"/>
      <c r="BQ60" s="834"/>
      <c r="BR60" s="834"/>
      <c r="BS60" s="834"/>
      <c r="BT60" s="834"/>
      <c r="BU60" s="834"/>
      <c r="BV60" s="834"/>
      <c r="BW60" s="834"/>
      <c r="BX60" s="834"/>
      <c r="BY60" s="834"/>
      <c r="BZ60" s="834"/>
      <c r="CA60" s="834"/>
      <c r="CB60" s="834"/>
      <c r="CC60" s="834"/>
      <c r="CD60" s="834"/>
      <c r="CE60" s="834"/>
      <c r="CF60" s="834"/>
      <c r="CG60" s="834"/>
      <c r="CH60" s="834"/>
      <c r="CI60" s="834"/>
      <c r="CJ60" s="834"/>
      <c r="CK60" s="834"/>
      <c r="CL60" s="834"/>
      <c r="CM60" s="834"/>
      <c r="CN60" s="834"/>
      <c r="CO60" s="834"/>
      <c r="CP60" s="834"/>
      <c r="CQ60" s="834"/>
      <c r="CR60" s="834"/>
      <c r="CS60" s="834"/>
      <c r="CT60" s="834"/>
      <c r="CU60" s="834"/>
      <c r="CV60" s="834"/>
      <c r="CW60" s="834"/>
      <c r="CX60" s="834"/>
      <c r="CY60" s="834"/>
      <c r="CZ60" s="834"/>
      <c r="DA60" s="834"/>
    </row>
    <row r="61" spans="1:105" s="836" customFormat="1" ht="23.25" customHeight="1">
      <c r="A61" s="2582"/>
      <c r="B61" s="2589"/>
      <c r="C61" s="2584"/>
      <c r="D61" s="2592"/>
      <c r="E61" s="2595"/>
      <c r="F61" s="2595"/>
      <c r="G61" s="2595"/>
      <c r="H61" s="2595"/>
      <c r="I61" s="2602"/>
      <c r="J61" s="2602"/>
      <c r="K61" s="2595"/>
      <c r="L61" s="2595"/>
      <c r="M61" s="2595"/>
      <c r="N61" s="2595"/>
      <c r="O61" s="2595"/>
      <c r="P61" s="2595"/>
      <c r="Q61" s="2595"/>
      <c r="R61" s="2595"/>
      <c r="S61" s="2595"/>
      <c r="T61" s="2595"/>
      <c r="U61" s="2595"/>
      <c r="V61" s="2595"/>
      <c r="W61" s="2595"/>
      <c r="X61" s="2595"/>
      <c r="Y61" s="2595"/>
      <c r="Z61" s="2595"/>
      <c r="AA61" s="2595"/>
      <c r="AB61" s="2595"/>
      <c r="AC61" s="2595"/>
      <c r="AD61" s="2595"/>
      <c r="AE61" s="2595"/>
      <c r="AF61" s="2595"/>
      <c r="AG61" s="2595"/>
      <c r="AH61" s="2609"/>
      <c r="AI61" s="1027"/>
      <c r="AJ61" s="778"/>
      <c r="AK61" s="834"/>
      <c r="AL61" s="834"/>
      <c r="AM61" s="834"/>
      <c r="AN61" s="1019">
        <v>45781</v>
      </c>
      <c r="AO61" s="834" t="s">
        <v>1477</v>
      </c>
      <c r="AP61" s="834"/>
      <c r="AQ61" s="834"/>
      <c r="AR61" s="834"/>
      <c r="AS61" s="834"/>
      <c r="AT61" s="834"/>
      <c r="AU61" s="834"/>
      <c r="AV61" s="834"/>
      <c r="AW61" s="834"/>
      <c r="AX61" s="834"/>
      <c r="AY61" s="834"/>
      <c r="AZ61" s="834"/>
      <c r="BA61" s="834"/>
      <c r="BB61" s="834"/>
      <c r="BC61" s="834"/>
      <c r="BD61" s="834"/>
      <c r="BE61" s="834"/>
      <c r="BF61" s="834"/>
      <c r="BG61" s="834"/>
      <c r="BH61" s="834"/>
      <c r="BI61" s="834"/>
      <c r="BJ61" s="834"/>
      <c r="BK61" s="834"/>
      <c r="BL61" s="834"/>
      <c r="BM61" s="834"/>
      <c r="BN61" s="834"/>
      <c r="BO61" s="834"/>
      <c r="BP61" s="834"/>
      <c r="BQ61" s="834"/>
      <c r="BR61" s="834"/>
      <c r="BS61" s="834"/>
      <c r="BT61" s="834"/>
      <c r="BU61" s="834"/>
      <c r="BV61" s="834"/>
      <c r="BW61" s="834"/>
      <c r="BX61" s="834"/>
      <c r="BY61" s="834"/>
      <c r="BZ61" s="834"/>
      <c r="CA61" s="834"/>
      <c r="CB61" s="834"/>
      <c r="CC61" s="834"/>
      <c r="CD61" s="834"/>
      <c r="CE61" s="834"/>
      <c r="CF61" s="834"/>
      <c r="CG61" s="834"/>
      <c r="CH61" s="834"/>
      <c r="CI61" s="834"/>
      <c r="CJ61" s="834"/>
      <c r="CK61" s="834"/>
      <c r="CL61" s="834"/>
      <c r="CM61" s="834"/>
      <c r="CN61" s="834"/>
      <c r="CO61" s="834"/>
      <c r="CP61" s="834"/>
      <c r="CQ61" s="834"/>
      <c r="CR61" s="834"/>
      <c r="CS61" s="834"/>
      <c r="CT61" s="834"/>
      <c r="CU61" s="834"/>
      <c r="CV61" s="834"/>
      <c r="CW61" s="834"/>
      <c r="CX61" s="834"/>
      <c r="CY61" s="834"/>
      <c r="CZ61" s="834"/>
      <c r="DA61" s="834"/>
    </row>
    <row r="62" spans="1:105" s="836" customFormat="1" ht="23.25" customHeight="1">
      <c r="A62" s="2582"/>
      <c r="B62" s="2589"/>
      <c r="C62" s="2584"/>
      <c r="D62" s="2592"/>
      <c r="E62" s="2595"/>
      <c r="F62" s="2595"/>
      <c r="G62" s="2595"/>
      <c r="H62" s="2595"/>
      <c r="I62" s="2602"/>
      <c r="J62" s="2602"/>
      <c r="K62" s="2595"/>
      <c r="L62" s="2595"/>
      <c r="M62" s="2595"/>
      <c r="N62" s="2595"/>
      <c r="O62" s="2595"/>
      <c r="P62" s="2595"/>
      <c r="Q62" s="2595"/>
      <c r="R62" s="2595"/>
      <c r="S62" s="2595"/>
      <c r="T62" s="2595"/>
      <c r="U62" s="2595"/>
      <c r="V62" s="2595"/>
      <c r="W62" s="2595"/>
      <c r="X62" s="2595"/>
      <c r="Y62" s="2595"/>
      <c r="Z62" s="2595"/>
      <c r="AA62" s="2595"/>
      <c r="AB62" s="2595"/>
      <c r="AC62" s="2595"/>
      <c r="AD62" s="2595"/>
      <c r="AE62" s="2595"/>
      <c r="AF62" s="2595"/>
      <c r="AG62" s="2595"/>
      <c r="AH62" s="2609"/>
      <c r="AI62" s="1027"/>
      <c r="AJ62" s="778"/>
      <c r="AK62" s="834"/>
      <c r="AL62" s="834"/>
      <c r="AM62" s="834"/>
      <c r="AN62" s="1019">
        <v>45782</v>
      </c>
      <c r="AO62" s="834" t="s">
        <v>1478</v>
      </c>
      <c r="AP62" s="834"/>
      <c r="AQ62" s="834"/>
      <c r="AR62" s="834"/>
      <c r="AS62" s="834"/>
      <c r="AT62" s="834"/>
      <c r="AU62" s="834"/>
      <c r="AV62" s="834"/>
      <c r="AW62" s="834"/>
      <c r="AX62" s="834"/>
      <c r="AY62" s="834"/>
      <c r="AZ62" s="834"/>
      <c r="BA62" s="834"/>
      <c r="BB62" s="834"/>
      <c r="BC62" s="834"/>
      <c r="BD62" s="834"/>
      <c r="BE62" s="834"/>
      <c r="BF62" s="834"/>
      <c r="BG62" s="834"/>
      <c r="BH62" s="834"/>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834"/>
      <c r="CH62" s="834"/>
      <c r="CI62" s="834"/>
      <c r="CJ62" s="834"/>
      <c r="CK62" s="834"/>
      <c r="CL62" s="834"/>
      <c r="CM62" s="834"/>
      <c r="CN62" s="834"/>
      <c r="CO62" s="834"/>
      <c r="CP62" s="834"/>
      <c r="CQ62" s="834"/>
      <c r="CR62" s="834"/>
      <c r="CS62" s="834"/>
      <c r="CT62" s="834"/>
      <c r="CU62" s="834"/>
      <c r="CV62" s="834"/>
      <c r="CW62" s="834"/>
      <c r="CX62" s="834"/>
      <c r="CY62" s="834"/>
      <c r="CZ62" s="834"/>
      <c r="DA62" s="834"/>
    </row>
    <row r="63" spans="1:105" s="836" customFormat="1" ht="23.25" customHeight="1">
      <c r="A63" s="2582"/>
      <c r="B63" s="2589"/>
      <c r="C63" s="2584"/>
      <c r="D63" s="2592"/>
      <c r="E63" s="2595"/>
      <c r="F63" s="2595"/>
      <c r="G63" s="2595"/>
      <c r="H63" s="2595"/>
      <c r="I63" s="2602"/>
      <c r="J63" s="2602"/>
      <c r="K63" s="2595"/>
      <c r="L63" s="2595"/>
      <c r="M63" s="2595"/>
      <c r="N63" s="2595"/>
      <c r="O63" s="2595"/>
      <c r="P63" s="2595"/>
      <c r="Q63" s="2595"/>
      <c r="R63" s="2595"/>
      <c r="S63" s="2595"/>
      <c r="T63" s="2595"/>
      <c r="U63" s="2595"/>
      <c r="V63" s="2595"/>
      <c r="W63" s="2595"/>
      <c r="X63" s="2595"/>
      <c r="Y63" s="2595"/>
      <c r="Z63" s="2595"/>
      <c r="AA63" s="2595"/>
      <c r="AB63" s="2595"/>
      <c r="AC63" s="2595"/>
      <c r="AD63" s="2595"/>
      <c r="AE63" s="2595"/>
      <c r="AF63" s="2595"/>
      <c r="AG63" s="2595"/>
      <c r="AH63" s="2609"/>
      <c r="AI63" s="778"/>
      <c r="AJ63" s="778"/>
      <c r="AK63" s="834"/>
      <c r="AL63" s="834"/>
      <c r="AM63" s="834"/>
      <c r="AN63" s="1019">
        <v>45783</v>
      </c>
      <c r="AO63" s="834" t="s">
        <v>1473</v>
      </c>
      <c r="AP63" s="834"/>
      <c r="AQ63" s="834"/>
      <c r="AR63" s="834"/>
      <c r="AS63" s="834"/>
      <c r="AT63" s="834"/>
      <c r="AU63" s="834"/>
      <c r="AV63" s="834"/>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834"/>
      <c r="CH63" s="834"/>
      <c r="CI63" s="834"/>
      <c r="CJ63" s="834"/>
      <c r="CK63" s="834"/>
      <c r="CL63" s="834"/>
      <c r="CM63" s="834"/>
      <c r="CN63" s="834"/>
      <c r="CO63" s="834"/>
      <c r="CP63" s="834"/>
      <c r="CQ63" s="834"/>
      <c r="CR63" s="834"/>
      <c r="CS63" s="834"/>
      <c r="CT63" s="834"/>
      <c r="CU63" s="834"/>
      <c r="CV63" s="834"/>
      <c r="CW63" s="834"/>
      <c r="CX63" s="834"/>
      <c r="CY63" s="834"/>
      <c r="CZ63" s="834"/>
      <c r="DA63" s="834"/>
    </row>
    <row r="64" spans="1:105" s="836" customFormat="1" ht="23.25" customHeight="1">
      <c r="A64" s="2582"/>
      <c r="B64" s="2589"/>
      <c r="C64" s="2584"/>
      <c r="D64" s="2592"/>
      <c r="E64" s="2595"/>
      <c r="F64" s="2595"/>
      <c r="G64" s="2595"/>
      <c r="H64" s="2595"/>
      <c r="I64" s="2602"/>
      <c r="J64" s="2602"/>
      <c r="K64" s="2595"/>
      <c r="L64" s="2595"/>
      <c r="M64" s="2595"/>
      <c r="N64" s="2595"/>
      <c r="O64" s="2595"/>
      <c r="P64" s="2595"/>
      <c r="Q64" s="2595"/>
      <c r="R64" s="2595"/>
      <c r="S64" s="2595"/>
      <c r="T64" s="2595"/>
      <c r="U64" s="2595"/>
      <c r="V64" s="2595"/>
      <c r="W64" s="2595"/>
      <c r="X64" s="2595"/>
      <c r="Y64" s="2595"/>
      <c r="Z64" s="2595"/>
      <c r="AA64" s="2595"/>
      <c r="AB64" s="2595"/>
      <c r="AC64" s="2595"/>
      <c r="AD64" s="2595"/>
      <c r="AE64" s="2595"/>
      <c r="AF64" s="2595"/>
      <c r="AG64" s="2595"/>
      <c r="AH64" s="2609"/>
      <c r="AI64" s="778"/>
      <c r="AJ64" s="778"/>
      <c r="AK64" s="834"/>
      <c r="AL64" s="834"/>
      <c r="AM64" s="834"/>
      <c r="AN64" s="835">
        <v>45859</v>
      </c>
      <c r="AO64" s="834" t="s">
        <v>1479</v>
      </c>
      <c r="AP64" s="834"/>
      <c r="AQ64" s="834"/>
      <c r="AR64" s="834"/>
      <c r="AS64" s="834"/>
      <c r="AT64" s="834"/>
      <c r="AU64" s="834"/>
      <c r="AV64" s="834"/>
      <c r="AW64" s="834"/>
      <c r="AX64" s="834"/>
      <c r="AY64" s="834"/>
      <c r="AZ64" s="834"/>
      <c r="BA64" s="834"/>
      <c r="BB64" s="834"/>
      <c r="BC64" s="834"/>
      <c r="BD64" s="834"/>
      <c r="BE64" s="834"/>
      <c r="BF64" s="834"/>
      <c r="BG64" s="834"/>
      <c r="BH64" s="834"/>
      <c r="BI64" s="834"/>
      <c r="BJ64" s="834"/>
      <c r="BK64" s="834"/>
      <c r="BL64" s="834"/>
      <c r="BM64" s="834"/>
      <c r="BN64" s="834"/>
      <c r="BO64" s="834"/>
      <c r="BP64" s="834"/>
      <c r="BQ64" s="834"/>
      <c r="BR64" s="834"/>
      <c r="BS64" s="834"/>
      <c r="BT64" s="834"/>
      <c r="BU64" s="834"/>
      <c r="BV64" s="834"/>
      <c r="BW64" s="834"/>
      <c r="BX64" s="834"/>
      <c r="BY64" s="834"/>
      <c r="BZ64" s="834"/>
      <c r="CA64" s="834"/>
      <c r="CB64" s="834"/>
      <c r="CC64" s="834"/>
      <c r="CD64" s="834"/>
      <c r="CE64" s="834"/>
      <c r="CF64" s="834"/>
      <c r="CG64" s="834"/>
      <c r="CH64" s="834"/>
      <c r="CI64" s="834"/>
      <c r="CJ64" s="834"/>
      <c r="CK64" s="834"/>
      <c r="CL64" s="834"/>
      <c r="CM64" s="834"/>
      <c r="CN64" s="834"/>
      <c r="CO64" s="834"/>
      <c r="CP64" s="834"/>
      <c r="CQ64" s="834"/>
      <c r="CR64" s="834"/>
      <c r="CS64" s="834"/>
      <c r="CT64" s="834"/>
      <c r="CU64" s="834"/>
      <c r="CV64" s="834"/>
      <c r="CW64" s="834"/>
      <c r="CX64" s="834"/>
      <c r="CY64" s="834"/>
      <c r="CZ64" s="834"/>
      <c r="DA64" s="834"/>
    </row>
    <row r="65" spans="1:105" s="836" customFormat="1" ht="23.25" customHeight="1">
      <c r="A65" s="2582"/>
      <c r="B65" s="2589"/>
      <c r="C65" s="2584"/>
      <c r="D65" s="2592"/>
      <c r="E65" s="2595"/>
      <c r="F65" s="2595"/>
      <c r="G65" s="2595"/>
      <c r="H65" s="2595"/>
      <c r="I65" s="2602"/>
      <c r="J65" s="2602"/>
      <c r="K65" s="2595"/>
      <c r="L65" s="2595"/>
      <c r="M65" s="2595"/>
      <c r="N65" s="2595"/>
      <c r="O65" s="2595"/>
      <c r="P65" s="2595"/>
      <c r="Q65" s="2595"/>
      <c r="R65" s="2595"/>
      <c r="S65" s="2595"/>
      <c r="T65" s="2595"/>
      <c r="U65" s="2595"/>
      <c r="V65" s="2595"/>
      <c r="W65" s="2595"/>
      <c r="X65" s="2595"/>
      <c r="Y65" s="2595"/>
      <c r="Z65" s="2595"/>
      <c r="AA65" s="2595"/>
      <c r="AB65" s="2595"/>
      <c r="AC65" s="2595"/>
      <c r="AD65" s="2595"/>
      <c r="AE65" s="2595"/>
      <c r="AF65" s="2595"/>
      <c r="AG65" s="2595"/>
      <c r="AH65" s="2609"/>
      <c r="AI65" s="778"/>
      <c r="AJ65" s="778"/>
      <c r="AK65" s="834"/>
      <c r="AL65" s="834"/>
      <c r="AM65" s="834"/>
      <c r="AN65" s="835">
        <v>45880</v>
      </c>
      <c r="AO65" s="834" t="s">
        <v>1480</v>
      </c>
      <c r="AP65" s="834"/>
      <c r="AQ65" s="834"/>
      <c r="AR65" s="834"/>
      <c r="AS65" s="834"/>
      <c r="AT65" s="834"/>
      <c r="AU65" s="834"/>
      <c r="AV65" s="834"/>
      <c r="AW65" s="834"/>
      <c r="AX65" s="834"/>
      <c r="AY65" s="834"/>
      <c r="AZ65" s="834"/>
      <c r="BA65" s="834"/>
      <c r="BB65" s="834"/>
      <c r="BC65" s="834"/>
      <c r="BD65" s="834"/>
      <c r="BE65" s="834"/>
      <c r="BF65" s="834"/>
      <c r="BG65" s="834"/>
      <c r="BH65" s="834"/>
      <c r="BI65" s="834"/>
      <c r="BJ65" s="834"/>
      <c r="BK65" s="834"/>
      <c r="BL65" s="834"/>
      <c r="BM65" s="834"/>
      <c r="BN65" s="834"/>
      <c r="BO65" s="834"/>
      <c r="BP65" s="834"/>
      <c r="BQ65" s="834"/>
      <c r="BR65" s="834"/>
      <c r="BS65" s="834"/>
      <c r="BT65" s="834"/>
      <c r="BU65" s="834"/>
      <c r="BV65" s="834"/>
      <c r="BW65" s="834"/>
      <c r="BX65" s="834"/>
      <c r="BY65" s="834"/>
      <c r="BZ65" s="834"/>
      <c r="CA65" s="834"/>
      <c r="CB65" s="834"/>
      <c r="CC65" s="834"/>
      <c r="CD65" s="834"/>
      <c r="CE65" s="834"/>
      <c r="CF65" s="834"/>
      <c r="CG65" s="834"/>
      <c r="CH65" s="834"/>
      <c r="CI65" s="834"/>
      <c r="CJ65" s="834"/>
      <c r="CK65" s="834"/>
      <c r="CL65" s="834"/>
      <c r="CM65" s="834"/>
      <c r="CN65" s="834"/>
      <c r="CO65" s="834"/>
      <c r="CP65" s="834"/>
      <c r="CQ65" s="834"/>
      <c r="CR65" s="834"/>
      <c r="CS65" s="834"/>
      <c r="CT65" s="834"/>
      <c r="CU65" s="834"/>
      <c r="CV65" s="834"/>
      <c r="CW65" s="834"/>
      <c r="CX65" s="834"/>
      <c r="CY65" s="834"/>
      <c r="CZ65" s="834"/>
      <c r="DA65" s="834"/>
    </row>
    <row r="66" spans="1:105" s="836" customFormat="1" ht="23.25" customHeight="1">
      <c r="A66" s="2582"/>
      <c r="B66" s="2589"/>
      <c r="C66" s="2584"/>
      <c r="D66" s="2592"/>
      <c r="E66" s="2595"/>
      <c r="F66" s="2595"/>
      <c r="G66" s="2595"/>
      <c r="H66" s="2595"/>
      <c r="I66" s="2602"/>
      <c r="J66" s="2602"/>
      <c r="K66" s="2595"/>
      <c r="L66" s="2595"/>
      <c r="M66" s="2595"/>
      <c r="N66" s="2595"/>
      <c r="O66" s="2595"/>
      <c r="P66" s="2595"/>
      <c r="Q66" s="2595"/>
      <c r="R66" s="2595"/>
      <c r="S66" s="2595"/>
      <c r="T66" s="2595"/>
      <c r="U66" s="2595"/>
      <c r="V66" s="2595"/>
      <c r="W66" s="2595"/>
      <c r="X66" s="2595"/>
      <c r="Y66" s="2595"/>
      <c r="Z66" s="2595"/>
      <c r="AA66" s="2595"/>
      <c r="AB66" s="2595"/>
      <c r="AC66" s="2595"/>
      <c r="AD66" s="2595"/>
      <c r="AE66" s="2595"/>
      <c r="AF66" s="2595"/>
      <c r="AG66" s="2595"/>
      <c r="AH66" s="2609"/>
      <c r="AI66" s="778"/>
      <c r="AJ66" s="778"/>
      <c r="AK66" s="834"/>
      <c r="AL66" s="834"/>
      <c r="AM66" s="834"/>
      <c r="AN66" s="149">
        <v>45915</v>
      </c>
      <c r="AO66" s="834" t="s">
        <v>1481</v>
      </c>
      <c r="AP66" s="834"/>
      <c r="AQ66" s="834"/>
      <c r="AR66" s="834"/>
      <c r="AS66" s="834"/>
      <c r="AT66" s="834"/>
      <c r="AU66" s="834"/>
      <c r="AV66" s="834"/>
      <c r="AW66" s="834"/>
      <c r="AX66" s="834"/>
      <c r="AY66" s="834"/>
      <c r="AZ66" s="834"/>
      <c r="BA66" s="834"/>
      <c r="BB66" s="834"/>
      <c r="BC66" s="834"/>
      <c r="BD66" s="834"/>
      <c r="BE66" s="834"/>
      <c r="BF66" s="834"/>
      <c r="BG66" s="834"/>
      <c r="BH66" s="834"/>
      <c r="BI66" s="834"/>
      <c r="BJ66" s="834"/>
      <c r="BK66" s="834"/>
      <c r="BL66" s="834"/>
      <c r="BM66" s="834"/>
      <c r="BN66" s="834"/>
      <c r="BO66" s="834"/>
      <c r="BP66" s="834"/>
      <c r="BQ66" s="834"/>
      <c r="BR66" s="834"/>
      <c r="BS66" s="834"/>
      <c r="BT66" s="834"/>
      <c r="BU66" s="834"/>
      <c r="BV66" s="834"/>
      <c r="BW66" s="834"/>
      <c r="BX66" s="834"/>
      <c r="BY66" s="834"/>
      <c r="BZ66" s="834"/>
      <c r="CA66" s="834"/>
      <c r="CB66" s="834"/>
      <c r="CC66" s="834"/>
      <c r="CD66" s="834"/>
      <c r="CE66" s="834"/>
      <c r="CF66" s="834"/>
      <c r="CG66" s="834"/>
      <c r="CH66" s="834"/>
      <c r="CI66" s="834"/>
      <c r="CJ66" s="834"/>
      <c r="CK66" s="834"/>
      <c r="CL66" s="834"/>
      <c r="CM66" s="834"/>
      <c r="CN66" s="834"/>
      <c r="CO66" s="834"/>
      <c r="CP66" s="834"/>
      <c r="CQ66" s="834"/>
      <c r="CR66" s="834"/>
      <c r="CS66" s="834"/>
      <c r="CT66" s="834"/>
      <c r="CU66" s="834"/>
      <c r="CV66" s="834"/>
      <c r="CW66" s="834"/>
      <c r="CX66" s="834"/>
      <c r="CY66" s="834"/>
      <c r="CZ66" s="834"/>
      <c r="DA66" s="834"/>
    </row>
    <row r="67" spans="1:105" s="836" customFormat="1" ht="23.25" customHeight="1">
      <c r="A67" s="2582"/>
      <c r="B67" s="2589"/>
      <c r="C67" s="2584"/>
      <c r="D67" s="2592"/>
      <c r="E67" s="2595"/>
      <c r="F67" s="2595"/>
      <c r="G67" s="2595"/>
      <c r="H67" s="2595"/>
      <c r="I67" s="2602"/>
      <c r="J67" s="2602"/>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609"/>
      <c r="AI67" s="778"/>
      <c r="AJ67" s="778"/>
      <c r="AK67" s="834"/>
      <c r="AL67" s="834"/>
      <c r="AM67" s="834"/>
      <c r="AN67" s="835">
        <v>45923</v>
      </c>
      <c r="AO67" s="834" t="s">
        <v>1482</v>
      </c>
      <c r="AP67" s="834"/>
      <c r="AQ67" s="834"/>
      <c r="AR67" s="834"/>
      <c r="AS67" s="834"/>
      <c r="AT67" s="834"/>
      <c r="AU67" s="834"/>
      <c r="AV67" s="834"/>
      <c r="AW67" s="834"/>
      <c r="AX67" s="834"/>
      <c r="AY67" s="834"/>
      <c r="AZ67" s="834"/>
      <c r="BA67" s="834"/>
      <c r="BB67" s="834"/>
      <c r="BC67" s="834"/>
      <c r="BD67" s="834"/>
      <c r="BE67" s="834"/>
      <c r="BF67" s="834"/>
      <c r="BG67" s="834"/>
      <c r="BH67" s="834"/>
      <c r="BI67" s="834"/>
      <c r="BJ67" s="834"/>
      <c r="BK67" s="834"/>
      <c r="BL67" s="834"/>
      <c r="BM67" s="834"/>
      <c r="BN67" s="834"/>
      <c r="BO67" s="834"/>
      <c r="BP67" s="834"/>
      <c r="BQ67" s="834"/>
      <c r="BR67" s="834"/>
      <c r="BS67" s="834"/>
      <c r="BT67" s="834"/>
      <c r="BU67" s="834"/>
      <c r="BV67" s="834"/>
      <c r="BW67" s="834"/>
      <c r="BX67" s="834"/>
      <c r="BY67" s="834"/>
      <c r="BZ67" s="834"/>
      <c r="CA67" s="834"/>
      <c r="CB67" s="834"/>
      <c r="CC67" s="834"/>
      <c r="CD67" s="834"/>
      <c r="CE67" s="834"/>
      <c r="CF67" s="834"/>
      <c r="CG67" s="834"/>
      <c r="CH67" s="834"/>
      <c r="CI67" s="834"/>
      <c r="CJ67" s="834"/>
      <c r="CK67" s="834"/>
      <c r="CL67" s="834"/>
      <c r="CM67" s="834"/>
      <c r="CN67" s="834"/>
      <c r="CO67" s="834"/>
      <c r="CP67" s="834"/>
      <c r="CQ67" s="834"/>
      <c r="CR67" s="834"/>
      <c r="CS67" s="834"/>
      <c r="CT67" s="834"/>
      <c r="CU67" s="834"/>
      <c r="CV67" s="834"/>
      <c r="CW67" s="834"/>
      <c r="CX67" s="834"/>
      <c r="CY67" s="834"/>
      <c r="CZ67" s="834"/>
      <c r="DA67" s="834"/>
    </row>
    <row r="68" spans="1:105" s="836" customFormat="1" ht="23.25" customHeight="1">
      <c r="A68" s="2582"/>
      <c r="B68" s="2589"/>
      <c r="C68" s="2584"/>
      <c r="D68" s="2592"/>
      <c r="E68" s="2595"/>
      <c r="F68" s="2595"/>
      <c r="G68" s="2595"/>
      <c r="H68" s="2595"/>
      <c r="I68" s="2602"/>
      <c r="J68" s="2602"/>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609"/>
      <c r="AI68" s="778"/>
      <c r="AJ68" s="778"/>
      <c r="AK68" s="834"/>
      <c r="AL68" s="834"/>
      <c r="AM68" s="834"/>
      <c r="AN68" s="835">
        <v>45943</v>
      </c>
      <c r="AO68" s="834" t="s">
        <v>1483</v>
      </c>
      <c r="AP68" s="834"/>
      <c r="AQ68" s="834"/>
      <c r="AR68" s="834"/>
      <c r="AS68" s="834"/>
      <c r="AT68" s="834"/>
      <c r="AU68" s="834"/>
      <c r="AV68" s="834"/>
      <c r="AW68" s="834"/>
      <c r="AX68" s="834"/>
      <c r="AY68" s="834"/>
      <c r="AZ68" s="834"/>
      <c r="BA68" s="834"/>
      <c r="BB68" s="834"/>
      <c r="BC68" s="834"/>
      <c r="BD68" s="834"/>
      <c r="BE68" s="834"/>
      <c r="BF68" s="834"/>
      <c r="BG68" s="834"/>
      <c r="BH68" s="834"/>
      <c r="BI68" s="834"/>
      <c r="BJ68" s="834"/>
      <c r="BK68" s="834"/>
      <c r="BL68" s="834"/>
      <c r="BM68" s="834"/>
      <c r="BN68" s="834"/>
      <c r="BO68" s="834"/>
      <c r="BP68" s="834"/>
      <c r="BQ68" s="834"/>
      <c r="BR68" s="834"/>
      <c r="BS68" s="834"/>
      <c r="BT68" s="834"/>
      <c r="BU68" s="834"/>
      <c r="BV68" s="834"/>
      <c r="BW68" s="834"/>
      <c r="BX68" s="834"/>
      <c r="BY68" s="834"/>
      <c r="BZ68" s="834"/>
      <c r="CA68" s="834"/>
      <c r="CB68" s="834"/>
      <c r="CC68" s="834"/>
      <c r="CD68" s="834"/>
      <c r="CE68" s="834"/>
      <c r="CF68" s="834"/>
      <c r="CG68" s="834"/>
      <c r="CH68" s="834"/>
      <c r="CI68" s="834"/>
      <c r="CJ68" s="834"/>
      <c r="CK68" s="834"/>
      <c r="CL68" s="834"/>
      <c r="CM68" s="834"/>
      <c r="CN68" s="834"/>
      <c r="CO68" s="834"/>
      <c r="CP68" s="834"/>
      <c r="CQ68" s="834"/>
      <c r="CR68" s="834"/>
      <c r="CS68" s="834"/>
      <c r="CT68" s="834"/>
      <c r="CU68" s="834"/>
      <c r="CV68" s="834"/>
      <c r="CW68" s="834"/>
      <c r="CX68" s="834"/>
      <c r="CY68" s="834"/>
      <c r="CZ68" s="834"/>
      <c r="DA68" s="834"/>
    </row>
    <row r="69" spans="1:105" s="836" customFormat="1" ht="23.25" customHeight="1">
      <c r="A69" s="2582"/>
      <c r="B69" s="2589"/>
      <c r="C69" s="2584"/>
      <c r="D69" s="2592"/>
      <c r="E69" s="2595"/>
      <c r="F69" s="2595"/>
      <c r="G69" s="2595"/>
      <c r="H69" s="2595"/>
      <c r="I69" s="2602"/>
      <c r="J69" s="2602"/>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609"/>
      <c r="AI69" s="778"/>
      <c r="AJ69" s="778"/>
      <c r="AK69" s="834"/>
      <c r="AL69" s="834"/>
      <c r="AM69" s="834"/>
      <c r="AN69" s="1375">
        <v>45964</v>
      </c>
      <c r="AO69" s="1376" t="s">
        <v>1484</v>
      </c>
      <c r="AP69" s="834"/>
      <c r="AQ69" s="834"/>
      <c r="AR69" s="834"/>
      <c r="AS69" s="834"/>
      <c r="AT69" s="834"/>
      <c r="AU69" s="834"/>
      <c r="AV69" s="834"/>
      <c r="AW69" s="834"/>
      <c r="AX69" s="834"/>
      <c r="AY69" s="834"/>
      <c r="AZ69" s="834"/>
      <c r="BA69" s="834"/>
      <c r="BB69" s="834"/>
      <c r="BC69" s="834"/>
      <c r="BD69" s="834"/>
      <c r="BE69" s="834"/>
      <c r="BF69" s="834"/>
      <c r="BG69" s="834"/>
      <c r="BH69" s="834"/>
      <c r="BI69" s="834"/>
      <c r="BJ69" s="834"/>
      <c r="BK69" s="834"/>
      <c r="BL69" s="834"/>
      <c r="BM69" s="834"/>
      <c r="BN69" s="834"/>
      <c r="BO69" s="834"/>
      <c r="BP69" s="834"/>
      <c r="BQ69" s="834"/>
      <c r="BR69" s="834"/>
      <c r="BS69" s="834"/>
      <c r="BT69" s="834"/>
      <c r="BU69" s="834"/>
      <c r="BV69" s="834"/>
      <c r="BW69" s="834"/>
      <c r="BX69" s="834"/>
      <c r="BY69" s="834"/>
      <c r="BZ69" s="834"/>
      <c r="CA69" s="834"/>
      <c r="CB69" s="834"/>
      <c r="CC69" s="834"/>
      <c r="CD69" s="834"/>
      <c r="CE69" s="834"/>
      <c r="CF69" s="834"/>
      <c r="CG69" s="834"/>
      <c r="CH69" s="834"/>
      <c r="CI69" s="834"/>
      <c r="CJ69" s="834"/>
      <c r="CK69" s="834"/>
      <c r="CL69" s="834"/>
      <c r="CM69" s="834"/>
      <c r="CN69" s="834"/>
      <c r="CO69" s="834"/>
      <c r="CP69" s="834"/>
      <c r="CQ69" s="834"/>
      <c r="CR69" s="834"/>
      <c r="CS69" s="834"/>
      <c r="CT69" s="834"/>
      <c r="CU69" s="834"/>
      <c r="CV69" s="834"/>
      <c r="CW69" s="834"/>
      <c r="CX69" s="834"/>
      <c r="CY69" s="834"/>
      <c r="CZ69" s="834"/>
      <c r="DA69" s="834"/>
    </row>
    <row r="70" spans="1:105" s="836" customFormat="1" ht="23.25" customHeight="1">
      <c r="A70" s="2582"/>
      <c r="B70" s="2589"/>
      <c r="C70" s="2585"/>
      <c r="D70" s="2593"/>
      <c r="E70" s="2596"/>
      <c r="F70" s="2596"/>
      <c r="G70" s="2596"/>
      <c r="H70" s="2596"/>
      <c r="I70" s="2603"/>
      <c r="J70" s="2603"/>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610"/>
      <c r="AI70" s="778"/>
      <c r="AJ70" s="778"/>
      <c r="AK70" s="834"/>
      <c r="AL70" s="834"/>
      <c r="AM70" s="834"/>
      <c r="AN70" s="835">
        <v>45984</v>
      </c>
      <c r="AO70" s="834" t="s">
        <v>1485</v>
      </c>
      <c r="AP70" s="834"/>
      <c r="AQ70" s="834"/>
      <c r="AR70" s="834"/>
      <c r="AS70" s="834"/>
      <c r="AT70" s="834"/>
      <c r="AU70" s="834"/>
      <c r="AV70" s="834"/>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c r="BT70" s="834"/>
      <c r="BU70" s="834"/>
      <c r="BV70" s="834"/>
      <c r="BW70" s="834"/>
      <c r="BX70" s="834"/>
      <c r="BY70" s="834"/>
      <c r="BZ70" s="834"/>
      <c r="CA70" s="834"/>
      <c r="CB70" s="834"/>
      <c r="CC70" s="834"/>
      <c r="CD70" s="834"/>
      <c r="CE70" s="834"/>
      <c r="CF70" s="834"/>
      <c r="CG70" s="834"/>
      <c r="CH70" s="834"/>
      <c r="CI70" s="834"/>
      <c r="CJ70" s="834"/>
      <c r="CK70" s="834"/>
      <c r="CL70" s="834"/>
      <c r="CM70" s="834"/>
      <c r="CN70" s="834"/>
      <c r="CO70" s="834"/>
      <c r="CP70" s="834"/>
      <c r="CQ70" s="834"/>
      <c r="CR70" s="834"/>
      <c r="CS70" s="834"/>
      <c r="CT70" s="834"/>
      <c r="CU70" s="834"/>
      <c r="CV70" s="834"/>
      <c r="CW70" s="834"/>
      <c r="CX70" s="834"/>
      <c r="CY70" s="834"/>
      <c r="CZ70" s="834"/>
      <c r="DA70" s="834"/>
    </row>
    <row r="71" spans="1:105" s="836" customFormat="1" ht="27" customHeight="1">
      <c r="A71" s="2582"/>
      <c r="B71" s="2589"/>
      <c r="C71" s="1092" t="s">
        <v>1057</v>
      </c>
      <c r="D71" s="996"/>
      <c r="E71" s="992"/>
      <c r="F71" s="992"/>
      <c r="G71" s="992"/>
      <c r="H71" s="992"/>
      <c r="I71" s="992"/>
      <c r="J71" s="992"/>
      <c r="K71" s="992"/>
      <c r="L71" s="992"/>
      <c r="M71" s="992"/>
      <c r="N71" s="992"/>
      <c r="O71" s="992"/>
      <c r="P71" s="992"/>
      <c r="Q71" s="992"/>
      <c r="R71" s="992"/>
      <c r="S71" s="992"/>
      <c r="T71" s="992"/>
      <c r="U71" s="994"/>
      <c r="V71" s="992"/>
      <c r="W71" s="995"/>
      <c r="X71" s="992"/>
      <c r="Y71" s="992"/>
      <c r="Z71" s="992"/>
      <c r="AA71" s="992"/>
      <c r="AB71" s="992"/>
      <c r="AC71" s="992"/>
      <c r="AD71" s="992"/>
      <c r="AE71" s="992"/>
      <c r="AF71" s="992"/>
      <c r="AG71" s="992"/>
      <c r="AH71" s="993"/>
      <c r="AI71" s="778"/>
      <c r="AJ71" s="778"/>
      <c r="AK71" s="834"/>
      <c r="AL71" s="834"/>
      <c r="AM71" s="834"/>
      <c r="AN71" s="835">
        <v>45985</v>
      </c>
      <c r="AO71" s="834" t="s">
        <v>1473</v>
      </c>
      <c r="AP71" s="834"/>
      <c r="AQ71" s="834"/>
      <c r="AR71" s="834"/>
      <c r="AS71" s="834"/>
      <c r="AT71" s="834"/>
      <c r="AU71" s="834"/>
      <c r="AV71" s="834"/>
      <c r="AW71" s="834"/>
      <c r="AX71" s="834"/>
      <c r="AY71" s="834"/>
      <c r="AZ71" s="834"/>
      <c r="BA71" s="834"/>
      <c r="BB71" s="834"/>
      <c r="BC71" s="834"/>
      <c r="BD71" s="834"/>
      <c r="BE71" s="834"/>
      <c r="BF71" s="834"/>
      <c r="BG71" s="834"/>
      <c r="BH71" s="834"/>
      <c r="BI71" s="834"/>
      <c r="BJ71" s="834"/>
      <c r="BK71" s="834"/>
      <c r="BL71" s="834"/>
      <c r="BM71" s="834"/>
      <c r="BN71" s="834"/>
      <c r="BO71" s="834"/>
      <c r="BP71" s="834"/>
      <c r="BQ71" s="834"/>
      <c r="BR71" s="834"/>
      <c r="BS71" s="834"/>
      <c r="BT71" s="834"/>
      <c r="BU71" s="834"/>
      <c r="BV71" s="834"/>
      <c r="BW71" s="834"/>
      <c r="BX71" s="834"/>
      <c r="BY71" s="834"/>
      <c r="BZ71" s="834"/>
      <c r="CA71" s="834"/>
      <c r="CB71" s="834"/>
      <c r="CC71" s="834"/>
      <c r="CD71" s="834"/>
      <c r="CE71" s="834"/>
      <c r="CF71" s="834"/>
      <c r="CG71" s="834"/>
      <c r="CH71" s="834"/>
      <c r="CI71" s="834"/>
      <c r="CJ71" s="834"/>
      <c r="CK71" s="834"/>
      <c r="CL71" s="834"/>
      <c r="CM71" s="834"/>
      <c r="CN71" s="834"/>
      <c r="CO71" s="834"/>
      <c r="CP71" s="834"/>
      <c r="CQ71" s="834"/>
      <c r="CR71" s="834"/>
      <c r="CS71" s="834"/>
      <c r="CT71" s="834"/>
      <c r="CU71" s="834"/>
      <c r="CV71" s="834"/>
      <c r="CW71" s="834"/>
      <c r="CX71" s="834"/>
      <c r="CY71" s="834"/>
      <c r="CZ71" s="834"/>
      <c r="DA71" s="834"/>
    </row>
    <row r="72" spans="1:105" s="836" customFormat="1" ht="27" customHeight="1">
      <c r="A72" s="2582"/>
      <c r="B72" s="2589"/>
      <c r="C72" s="1092" t="s">
        <v>1058</v>
      </c>
      <c r="D72" s="1094"/>
      <c r="E72" s="782"/>
      <c r="F72" s="782"/>
      <c r="G72" s="782"/>
      <c r="H72" s="785"/>
      <c r="I72" s="782"/>
      <c r="J72" s="782"/>
      <c r="K72" s="782"/>
      <c r="L72" s="785"/>
      <c r="M72" s="782"/>
      <c r="N72" s="782"/>
      <c r="O72" s="782"/>
      <c r="P72" s="782"/>
      <c r="Q72" s="782"/>
      <c r="R72" s="782"/>
      <c r="S72" s="782"/>
      <c r="T72" s="782"/>
      <c r="U72" s="997"/>
      <c r="V72" s="998"/>
      <c r="W72" s="997"/>
      <c r="X72" s="998"/>
      <c r="Y72" s="998"/>
      <c r="Z72" s="782"/>
      <c r="AA72" s="782"/>
      <c r="AB72" s="782"/>
      <c r="AC72" s="782"/>
      <c r="AD72" s="782"/>
      <c r="AE72" s="782"/>
      <c r="AF72" s="782"/>
      <c r="AG72" s="782"/>
      <c r="AH72" s="1075"/>
      <c r="AI72" s="778"/>
      <c r="AJ72" s="778"/>
      <c r="AK72" s="834"/>
      <c r="AL72" s="834"/>
      <c r="AM72" s="834"/>
      <c r="AN72" s="149"/>
      <c r="AO72" s="834"/>
      <c r="AP72" s="834"/>
      <c r="AQ72" s="834"/>
      <c r="AR72" s="834"/>
      <c r="AS72" s="834"/>
      <c r="AT72" s="834"/>
      <c r="AU72" s="834"/>
      <c r="AV72" s="834"/>
      <c r="AW72" s="834"/>
      <c r="AX72" s="834"/>
      <c r="AY72" s="834"/>
      <c r="AZ72" s="834"/>
      <c r="BA72" s="834"/>
      <c r="BB72" s="834"/>
      <c r="BC72" s="834"/>
      <c r="BD72" s="834"/>
      <c r="BE72" s="834"/>
      <c r="BF72" s="834"/>
      <c r="BG72" s="834"/>
      <c r="BH72" s="834"/>
      <c r="BI72" s="834"/>
      <c r="BJ72" s="834"/>
      <c r="BK72" s="834"/>
      <c r="BL72" s="834"/>
      <c r="BM72" s="834"/>
      <c r="BN72" s="834"/>
      <c r="BO72" s="834"/>
      <c r="BP72" s="834"/>
      <c r="BQ72" s="834"/>
      <c r="BR72" s="834"/>
      <c r="BS72" s="834"/>
      <c r="BT72" s="834"/>
      <c r="BU72" s="834"/>
      <c r="BV72" s="834"/>
      <c r="BW72" s="834"/>
      <c r="BX72" s="834"/>
      <c r="BY72" s="834"/>
      <c r="BZ72" s="834"/>
      <c r="CA72" s="834"/>
      <c r="CB72" s="834"/>
      <c r="CC72" s="834"/>
      <c r="CD72" s="834"/>
      <c r="CE72" s="834"/>
      <c r="CF72" s="834"/>
      <c r="CG72" s="834"/>
      <c r="CH72" s="834"/>
      <c r="CI72" s="834"/>
      <c r="CJ72" s="834"/>
      <c r="CK72" s="834"/>
      <c r="CL72" s="834"/>
      <c r="CM72" s="834"/>
      <c r="CN72" s="834"/>
      <c r="CO72" s="834"/>
      <c r="CP72" s="834"/>
      <c r="CQ72" s="834"/>
      <c r="CR72" s="834"/>
      <c r="CS72" s="834"/>
      <c r="CT72" s="834"/>
      <c r="CU72" s="834"/>
      <c r="CV72" s="834"/>
      <c r="CW72" s="834"/>
      <c r="CX72" s="834"/>
      <c r="CY72" s="834"/>
      <c r="CZ72" s="834"/>
      <c r="DA72" s="834"/>
    </row>
    <row r="73" spans="1:105" s="836" customFormat="1" ht="27" customHeight="1" thickBot="1">
      <c r="A73" s="2582"/>
      <c r="B73" s="2589"/>
      <c r="C73" s="1093" t="s">
        <v>1059</v>
      </c>
      <c r="D73" s="1094"/>
      <c r="E73" s="782"/>
      <c r="F73" s="782"/>
      <c r="G73" s="782"/>
      <c r="H73" s="785"/>
      <c r="I73" s="782"/>
      <c r="J73" s="782"/>
      <c r="K73" s="782"/>
      <c r="L73" s="785"/>
      <c r="M73" s="782"/>
      <c r="N73" s="782"/>
      <c r="O73" s="782"/>
      <c r="P73" s="782"/>
      <c r="Q73" s="782"/>
      <c r="R73" s="782"/>
      <c r="S73" s="782"/>
      <c r="T73" s="782"/>
      <c r="U73" s="997"/>
      <c r="V73" s="998"/>
      <c r="W73" s="997"/>
      <c r="X73" s="998"/>
      <c r="Y73" s="998"/>
      <c r="Z73" s="782"/>
      <c r="AA73" s="782"/>
      <c r="AB73" s="782"/>
      <c r="AC73" s="782"/>
      <c r="AD73" s="782"/>
      <c r="AE73" s="782"/>
      <c r="AF73" s="782"/>
      <c r="AG73" s="782"/>
      <c r="AH73" s="1075"/>
      <c r="AI73" s="1122"/>
      <c r="AJ73" s="1121"/>
      <c r="AK73" s="834"/>
      <c r="AL73" s="834"/>
      <c r="AM73" s="834"/>
      <c r="AN73" s="149"/>
      <c r="AO73" s="834"/>
      <c r="AP73" s="834"/>
      <c r="AQ73" s="834"/>
      <c r="AR73" s="834"/>
      <c r="AS73" s="834"/>
      <c r="AT73" s="834"/>
      <c r="AU73" s="834"/>
      <c r="AV73" s="834"/>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c r="BT73" s="834"/>
      <c r="BU73" s="834"/>
      <c r="BV73" s="834"/>
      <c r="BW73" s="834"/>
      <c r="BX73" s="834"/>
      <c r="BY73" s="834"/>
      <c r="BZ73" s="834"/>
      <c r="CA73" s="834"/>
      <c r="CB73" s="834"/>
      <c r="CC73" s="834"/>
      <c r="CD73" s="834"/>
      <c r="CE73" s="834"/>
      <c r="CF73" s="834"/>
      <c r="CG73" s="834"/>
      <c r="CH73" s="834"/>
      <c r="CI73" s="834"/>
      <c r="CJ73" s="834"/>
      <c r="CK73" s="834"/>
      <c r="CL73" s="834"/>
      <c r="CM73" s="834"/>
      <c r="CN73" s="834"/>
      <c r="CO73" s="834"/>
      <c r="CP73" s="834"/>
      <c r="CQ73" s="834"/>
      <c r="CR73" s="834"/>
      <c r="CS73" s="834"/>
      <c r="CT73" s="834"/>
      <c r="CU73" s="834"/>
      <c r="CV73" s="834"/>
      <c r="CW73" s="834"/>
      <c r="CX73" s="834"/>
      <c r="CY73" s="834"/>
      <c r="CZ73" s="834"/>
      <c r="DA73" s="834"/>
    </row>
    <row r="74" spans="1:105" s="836" customFormat="1" ht="41.25" customHeight="1" thickBot="1">
      <c r="A74" s="2582"/>
      <c r="B74" s="2589"/>
      <c r="C74" s="1119" t="s">
        <v>1110</v>
      </c>
      <c r="D74" s="1133"/>
      <c r="E74" s="1134"/>
      <c r="F74" s="1134"/>
      <c r="G74" s="1134"/>
      <c r="H74" s="1135"/>
      <c r="I74" s="1134"/>
      <c r="J74" s="1134"/>
      <c r="K74" s="1134"/>
      <c r="L74" s="1134"/>
      <c r="M74" s="1135"/>
      <c r="N74" s="1134"/>
      <c r="O74" s="1134"/>
      <c r="P74" s="1134"/>
      <c r="Q74" s="1134"/>
      <c r="R74" s="1134"/>
      <c r="S74" s="1134"/>
      <c r="T74" s="1134"/>
      <c r="U74" s="1136"/>
      <c r="V74" s="1134"/>
      <c r="W74" s="1136"/>
      <c r="X74" s="1134"/>
      <c r="Y74" s="1135"/>
      <c r="Z74" s="1134"/>
      <c r="AA74" s="1135"/>
      <c r="AB74" s="1134"/>
      <c r="AC74" s="1134"/>
      <c r="AD74" s="1134"/>
      <c r="AE74" s="1135"/>
      <c r="AF74" s="1134"/>
      <c r="AG74" s="1134"/>
      <c r="AH74" s="1137"/>
      <c r="AI74" s="1162">
        <f>SUM(D74:AH74)</f>
        <v>0</v>
      </c>
      <c r="AJ74" s="1138" t="s">
        <v>1113</v>
      </c>
      <c r="AK74" s="834"/>
      <c r="AL74" s="834"/>
      <c r="AM74" s="834"/>
      <c r="AN74" s="149"/>
      <c r="AO74" s="834"/>
      <c r="AP74" s="834"/>
      <c r="AQ74" s="834"/>
      <c r="AR74" s="834"/>
      <c r="AS74" s="834"/>
      <c r="AT74" s="834"/>
      <c r="AU74" s="834"/>
      <c r="AV74" s="834"/>
      <c r="AW74" s="834"/>
      <c r="AX74" s="834"/>
      <c r="AY74" s="834"/>
      <c r="AZ74" s="834"/>
      <c r="BA74" s="834"/>
      <c r="BB74" s="834"/>
      <c r="BC74" s="834"/>
      <c r="BD74" s="834"/>
      <c r="BE74" s="834"/>
      <c r="BF74" s="834"/>
      <c r="BG74" s="834"/>
      <c r="BH74" s="834"/>
      <c r="BI74" s="834"/>
      <c r="BJ74" s="834"/>
      <c r="BK74" s="834"/>
      <c r="BL74" s="834"/>
      <c r="BM74" s="834"/>
      <c r="BN74" s="834"/>
      <c r="BO74" s="834"/>
      <c r="BP74" s="834"/>
      <c r="BQ74" s="834"/>
      <c r="BR74" s="834"/>
      <c r="BS74" s="834"/>
      <c r="BT74" s="834"/>
      <c r="BU74" s="834"/>
      <c r="BV74" s="834"/>
      <c r="BW74" s="834"/>
      <c r="BX74" s="834"/>
      <c r="BY74" s="834"/>
      <c r="BZ74" s="834"/>
      <c r="CA74" s="834"/>
      <c r="CB74" s="834"/>
      <c r="CC74" s="834"/>
      <c r="CD74" s="834"/>
      <c r="CE74" s="834"/>
      <c r="CF74" s="834"/>
      <c r="CG74" s="834"/>
      <c r="CH74" s="834"/>
      <c r="CI74" s="834"/>
      <c r="CJ74" s="834"/>
      <c r="CK74" s="834"/>
      <c r="CL74" s="834"/>
      <c r="CM74" s="834"/>
      <c r="CN74" s="834"/>
      <c r="CO74" s="834"/>
      <c r="CP74" s="834"/>
      <c r="CQ74" s="834"/>
      <c r="CR74" s="834"/>
      <c r="CS74" s="834"/>
      <c r="CT74" s="834"/>
      <c r="CU74" s="834"/>
      <c r="CV74" s="834"/>
      <c r="CW74" s="834"/>
      <c r="CX74" s="834"/>
      <c r="CY74" s="834"/>
      <c r="CZ74" s="834"/>
      <c r="DA74" s="834"/>
    </row>
    <row r="75" spans="1:105" s="836" customFormat="1" ht="45.75" customHeight="1" thickBot="1">
      <c r="A75" s="2582"/>
      <c r="B75" s="2589"/>
      <c r="C75" s="1119" t="s">
        <v>1111</v>
      </c>
      <c r="D75" s="1128"/>
      <c r="E75" s="1129"/>
      <c r="F75" s="1129"/>
      <c r="G75" s="1129"/>
      <c r="H75" s="1130"/>
      <c r="I75" s="1129"/>
      <c r="J75" s="1129"/>
      <c r="K75" s="1129"/>
      <c r="L75" s="1129"/>
      <c r="M75" s="1130"/>
      <c r="N75" s="1129"/>
      <c r="O75" s="1129"/>
      <c r="P75" s="1129"/>
      <c r="Q75" s="1129"/>
      <c r="R75" s="1129"/>
      <c r="S75" s="1129"/>
      <c r="T75" s="1129"/>
      <c r="U75" s="1131"/>
      <c r="V75" s="1129"/>
      <c r="W75" s="1131"/>
      <c r="X75" s="1129"/>
      <c r="Y75" s="1130"/>
      <c r="Z75" s="1129"/>
      <c r="AA75" s="1130"/>
      <c r="AB75" s="1129"/>
      <c r="AC75" s="1129"/>
      <c r="AD75" s="1129"/>
      <c r="AE75" s="1130"/>
      <c r="AF75" s="1129"/>
      <c r="AG75" s="1129"/>
      <c r="AH75" s="1132"/>
      <c r="AI75" s="1162">
        <f>SUM(D75:AH75)</f>
        <v>0</v>
      </c>
      <c r="AJ75" s="1138" t="s">
        <v>1114</v>
      </c>
      <c r="AK75" s="834"/>
      <c r="AL75" s="834"/>
      <c r="AM75" s="834"/>
      <c r="AN75" s="149"/>
      <c r="AO75" s="834"/>
      <c r="AP75" s="834"/>
      <c r="AQ75" s="834"/>
      <c r="AR75" s="834"/>
      <c r="AS75" s="834"/>
      <c r="AT75" s="834"/>
      <c r="AU75" s="834"/>
      <c r="AV75" s="834"/>
      <c r="AW75" s="834"/>
      <c r="AX75" s="834"/>
      <c r="AY75" s="834"/>
      <c r="AZ75" s="834"/>
      <c r="BA75" s="834"/>
      <c r="BB75" s="834"/>
      <c r="BC75" s="834"/>
      <c r="BD75" s="834"/>
      <c r="BE75" s="834"/>
      <c r="BF75" s="834"/>
      <c r="BG75" s="834"/>
      <c r="BH75" s="834"/>
      <c r="BI75" s="834"/>
      <c r="BJ75" s="834"/>
      <c r="BK75" s="834"/>
      <c r="BL75" s="834"/>
      <c r="BM75" s="834"/>
      <c r="BN75" s="834"/>
      <c r="BO75" s="834"/>
      <c r="BP75" s="834"/>
      <c r="BQ75" s="834"/>
      <c r="BR75" s="834"/>
      <c r="BS75" s="834"/>
      <c r="BT75" s="834"/>
      <c r="BU75" s="834"/>
      <c r="BV75" s="834"/>
      <c r="BW75" s="834"/>
      <c r="BX75" s="834"/>
      <c r="BY75" s="834"/>
      <c r="BZ75" s="834"/>
      <c r="CA75" s="834"/>
      <c r="CB75" s="834"/>
      <c r="CC75" s="834"/>
      <c r="CD75" s="834"/>
      <c r="CE75" s="834"/>
      <c r="CF75" s="834"/>
      <c r="CG75" s="834"/>
      <c r="CH75" s="834"/>
      <c r="CI75" s="834"/>
      <c r="CJ75" s="834"/>
      <c r="CK75" s="834"/>
      <c r="CL75" s="834"/>
      <c r="CM75" s="834"/>
      <c r="CN75" s="834"/>
      <c r="CO75" s="834"/>
      <c r="CP75" s="834"/>
      <c r="CQ75" s="834"/>
      <c r="CR75" s="834"/>
      <c r="CS75" s="834"/>
      <c r="CT75" s="834"/>
      <c r="CU75" s="834"/>
      <c r="CV75" s="834"/>
      <c r="CW75" s="834"/>
      <c r="CX75" s="834"/>
      <c r="CY75" s="834"/>
      <c r="CZ75" s="834"/>
      <c r="DA75" s="834"/>
    </row>
    <row r="76" spans="1:105" ht="8.25" customHeight="1">
      <c r="A76" s="2607"/>
      <c r="B76" s="1096"/>
      <c r="C76" s="122"/>
      <c r="D76" s="788" t="str">
        <f>IF(D71="","",D74)</f>
        <v/>
      </c>
      <c r="E76" s="788" t="str">
        <f t="shared" ref="E76:AH76" si="4">IF(E71="","",E74)</f>
        <v/>
      </c>
      <c r="F76" s="788" t="str">
        <f t="shared" si="4"/>
        <v/>
      </c>
      <c r="G76" s="788" t="str">
        <f t="shared" si="4"/>
        <v/>
      </c>
      <c r="H76" s="788" t="str">
        <f t="shared" si="4"/>
        <v/>
      </c>
      <c r="I76" s="788" t="str">
        <f t="shared" si="4"/>
        <v/>
      </c>
      <c r="J76" s="788" t="str">
        <f t="shared" si="4"/>
        <v/>
      </c>
      <c r="K76" s="788" t="str">
        <f t="shared" si="4"/>
        <v/>
      </c>
      <c r="L76" s="788" t="str">
        <f t="shared" si="4"/>
        <v/>
      </c>
      <c r="M76" s="788" t="str">
        <f t="shared" si="4"/>
        <v/>
      </c>
      <c r="N76" s="788" t="str">
        <f t="shared" si="4"/>
        <v/>
      </c>
      <c r="O76" s="788" t="str">
        <f t="shared" si="4"/>
        <v/>
      </c>
      <c r="P76" s="788" t="str">
        <f t="shared" si="4"/>
        <v/>
      </c>
      <c r="Q76" s="788" t="str">
        <f t="shared" si="4"/>
        <v/>
      </c>
      <c r="R76" s="788" t="str">
        <f t="shared" si="4"/>
        <v/>
      </c>
      <c r="S76" s="788" t="str">
        <f t="shared" si="4"/>
        <v/>
      </c>
      <c r="T76" s="788" t="str">
        <f t="shared" si="4"/>
        <v/>
      </c>
      <c r="U76" s="788" t="str">
        <f t="shared" si="4"/>
        <v/>
      </c>
      <c r="V76" s="788" t="str">
        <f t="shared" si="4"/>
        <v/>
      </c>
      <c r="W76" s="788" t="str">
        <f t="shared" si="4"/>
        <v/>
      </c>
      <c r="X76" s="788" t="str">
        <f t="shared" si="4"/>
        <v/>
      </c>
      <c r="Y76" s="788" t="str">
        <f t="shared" si="4"/>
        <v/>
      </c>
      <c r="Z76" s="788" t="str">
        <f t="shared" si="4"/>
        <v/>
      </c>
      <c r="AA76" s="788" t="str">
        <f t="shared" si="4"/>
        <v/>
      </c>
      <c r="AB76" s="788" t="str">
        <f t="shared" si="4"/>
        <v/>
      </c>
      <c r="AC76" s="788" t="str">
        <f t="shared" si="4"/>
        <v/>
      </c>
      <c r="AD76" s="788" t="str">
        <f t="shared" si="4"/>
        <v/>
      </c>
      <c r="AE76" s="788" t="str">
        <f t="shared" si="4"/>
        <v/>
      </c>
      <c r="AF76" s="788" t="str">
        <f t="shared" si="4"/>
        <v/>
      </c>
      <c r="AG76" s="788" t="str">
        <f t="shared" si="4"/>
        <v/>
      </c>
      <c r="AH76" s="788" t="str">
        <f t="shared" si="4"/>
        <v/>
      </c>
      <c r="AI76" s="742"/>
      <c r="AJ76" s="778"/>
      <c r="AK76" s="18"/>
      <c r="AL76" s="18"/>
      <c r="AM76" s="18"/>
      <c r="AN76" s="1019"/>
      <c r="AO76" s="834"/>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row>
    <row r="77" spans="1:105" s="836" customFormat="1" ht="22.5" customHeight="1">
      <c r="A77" s="834"/>
      <c r="B77" s="1024"/>
      <c r="C77" s="1024"/>
      <c r="D77" s="1024"/>
      <c r="E77" s="1089"/>
      <c r="F77" s="1089"/>
      <c r="G77" s="1089"/>
      <c r="H77" s="1089"/>
      <c r="I77" s="1089"/>
      <c r="J77" s="1089"/>
      <c r="K77" s="1089"/>
      <c r="L77" s="1089"/>
      <c r="M77" s="1089"/>
      <c r="N77" s="1089"/>
      <c r="O77" s="1089"/>
      <c r="P77" s="1089"/>
      <c r="Q77" s="1089"/>
      <c r="R77" s="1089"/>
      <c r="S77" s="1090" t="s">
        <v>992</v>
      </c>
      <c r="T77" s="1091"/>
      <c r="U77" s="1091"/>
      <c r="V77" s="1091"/>
      <c r="W77" s="1091"/>
      <c r="X77" s="1091"/>
      <c r="Y77" s="1091"/>
      <c r="Z77" s="1091"/>
      <c r="AA77" s="1091"/>
      <c r="AB77" s="2689">
        <f>AI93+AI109</f>
        <v>0</v>
      </c>
      <c r="AC77" s="2689"/>
      <c r="AD77" s="1091"/>
      <c r="AE77" s="1091"/>
      <c r="AF77" s="1091"/>
      <c r="AG77" s="1089"/>
      <c r="AH77" s="1089"/>
      <c r="AI77" s="778"/>
      <c r="AJ77" s="778"/>
      <c r="AK77" s="834"/>
      <c r="AL77" s="834"/>
      <c r="AM77" s="834"/>
      <c r="AN77" s="834"/>
      <c r="AO77" s="834"/>
      <c r="AP77" s="834"/>
      <c r="AQ77" s="834"/>
      <c r="AR77" s="834"/>
      <c r="AS77" s="834"/>
      <c r="AT77" s="834"/>
      <c r="AU77" s="834"/>
      <c r="AV77" s="834"/>
      <c r="AW77" s="834"/>
      <c r="AX77" s="834"/>
      <c r="AY77" s="834"/>
      <c r="AZ77" s="834"/>
      <c r="BA77" s="834"/>
      <c r="BB77" s="834"/>
      <c r="BC77" s="834"/>
      <c r="BD77" s="834"/>
      <c r="BE77" s="834"/>
      <c r="BF77" s="834"/>
      <c r="BG77" s="834"/>
      <c r="BH77" s="834"/>
      <c r="BI77" s="834"/>
      <c r="BJ77" s="834"/>
      <c r="BK77" s="834"/>
      <c r="BL77" s="834"/>
      <c r="BM77" s="834"/>
      <c r="BN77" s="834"/>
      <c r="BO77" s="834"/>
      <c r="BP77" s="834"/>
      <c r="BQ77" s="834"/>
      <c r="BR77" s="834"/>
      <c r="BS77" s="834"/>
      <c r="BT77" s="834"/>
      <c r="BU77" s="834"/>
      <c r="BV77" s="834"/>
      <c r="BW77" s="834"/>
      <c r="BX77" s="834"/>
      <c r="BY77" s="834"/>
      <c r="BZ77" s="834"/>
      <c r="CA77" s="834"/>
      <c r="CB77" s="834"/>
      <c r="CC77" s="834"/>
      <c r="CD77" s="834"/>
      <c r="CE77" s="834"/>
      <c r="CF77" s="834"/>
      <c r="CG77" s="834"/>
      <c r="CH77" s="834"/>
      <c r="CI77" s="834"/>
      <c r="CJ77" s="834"/>
      <c r="CK77" s="834"/>
      <c r="CL77" s="834"/>
      <c r="CM77" s="834"/>
      <c r="CN77" s="834"/>
      <c r="CO77" s="834"/>
      <c r="CP77" s="834"/>
      <c r="CQ77" s="834"/>
      <c r="CR77" s="834"/>
      <c r="CS77" s="834"/>
      <c r="CT77" s="834"/>
      <c r="CU77" s="834"/>
      <c r="CV77" s="834"/>
      <c r="CW77" s="834"/>
      <c r="CX77" s="834"/>
      <c r="CY77" s="834"/>
      <c r="CZ77" s="834"/>
      <c r="DA77" s="834"/>
    </row>
    <row r="78" spans="1:105" s="836" customFormat="1" ht="9" customHeight="1">
      <c r="A78" s="834"/>
      <c r="B78" s="1024"/>
      <c r="C78" s="1024"/>
      <c r="D78" s="1024"/>
      <c r="E78" s="1089"/>
      <c r="F78" s="1089"/>
      <c r="G78" s="1089"/>
      <c r="H78" s="1089"/>
      <c r="I78" s="1089"/>
      <c r="J78" s="1089"/>
      <c r="K78" s="1089"/>
      <c r="L78" s="1089"/>
      <c r="M78" s="1089"/>
      <c r="N78" s="1089"/>
      <c r="O78" s="1089"/>
      <c r="P78" s="1089"/>
      <c r="Q78" s="1089"/>
      <c r="R78" s="1089"/>
      <c r="S78" s="1090"/>
      <c r="T78" s="1091"/>
      <c r="U78" s="1091"/>
      <c r="V78" s="1091"/>
      <c r="W78" s="1091"/>
      <c r="X78" s="1091"/>
      <c r="Y78" s="1091"/>
      <c r="Z78" s="1091"/>
      <c r="AA78" s="1091"/>
      <c r="AB78" s="1095"/>
      <c r="AC78" s="1091"/>
      <c r="AD78" s="1091"/>
      <c r="AE78" s="1091"/>
      <c r="AF78" s="1091"/>
      <c r="AG78" s="1089"/>
      <c r="AH78" s="1089"/>
      <c r="AI78" s="778"/>
      <c r="AJ78" s="778"/>
      <c r="AK78" s="834"/>
      <c r="AL78" s="834"/>
      <c r="AM78" s="834"/>
      <c r="AN78" s="834"/>
      <c r="AO78" s="834"/>
      <c r="AP78" s="834"/>
      <c r="AQ78" s="834"/>
      <c r="AR78" s="834"/>
      <c r="AS78" s="834"/>
      <c r="AT78" s="834"/>
      <c r="AU78" s="834"/>
      <c r="AV78" s="834"/>
      <c r="AW78" s="834"/>
      <c r="AX78" s="834"/>
      <c r="AY78" s="834"/>
      <c r="AZ78" s="834"/>
      <c r="BA78" s="834"/>
      <c r="BB78" s="834"/>
      <c r="BC78" s="834"/>
      <c r="BD78" s="834"/>
      <c r="BE78" s="834"/>
      <c r="BF78" s="834"/>
      <c r="BG78" s="834"/>
      <c r="BH78" s="834"/>
      <c r="BI78" s="834"/>
      <c r="BJ78" s="834"/>
      <c r="BK78" s="834"/>
      <c r="BL78" s="834"/>
      <c r="BM78" s="834"/>
      <c r="BN78" s="834"/>
      <c r="BO78" s="834"/>
      <c r="BP78" s="834"/>
      <c r="BQ78" s="834"/>
      <c r="BR78" s="834"/>
      <c r="BS78" s="834"/>
      <c r="BT78" s="834"/>
      <c r="BU78" s="834"/>
      <c r="BV78" s="834"/>
      <c r="BW78" s="834"/>
      <c r="BX78" s="834"/>
      <c r="BY78" s="834"/>
      <c r="BZ78" s="834"/>
      <c r="CA78" s="834"/>
      <c r="CB78" s="834"/>
      <c r="CC78" s="834"/>
      <c r="CD78" s="834"/>
      <c r="CE78" s="834"/>
      <c r="CF78" s="834"/>
      <c r="CG78" s="834"/>
      <c r="CH78" s="834"/>
      <c r="CI78" s="834"/>
      <c r="CJ78" s="834"/>
      <c r="CK78" s="834"/>
      <c r="CL78" s="834"/>
      <c r="CM78" s="834"/>
      <c r="CN78" s="834"/>
      <c r="CO78" s="834"/>
      <c r="CP78" s="834"/>
      <c r="CQ78" s="834"/>
      <c r="CR78" s="834"/>
      <c r="CS78" s="834"/>
      <c r="CT78" s="834"/>
      <c r="CU78" s="834"/>
      <c r="CV78" s="834"/>
      <c r="CW78" s="834"/>
      <c r="CX78" s="834"/>
      <c r="CY78" s="834"/>
      <c r="CZ78" s="834"/>
      <c r="DA78" s="834"/>
    </row>
    <row r="79" spans="1:105" ht="30" customHeight="1">
      <c r="A79" s="2582" t="s">
        <v>1061</v>
      </c>
      <c r="B79" s="2588" t="s">
        <v>1053</v>
      </c>
      <c r="C79" s="684" t="s">
        <v>779</v>
      </c>
      <c r="D79" s="768">
        <f>AP14</f>
        <v>45944</v>
      </c>
      <c r="E79" s="780">
        <f>IF($D$79="","",IF($D$79+1&lt;$AQ$14,$D$79+1,""))</f>
        <v>45945</v>
      </c>
      <c r="F79" s="780">
        <f>IF($D$79="","",IF($D$79+2&lt;$AQ$14,$D$79+2,""))</f>
        <v>45946</v>
      </c>
      <c r="G79" s="780">
        <f>IF($D$79="","",IF($D$79+3&lt;$AQ$14,$D$79+3,""))</f>
        <v>45947</v>
      </c>
      <c r="H79" s="780">
        <f>IF($D$79="","",IF($D$79+4&lt;$AQ$14,$D$79+4,""))</f>
        <v>45948</v>
      </c>
      <c r="I79" s="780">
        <f>IF($D$79="","",IF($D$79+5&lt;$AQ$14,$D$79+5,""))</f>
        <v>45949</v>
      </c>
      <c r="J79" s="780">
        <f>IF($D$79="","",IF($D$79+6&lt;$AQ$14,$D$79+6,""))</f>
        <v>45950</v>
      </c>
      <c r="K79" s="780">
        <f>IF($D$79="","",IF($D$79+7&lt;$AQ$14,$D$79+7,""))</f>
        <v>45951</v>
      </c>
      <c r="L79" s="780">
        <f>IF($D$79="","",IF($D$79+8&lt;$AQ$14,$D$79+8,""))</f>
        <v>45952</v>
      </c>
      <c r="M79" s="780">
        <f>IF($D$79="","",IF($D$79+9&lt;$AQ$14,$D$79+9,""))</f>
        <v>45953</v>
      </c>
      <c r="N79" s="780">
        <f>IF($D$79="","",IF($D$79+10&lt;$AQ$14,$D$79+10,""))</f>
        <v>45954</v>
      </c>
      <c r="O79" s="780">
        <f>IF($D$79="","",IF($D$79+11&lt;$AQ$14,$D$79+11,""))</f>
        <v>45955</v>
      </c>
      <c r="P79" s="780">
        <f>IF($D$79="","",IF($D$79+12&lt;$AQ$14,$D$79+12,""))</f>
        <v>45956</v>
      </c>
      <c r="Q79" s="780">
        <f>IF($D$79="","",IF($D$79+13&lt;$AQ$14,$D$79+13,""))</f>
        <v>45957</v>
      </c>
      <c r="R79" s="780">
        <f>IF($D$79="","",IF($D$79+14&lt;$AQ$14,$D$79+14,""))</f>
        <v>45958</v>
      </c>
      <c r="S79" s="780">
        <f>IF($D$79="","",IF($D$79+15&lt;$AQ$14,$D$79+15,""))</f>
        <v>45959</v>
      </c>
      <c r="T79" s="780">
        <f>IF($D$79="","",IF($D$79+16&lt;$AQ$14,$D$79+16,""))</f>
        <v>45960</v>
      </c>
      <c r="U79" s="780">
        <f>IF($D$79="","",IF($D$79+17&lt;$AQ$14,$D$79+17,""))</f>
        <v>45961</v>
      </c>
      <c r="V79" s="780">
        <f>IF($D$79="","",IF($D$79+18&lt;$AQ$14,$D$79+18,""))</f>
        <v>45962</v>
      </c>
      <c r="W79" s="780">
        <f>IF($D$79="","",IF($D$79+19&lt;$AQ$14,$D$79+19,""))</f>
        <v>45963</v>
      </c>
      <c r="X79" s="780">
        <f>IF($D$79="","",IF($D$79+20&lt;$AQ$14,$D$79+20,""))</f>
        <v>45964</v>
      </c>
      <c r="Y79" s="780">
        <f>IF($D$79="","",IF($D$79+21&lt;$AQ$14,$D$79+21,""))</f>
        <v>45965</v>
      </c>
      <c r="Z79" s="780">
        <f>IF($D$79="","",IF($D$79+22&lt;$AQ$14,$D$79+22,""))</f>
        <v>45966</v>
      </c>
      <c r="AA79" s="780">
        <f>IF($D$79="","",IF($D$79+23&lt;$AQ$14,$D$79+23,""))</f>
        <v>45967</v>
      </c>
      <c r="AB79" s="780">
        <f>IF($D$79="","",IF($D$79+24&lt;$AQ$14,$D$79+24,""))</f>
        <v>45968</v>
      </c>
      <c r="AC79" s="780">
        <f>IF($D$79="","",IF($D$79+25&lt;$AQ$14,$D$79+25,""))</f>
        <v>45969</v>
      </c>
      <c r="AD79" s="780">
        <f>IF($D$79="","",IF($D$79+26&lt;$AQ$14,$D$79+26,""))</f>
        <v>45970</v>
      </c>
      <c r="AE79" s="780">
        <f>IF($D$79="","",IF($D$79+27&lt;$AQ$14,$D$79+27,""))</f>
        <v>45971</v>
      </c>
      <c r="AF79" s="780">
        <f>IF($D$79="","",IF($D$79+28&lt;$AQ$14,$D$79+28,""))</f>
        <v>45972</v>
      </c>
      <c r="AG79" s="780">
        <f>IF($D$79="","",IF($D$79+29&lt;$AQ$14,$D$79+29,""))</f>
        <v>45973</v>
      </c>
      <c r="AH79" s="770">
        <f>IF($D$79="","",IF($D$79+30&lt;$AQ$14,$D$79+30,""))</f>
        <v>45974</v>
      </c>
      <c r="AI79" s="742"/>
      <c r="AJ79" s="778"/>
      <c r="AK79" s="18"/>
      <c r="AL79" s="18"/>
      <c r="AM79" s="18"/>
      <c r="AN79" s="1019"/>
      <c r="AO79" s="834"/>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row>
    <row r="80" spans="1:105" ht="20.100000000000001" customHeight="1">
      <c r="A80" s="2582"/>
      <c r="B80" s="2589"/>
      <c r="C80" s="684" t="s">
        <v>100</v>
      </c>
      <c r="D80" s="771" t="str">
        <f t="shared" ref="D80:AH80" si="5">TEXT(D79,"aaa")</f>
        <v>火</v>
      </c>
      <c r="E80" s="772" t="str">
        <f t="shared" si="5"/>
        <v>水</v>
      </c>
      <c r="F80" s="772" t="str">
        <f t="shared" si="5"/>
        <v>木</v>
      </c>
      <c r="G80" s="772" t="str">
        <f t="shared" si="5"/>
        <v>金</v>
      </c>
      <c r="H80" s="772" t="str">
        <f t="shared" si="5"/>
        <v>土</v>
      </c>
      <c r="I80" s="772" t="str">
        <f t="shared" si="5"/>
        <v>日</v>
      </c>
      <c r="J80" s="772" t="str">
        <f t="shared" si="5"/>
        <v>月</v>
      </c>
      <c r="K80" s="772" t="str">
        <f t="shared" si="5"/>
        <v>火</v>
      </c>
      <c r="L80" s="772" t="str">
        <f t="shared" si="5"/>
        <v>水</v>
      </c>
      <c r="M80" s="772" t="str">
        <f t="shared" si="5"/>
        <v>木</v>
      </c>
      <c r="N80" s="772" t="str">
        <f t="shared" si="5"/>
        <v>金</v>
      </c>
      <c r="O80" s="772" t="str">
        <f t="shared" si="5"/>
        <v>土</v>
      </c>
      <c r="P80" s="772" t="str">
        <f t="shared" si="5"/>
        <v>日</v>
      </c>
      <c r="Q80" s="772" t="str">
        <f t="shared" si="5"/>
        <v>月</v>
      </c>
      <c r="R80" s="772" t="str">
        <f t="shared" si="5"/>
        <v>火</v>
      </c>
      <c r="S80" s="772" t="str">
        <f t="shared" si="5"/>
        <v>水</v>
      </c>
      <c r="T80" s="772" t="str">
        <f t="shared" si="5"/>
        <v>木</v>
      </c>
      <c r="U80" s="772" t="str">
        <f t="shared" si="5"/>
        <v>金</v>
      </c>
      <c r="V80" s="772" t="str">
        <f t="shared" si="5"/>
        <v>土</v>
      </c>
      <c r="W80" s="772" t="str">
        <f t="shared" si="5"/>
        <v>日</v>
      </c>
      <c r="X80" s="772" t="str">
        <f t="shared" si="5"/>
        <v>月</v>
      </c>
      <c r="Y80" s="772" t="str">
        <f t="shared" si="5"/>
        <v>火</v>
      </c>
      <c r="Z80" s="772" t="str">
        <f t="shared" si="5"/>
        <v>水</v>
      </c>
      <c r="AA80" s="772" t="str">
        <f t="shared" si="5"/>
        <v>木</v>
      </c>
      <c r="AB80" s="772" t="str">
        <f t="shared" si="5"/>
        <v>金</v>
      </c>
      <c r="AC80" s="772" t="str">
        <f t="shared" si="5"/>
        <v>土</v>
      </c>
      <c r="AD80" s="772" t="str">
        <f t="shared" si="5"/>
        <v>日</v>
      </c>
      <c r="AE80" s="772" t="str">
        <f t="shared" si="5"/>
        <v>月</v>
      </c>
      <c r="AF80" s="772" t="str">
        <f t="shared" si="5"/>
        <v>火</v>
      </c>
      <c r="AG80" s="772" t="str">
        <f t="shared" si="5"/>
        <v>水</v>
      </c>
      <c r="AH80" s="773" t="str">
        <f t="shared" si="5"/>
        <v>木</v>
      </c>
      <c r="AI80" s="742"/>
      <c r="AJ80" s="778"/>
      <c r="AK80" s="18"/>
      <c r="AL80" s="18"/>
      <c r="AM80" s="18"/>
      <c r="AN80" s="1019"/>
      <c r="AO80" s="834"/>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row>
    <row r="81" spans="1:105" s="836" customFormat="1" ht="20.100000000000001" customHeight="1">
      <c r="A81" s="2582"/>
      <c r="B81" s="2589"/>
      <c r="C81" s="1086" t="s">
        <v>989</v>
      </c>
      <c r="D81" s="1083"/>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84"/>
      <c r="AD81" s="1084"/>
      <c r="AE81" s="1084"/>
      <c r="AF81" s="1084"/>
      <c r="AG81" s="1084"/>
      <c r="AH81" s="1085"/>
      <c r="AI81" s="762"/>
      <c r="AJ81" s="762"/>
      <c r="AK81" s="51"/>
      <c r="AL81" s="51"/>
      <c r="AM81" s="51"/>
      <c r="AN81" s="784"/>
      <c r="AO81" s="784"/>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row>
    <row r="82" spans="1:105" ht="20.25" customHeight="1">
      <c r="A82" s="2582"/>
      <c r="B82" s="2589"/>
      <c r="C82" s="2583" t="s">
        <v>1055</v>
      </c>
      <c r="D82" s="2614"/>
      <c r="E82" s="2601"/>
      <c r="F82" s="2601"/>
      <c r="G82" s="2601"/>
      <c r="H82" s="2601"/>
      <c r="I82" s="2601"/>
      <c r="J82" s="2601"/>
      <c r="K82" s="2601"/>
      <c r="L82" s="2601"/>
      <c r="M82" s="2601"/>
      <c r="N82" s="2601"/>
      <c r="O82" s="2601"/>
      <c r="P82" s="2601"/>
      <c r="Q82" s="2601"/>
      <c r="R82" s="2601"/>
      <c r="S82" s="2601"/>
      <c r="T82" s="2601"/>
      <c r="U82" s="2601"/>
      <c r="V82" s="2601"/>
      <c r="W82" s="2601"/>
      <c r="X82" s="2601"/>
      <c r="Y82" s="2601"/>
      <c r="Z82" s="2601"/>
      <c r="AA82" s="2601"/>
      <c r="AB82" s="2601"/>
      <c r="AC82" s="2601"/>
      <c r="AD82" s="2601"/>
      <c r="AE82" s="2601"/>
      <c r="AF82" s="2601"/>
      <c r="AG82" s="2601"/>
      <c r="AH82" s="2608"/>
      <c r="AI82" s="742"/>
      <c r="AJ82" s="778"/>
      <c r="AK82" s="18"/>
      <c r="AL82" s="18"/>
      <c r="AM82" s="18"/>
      <c r="AN82" s="1019"/>
      <c r="AO82" s="834"/>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row>
    <row r="83" spans="1:105" ht="20.25" customHeight="1">
      <c r="A83" s="2582"/>
      <c r="B83" s="2589"/>
      <c r="C83" s="2584"/>
      <c r="D83" s="2615"/>
      <c r="E83" s="2602"/>
      <c r="F83" s="2602"/>
      <c r="G83" s="2602"/>
      <c r="H83" s="2602"/>
      <c r="I83" s="2602"/>
      <c r="J83" s="2602"/>
      <c r="K83" s="2602"/>
      <c r="L83" s="2602"/>
      <c r="M83" s="2602"/>
      <c r="N83" s="2602"/>
      <c r="O83" s="2602"/>
      <c r="P83" s="2602"/>
      <c r="Q83" s="2602"/>
      <c r="R83" s="2602"/>
      <c r="S83" s="2602"/>
      <c r="T83" s="2602"/>
      <c r="U83" s="2602"/>
      <c r="V83" s="2602"/>
      <c r="W83" s="2602"/>
      <c r="X83" s="2602"/>
      <c r="Y83" s="2602"/>
      <c r="Z83" s="2602"/>
      <c r="AA83" s="2602"/>
      <c r="AB83" s="2602"/>
      <c r="AC83" s="2602"/>
      <c r="AD83" s="2602"/>
      <c r="AE83" s="2602"/>
      <c r="AF83" s="2602"/>
      <c r="AG83" s="2602"/>
      <c r="AH83" s="2609"/>
      <c r="AI83" s="742"/>
      <c r="AJ83" s="778"/>
      <c r="AK83" s="18"/>
      <c r="AL83" s="18"/>
      <c r="AM83" s="18"/>
      <c r="AN83" s="1020"/>
      <c r="AO83" s="1021"/>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row>
    <row r="84" spans="1:105" ht="20.25" customHeight="1">
      <c r="A84" s="2582"/>
      <c r="B84" s="2589"/>
      <c r="C84" s="2584"/>
      <c r="D84" s="2615"/>
      <c r="E84" s="2602"/>
      <c r="F84" s="2602"/>
      <c r="G84" s="2602"/>
      <c r="H84" s="2602"/>
      <c r="I84" s="2602"/>
      <c r="J84" s="2602"/>
      <c r="K84" s="2602"/>
      <c r="L84" s="2602"/>
      <c r="M84" s="2602"/>
      <c r="N84" s="2602"/>
      <c r="O84" s="2602"/>
      <c r="P84" s="2602"/>
      <c r="Q84" s="2602"/>
      <c r="R84" s="2602"/>
      <c r="S84" s="2602"/>
      <c r="T84" s="2602"/>
      <c r="U84" s="2602"/>
      <c r="V84" s="2602"/>
      <c r="W84" s="2602"/>
      <c r="X84" s="2602"/>
      <c r="Y84" s="2602"/>
      <c r="Z84" s="2602"/>
      <c r="AA84" s="2602"/>
      <c r="AB84" s="2602"/>
      <c r="AC84" s="2602"/>
      <c r="AD84" s="2602"/>
      <c r="AE84" s="2602"/>
      <c r="AF84" s="2602"/>
      <c r="AG84" s="2602"/>
      <c r="AH84" s="2609"/>
      <c r="AI84" s="742"/>
      <c r="AJ84" s="778"/>
      <c r="AK84" s="18"/>
      <c r="AL84" s="18"/>
      <c r="AM84" s="18"/>
      <c r="AN84" s="1019"/>
      <c r="AO84" s="834"/>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row>
    <row r="85" spans="1:105" ht="20.25" customHeight="1">
      <c r="A85" s="2582"/>
      <c r="B85" s="2589"/>
      <c r="C85" s="2584"/>
      <c r="D85" s="2615"/>
      <c r="E85" s="2602"/>
      <c r="F85" s="2602"/>
      <c r="G85" s="2602"/>
      <c r="H85" s="2602"/>
      <c r="I85" s="2602"/>
      <c r="J85" s="2602"/>
      <c r="K85" s="2602"/>
      <c r="L85" s="2602"/>
      <c r="M85" s="2602"/>
      <c r="N85" s="2602"/>
      <c r="O85" s="2602"/>
      <c r="P85" s="2602"/>
      <c r="Q85" s="2602"/>
      <c r="R85" s="2602"/>
      <c r="S85" s="2602"/>
      <c r="T85" s="2602"/>
      <c r="U85" s="2602"/>
      <c r="V85" s="2602"/>
      <c r="W85" s="2602"/>
      <c r="X85" s="2602"/>
      <c r="Y85" s="2602"/>
      <c r="Z85" s="2602"/>
      <c r="AA85" s="2602"/>
      <c r="AB85" s="2602"/>
      <c r="AC85" s="2602"/>
      <c r="AD85" s="2602"/>
      <c r="AE85" s="2602"/>
      <c r="AF85" s="2602"/>
      <c r="AG85" s="2602"/>
      <c r="AH85" s="2609"/>
      <c r="AI85" s="742"/>
      <c r="AJ85" s="778"/>
      <c r="AK85" s="18"/>
      <c r="AL85" s="18"/>
      <c r="AM85" s="18"/>
      <c r="AN85" s="835"/>
      <c r="AO85" s="834"/>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row>
    <row r="86" spans="1:105" ht="20.25" customHeight="1">
      <c r="A86" s="2582"/>
      <c r="B86" s="2589"/>
      <c r="C86" s="2584"/>
      <c r="D86" s="2615"/>
      <c r="E86" s="2602"/>
      <c r="F86" s="2602"/>
      <c r="G86" s="2602"/>
      <c r="H86" s="2602"/>
      <c r="I86" s="2602"/>
      <c r="J86" s="2602"/>
      <c r="K86" s="2602"/>
      <c r="L86" s="2602"/>
      <c r="M86" s="2602"/>
      <c r="N86" s="2602"/>
      <c r="O86" s="2602"/>
      <c r="P86" s="2602"/>
      <c r="Q86" s="2602"/>
      <c r="R86" s="2602"/>
      <c r="S86" s="2602"/>
      <c r="T86" s="2602"/>
      <c r="U86" s="2602"/>
      <c r="V86" s="2602"/>
      <c r="W86" s="2602"/>
      <c r="X86" s="2602"/>
      <c r="Y86" s="2602"/>
      <c r="Z86" s="2602"/>
      <c r="AA86" s="2602"/>
      <c r="AB86" s="2602"/>
      <c r="AC86" s="2602"/>
      <c r="AD86" s="2602"/>
      <c r="AE86" s="2602"/>
      <c r="AF86" s="2602"/>
      <c r="AG86" s="2602"/>
      <c r="AH86" s="2609"/>
      <c r="AI86" s="742"/>
      <c r="AJ86" s="778"/>
      <c r="AK86" s="18"/>
      <c r="AL86" s="18"/>
      <c r="AM86" s="18"/>
      <c r="AN86" s="835"/>
      <c r="AO86" s="834"/>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row>
    <row r="87" spans="1:105" ht="20.25" customHeight="1">
      <c r="A87" s="2582"/>
      <c r="B87" s="2589"/>
      <c r="C87" s="2584"/>
      <c r="D87" s="2615"/>
      <c r="E87" s="2602"/>
      <c r="F87" s="2602"/>
      <c r="G87" s="2602"/>
      <c r="H87" s="2602"/>
      <c r="I87" s="2602"/>
      <c r="J87" s="2602"/>
      <c r="K87" s="2602"/>
      <c r="L87" s="2602"/>
      <c r="M87" s="2602"/>
      <c r="N87" s="2602"/>
      <c r="O87" s="2602"/>
      <c r="P87" s="2602"/>
      <c r="Q87" s="2602"/>
      <c r="R87" s="2602"/>
      <c r="S87" s="2602"/>
      <c r="T87" s="2602"/>
      <c r="U87" s="2602"/>
      <c r="V87" s="2602"/>
      <c r="W87" s="2602"/>
      <c r="X87" s="2602"/>
      <c r="Y87" s="2602"/>
      <c r="Z87" s="2602"/>
      <c r="AA87" s="2602"/>
      <c r="AB87" s="2602"/>
      <c r="AC87" s="2602"/>
      <c r="AD87" s="2602"/>
      <c r="AE87" s="2602"/>
      <c r="AF87" s="2602"/>
      <c r="AG87" s="2602"/>
      <c r="AH87" s="2609"/>
      <c r="AI87" s="742"/>
      <c r="AJ87" s="778"/>
      <c r="AK87" s="18"/>
      <c r="AL87" s="18"/>
      <c r="AM87" s="18"/>
      <c r="AN87" s="835"/>
      <c r="AO87" s="834"/>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row>
    <row r="88" spans="1:105" ht="20.25" customHeight="1">
      <c r="A88" s="2582"/>
      <c r="B88" s="2589"/>
      <c r="C88" s="2584"/>
      <c r="D88" s="2615"/>
      <c r="E88" s="2602"/>
      <c r="F88" s="2602"/>
      <c r="G88" s="2602"/>
      <c r="H88" s="2602"/>
      <c r="I88" s="2602"/>
      <c r="J88" s="2602"/>
      <c r="K88" s="2602"/>
      <c r="L88" s="2602"/>
      <c r="M88" s="2602"/>
      <c r="N88" s="2602"/>
      <c r="O88" s="2602"/>
      <c r="P88" s="2602"/>
      <c r="Q88" s="2602"/>
      <c r="R88" s="2602"/>
      <c r="S88" s="2602"/>
      <c r="T88" s="2602"/>
      <c r="U88" s="2602"/>
      <c r="V88" s="2602"/>
      <c r="W88" s="2602"/>
      <c r="X88" s="2602"/>
      <c r="Y88" s="2602"/>
      <c r="Z88" s="2602"/>
      <c r="AA88" s="2602"/>
      <c r="AB88" s="2602"/>
      <c r="AC88" s="2602"/>
      <c r="AD88" s="2602"/>
      <c r="AE88" s="2602"/>
      <c r="AF88" s="2602"/>
      <c r="AG88" s="2602"/>
      <c r="AH88" s="2609"/>
      <c r="AI88" s="742"/>
      <c r="AJ88" s="778"/>
      <c r="AK88" s="18"/>
      <c r="AL88" s="18"/>
      <c r="AM88" s="18"/>
      <c r="AN88" s="835"/>
      <c r="AO88" s="834"/>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row>
    <row r="89" spans="1:105" ht="20.25" customHeight="1">
      <c r="A89" s="2582"/>
      <c r="B89" s="2589"/>
      <c r="C89" s="2584"/>
      <c r="D89" s="2615"/>
      <c r="E89" s="2602"/>
      <c r="F89" s="2602"/>
      <c r="G89" s="2602"/>
      <c r="H89" s="2602"/>
      <c r="I89" s="2602"/>
      <c r="J89" s="2602"/>
      <c r="K89" s="2602"/>
      <c r="L89" s="2602"/>
      <c r="M89" s="2602"/>
      <c r="N89" s="2602"/>
      <c r="O89" s="2602"/>
      <c r="P89" s="2602"/>
      <c r="Q89" s="2602"/>
      <c r="R89" s="2602"/>
      <c r="S89" s="2602"/>
      <c r="T89" s="2602"/>
      <c r="U89" s="2602"/>
      <c r="V89" s="2602"/>
      <c r="W89" s="2602"/>
      <c r="X89" s="2602"/>
      <c r="Y89" s="2602"/>
      <c r="Z89" s="2602"/>
      <c r="AA89" s="2602"/>
      <c r="AB89" s="2602"/>
      <c r="AC89" s="2602"/>
      <c r="AD89" s="2602"/>
      <c r="AE89" s="2602"/>
      <c r="AF89" s="2602"/>
      <c r="AG89" s="2602"/>
      <c r="AH89" s="2609"/>
      <c r="AI89" s="742"/>
      <c r="AJ89" s="778"/>
      <c r="AK89" s="18"/>
      <c r="AL89" s="18"/>
      <c r="AM89" s="18"/>
      <c r="AN89" s="835"/>
      <c r="AO89" s="834"/>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row>
    <row r="90" spans="1:105" ht="20.25" customHeight="1">
      <c r="A90" s="2582"/>
      <c r="B90" s="2589"/>
      <c r="C90" s="2584"/>
      <c r="D90" s="2615"/>
      <c r="E90" s="2602"/>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9"/>
      <c r="AI90" s="742"/>
      <c r="AJ90" s="778"/>
      <c r="AK90" s="18"/>
      <c r="AL90" s="18"/>
      <c r="AM90" s="18"/>
      <c r="AN90" s="835"/>
      <c r="AO90" s="834"/>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row>
    <row r="91" spans="1:105" ht="20.25" customHeight="1">
      <c r="A91" s="2582"/>
      <c r="B91" s="2589"/>
      <c r="C91" s="2584"/>
      <c r="D91" s="2615"/>
      <c r="E91" s="2602"/>
      <c r="F91" s="2602"/>
      <c r="G91" s="2602"/>
      <c r="H91" s="2602"/>
      <c r="I91" s="2602"/>
      <c r="J91" s="2602"/>
      <c r="K91" s="2602"/>
      <c r="L91" s="2602"/>
      <c r="M91" s="2602"/>
      <c r="N91" s="2602"/>
      <c r="O91" s="2602"/>
      <c r="P91" s="2602"/>
      <c r="Q91" s="2602"/>
      <c r="R91" s="2602"/>
      <c r="S91" s="2602"/>
      <c r="T91" s="2602"/>
      <c r="U91" s="2602"/>
      <c r="V91" s="2602"/>
      <c r="W91" s="2602"/>
      <c r="X91" s="2602"/>
      <c r="Y91" s="2602"/>
      <c r="Z91" s="2602"/>
      <c r="AA91" s="2602"/>
      <c r="AB91" s="2602"/>
      <c r="AC91" s="2602"/>
      <c r="AD91" s="2602"/>
      <c r="AE91" s="2602"/>
      <c r="AF91" s="2602"/>
      <c r="AG91" s="2602"/>
      <c r="AH91" s="2609"/>
      <c r="AI91" s="742"/>
      <c r="AJ91" s="778"/>
      <c r="AK91" s="18"/>
      <c r="AL91" s="18"/>
      <c r="AM91" s="18"/>
      <c r="AN91" s="149"/>
      <c r="AO91" s="834"/>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row>
    <row r="92" spans="1:105" ht="20.25" customHeight="1" thickBot="1">
      <c r="A92" s="2582"/>
      <c r="B92" s="2589"/>
      <c r="C92" s="2585"/>
      <c r="D92" s="2616"/>
      <c r="E92" s="2603"/>
      <c r="F92" s="2603"/>
      <c r="G92" s="2603"/>
      <c r="H92" s="2603"/>
      <c r="I92" s="2603"/>
      <c r="J92" s="2603"/>
      <c r="K92" s="2603"/>
      <c r="L92" s="2603"/>
      <c r="M92" s="2603"/>
      <c r="N92" s="2603"/>
      <c r="O92" s="2603"/>
      <c r="P92" s="2603"/>
      <c r="Q92" s="2603"/>
      <c r="R92" s="2603"/>
      <c r="S92" s="2603"/>
      <c r="T92" s="2603"/>
      <c r="U92" s="2603"/>
      <c r="V92" s="2603"/>
      <c r="W92" s="2603"/>
      <c r="X92" s="2603"/>
      <c r="Y92" s="2603"/>
      <c r="Z92" s="2603"/>
      <c r="AA92" s="2603"/>
      <c r="AB92" s="2603"/>
      <c r="AC92" s="2603"/>
      <c r="AD92" s="2603"/>
      <c r="AE92" s="2603"/>
      <c r="AF92" s="2603"/>
      <c r="AG92" s="2603"/>
      <c r="AH92" s="2610"/>
      <c r="AI92" s="1139"/>
      <c r="AJ92" s="1120"/>
      <c r="AK92" s="18"/>
      <c r="AL92" s="18"/>
      <c r="AM92" s="18"/>
      <c r="AN92" s="149"/>
      <c r="AO92" s="834"/>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row>
    <row r="93" spans="1:105" ht="15.75" customHeight="1">
      <c r="A93" s="2582"/>
      <c r="B93" s="2589"/>
      <c r="C93" s="2586" t="s">
        <v>1453</v>
      </c>
      <c r="D93" s="2617"/>
      <c r="E93" s="2597"/>
      <c r="F93" s="2597"/>
      <c r="G93" s="2597"/>
      <c r="H93" s="2613"/>
      <c r="I93" s="2597"/>
      <c r="J93" s="2597"/>
      <c r="K93" s="2597"/>
      <c r="L93" s="2597"/>
      <c r="M93" s="2597"/>
      <c r="N93" s="2597"/>
      <c r="O93" s="2597"/>
      <c r="P93" s="2597"/>
      <c r="Q93" s="2597"/>
      <c r="R93" s="2597"/>
      <c r="S93" s="2597"/>
      <c r="T93" s="2597"/>
      <c r="U93" s="2612"/>
      <c r="V93" s="2598"/>
      <c r="W93" s="2612"/>
      <c r="X93" s="2598"/>
      <c r="Y93" s="2599"/>
      <c r="Z93" s="2598"/>
      <c r="AA93" s="2613"/>
      <c r="AB93" s="2597"/>
      <c r="AC93" s="2597"/>
      <c r="AD93" s="2597"/>
      <c r="AE93" s="2613"/>
      <c r="AF93" s="2597"/>
      <c r="AG93" s="2597"/>
      <c r="AH93" s="2611"/>
      <c r="AI93" s="2579">
        <f>SUM(D93:AH94)</f>
        <v>0</v>
      </c>
      <c r="AJ93" s="2581" t="s">
        <v>1112</v>
      </c>
      <c r="AK93" s="18"/>
      <c r="AL93" s="1087"/>
      <c r="AM93" s="18"/>
      <c r="AN93" s="149"/>
      <c r="AO93" s="834"/>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row>
    <row r="94" spans="1:105" ht="15.75" customHeight="1" thickBot="1">
      <c r="A94" s="2582"/>
      <c r="B94" s="2589"/>
      <c r="C94" s="2587"/>
      <c r="D94" s="2618"/>
      <c r="E94" s="2598"/>
      <c r="F94" s="2598"/>
      <c r="G94" s="2598"/>
      <c r="H94" s="2599"/>
      <c r="I94" s="2598"/>
      <c r="J94" s="2598"/>
      <c r="K94" s="2598"/>
      <c r="L94" s="2598"/>
      <c r="M94" s="2598"/>
      <c r="N94" s="2598"/>
      <c r="O94" s="2598"/>
      <c r="P94" s="2598"/>
      <c r="Q94" s="2598"/>
      <c r="R94" s="2598"/>
      <c r="S94" s="2598"/>
      <c r="T94" s="2598"/>
      <c r="U94" s="2612"/>
      <c r="V94" s="2598"/>
      <c r="W94" s="2612"/>
      <c r="X94" s="2598"/>
      <c r="Y94" s="2599"/>
      <c r="Z94" s="2598"/>
      <c r="AA94" s="2599"/>
      <c r="AB94" s="2598"/>
      <c r="AC94" s="2598"/>
      <c r="AD94" s="2598"/>
      <c r="AE94" s="2599"/>
      <c r="AF94" s="2598"/>
      <c r="AG94" s="2598"/>
      <c r="AH94" s="2612"/>
      <c r="AI94" s="2580"/>
      <c r="AJ94" s="2581"/>
      <c r="AK94" s="18"/>
      <c r="AL94" s="18"/>
      <c r="AM94" s="18"/>
      <c r="AN94" s="149"/>
      <c r="AO94" s="834"/>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row>
    <row r="95" spans="1:105" s="836" customFormat="1" ht="23.25" customHeight="1">
      <c r="A95" s="2582"/>
      <c r="B95" s="2589"/>
      <c r="C95" s="2583" t="s">
        <v>1056</v>
      </c>
      <c r="D95" s="2591" t="str">
        <f t="shared" ref="D95:AH95" si="6">IF(D79=$L$242,"ハローワーク来所日②","")</f>
        <v/>
      </c>
      <c r="E95" s="2594" t="str">
        <f t="shared" si="6"/>
        <v/>
      </c>
      <c r="F95" s="2594" t="str">
        <f t="shared" si="6"/>
        <v/>
      </c>
      <c r="G95" s="2594" t="str">
        <f t="shared" si="6"/>
        <v/>
      </c>
      <c r="H95" s="2594" t="str">
        <f t="shared" si="6"/>
        <v/>
      </c>
      <c r="I95" s="2594" t="str">
        <f t="shared" si="6"/>
        <v/>
      </c>
      <c r="J95" s="2594" t="str">
        <f t="shared" si="6"/>
        <v/>
      </c>
      <c r="K95" s="2601" t="str">
        <f t="shared" si="6"/>
        <v/>
      </c>
      <c r="L95" s="2604" t="str">
        <f t="shared" si="6"/>
        <v/>
      </c>
      <c r="M95" s="2601" t="str">
        <f t="shared" si="6"/>
        <v/>
      </c>
      <c r="N95" s="2604" t="str">
        <f t="shared" si="6"/>
        <v/>
      </c>
      <c r="O95" s="2594" t="str">
        <f t="shared" si="6"/>
        <v/>
      </c>
      <c r="P95" s="2594" t="str">
        <f t="shared" si="6"/>
        <v/>
      </c>
      <c r="Q95" s="2594" t="str">
        <f t="shared" si="6"/>
        <v/>
      </c>
      <c r="R95" s="2594" t="str">
        <f t="shared" si="6"/>
        <v/>
      </c>
      <c r="S95" s="2594" t="str">
        <f t="shared" si="6"/>
        <v/>
      </c>
      <c r="T95" s="2601" t="str">
        <f t="shared" si="6"/>
        <v/>
      </c>
      <c r="U95" s="2604" t="str">
        <f t="shared" si="6"/>
        <v/>
      </c>
      <c r="V95" s="2601" t="str">
        <f t="shared" si="6"/>
        <v/>
      </c>
      <c r="W95" s="2604" t="str">
        <f t="shared" si="6"/>
        <v/>
      </c>
      <c r="X95" s="2601" t="str">
        <f t="shared" si="6"/>
        <v/>
      </c>
      <c r="Y95" s="2604" t="str">
        <f t="shared" si="6"/>
        <v/>
      </c>
      <c r="Z95" s="2594" t="str">
        <f t="shared" si="6"/>
        <v/>
      </c>
      <c r="AA95" s="2601" t="str">
        <f t="shared" si="6"/>
        <v/>
      </c>
      <c r="AB95" s="2604" t="str">
        <f t="shared" si="6"/>
        <v/>
      </c>
      <c r="AC95" s="2594" t="str">
        <f t="shared" si="6"/>
        <v/>
      </c>
      <c r="AD95" s="2594" t="str">
        <f t="shared" si="6"/>
        <v/>
      </c>
      <c r="AE95" s="2601" t="str">
        <f t="shared" si="6"/>
        <v/>
      </c>
      <c r="AF95" s="2604" t="str">
        <f t="shared" si="6"/>
        <v/>
      </c>
      <c r="AG95" s="2601" t="str">
        <f t="shared" si="6"/>
        <v/>
      </c>
      <c r="AH95" s="2627" t="str">
        <f t="shared" si="6"/>
        <v/>
      </c>
      <c r="AI95" s="1548"/>
      <c r="AJ95" s="778"/>
      <c r="AK95" s="834"/>
      <c r="AL95" s="834"/>
      <c r="AM95" s="834"/>
      <c r="AN95" s="149"/>
      <c r="AO95" s="834"/>
      <c r="AP95" s="834"/>
      <c r="AQ95" s="834"/>
      <c r="AR95" s="834"/>
      <c r="AS95" s="834"/>
      <c r="AT95" s="834"/>
      <c r="AU95" s="834"/>
      <c r="AV95" s="834"/>
      <c r="AW95" s="834"/>
      <c r="AX95" s="834"/>
      <c r="AY95" s="834"/>
      <c r="AZ95" s="834"/>
      <c r="BA95" s="834"/>
      <c r="BB95" s="834"/>
      <c r="BC95" s="834"/>
      <c r="BD95" s="834"/>
      <c r="BE95" s="834"/>
      <c r="BF95" s="834"/>
      <c r="BG95" s="834"/>
      <c r="BH95" s="834"/>
      <c r="BI95" s="834"/>
      <c r="BJ95" s="834"/>
      <c r="BK95" s="834"/>
      <c r="BL95" s="834"/>
      <c r="BM95" s="834"/>
      <c r="BN95" s="834"/>
      <c r="BO95" s="834"/>
      <c r="BP95" s="834"/>
      <c r="BQ95" s="834"/>
      <c r="BR95" s="834"/>
      <c r="BS95" s="834"/>
      <c r="BT95" s="834"/>
      <c r="BU95" s="834"/>
      <c r="BV95" s="834"/>
      <c r="BW95" s="834"/>
      <c r="BX95" s="834"/>
      <c r="BY95" s="834"/>
      <c r="BZ95" s="834"/>
      <c r="CA95" s="834"/>
      <c r="CB95" s="834"/>
      <c r="CC95" s="834"/>
      <c r="CD95" s="834"/>
      <c r="CE95" s="834"/>
      <c r="CF95" s="834"/>
      <c r="CG95" s="834"/>
      <c r="CH95" s="834"/>
      <c r="CI95" s="834"/>
      <c r="CJ95" s="834"/>
      <c r="CK95" s="834"/>
      <c r="CL95" s="834"/>
      <c r="CM95" s="834"/>
      <c r="CN95" s="834"/>
      <c r="CO95" s="834"/>
      <c r="CP95" s="834"/>
      <c r="CQ95" s="834"/>
      <c r="CR95" s="834"/>
      <c r="CS95" s="834"/>
      <c r="CT95" s="834"/>
      <c r="CU95" s="834"/>
      <c r="CV95" s="834"/>
      <c r="CW95" s="834"/>
      <c r="CX95" s="834"/>
      <c r="CY95" s="834"/>
      <c r="CZ95" s="834"/>
      <c r="DA95" s="834"/>
    </row>
    <row r="96" spans="1:105" s="836" customFormat="1" ht="23.25" customHeight="1">
      <c r="A96" s="2582"/>
      <c r="B96" s="2589"/>
      <c r="C96" s="2584"/>
      <c r="D96" s="2592"/>
      <c r="E96" s="2595"/>
      <c r="F96" s="2595"/>
      <c r="G96" s="2595"/>
      <c r="H96" s="2595"/>
      <c r="I96" s="2595"/>
      <c r="J96" s="2595"/>
      <c r="K96" s="2602"/>
      <c r="L96" s="2605"/>
      <c r="M96" s="2602"/>
      <c r="N96" s="2605"/>
      <c r="O96" s="2595"/>
      <c r="P96" s="2595"/>
      <c r="Q96" s="2595"/>
      <c r="R96" s="2595"/>
      <c r="S96" s="2595"/>
      <c r="T96" s="2602"/>
      <c r="U96" s="2605"/>
      <c r="V96" s="2602"/>
      <c r="W96" s="2605"/>
      <c r="X96" s="2602"/>
      <c r="Y96" s="2605"/>
      <c r="Z96" s="2595"/>
      <c r="AA96" s="2602"/>
      <c r="AB96" s="2605"/>
      <c r="AC96" s="2595"/>
      <c r="AD96" s="2595"/>
      <c r="AE96" s="2602"/>
      <c r="AF96" s="2605"/>
      <c r="AG96" s="2602"/>
      <c r="AH96" s="2628"/>
      <c r="AI96" s="1027"/>
      <c r="AJ96" s="778"/>
      <c r="AK96" s="834"/>
      <c r="AL96" s="834"/>
      <c r="AM96" s="834"/>
      <c r="AN96" s="149"/>
      <c r="AO96" s="834"/>
      <c r="AP96" s="834"/>
      <c r="AQ96" s="834"/>
      <c r="AR96" s="834"/>
      <c r="AS96" s="834"/>
      <c r="AT96" s="834"/>
      <c r="AU96" s="834"/>
      <c r="AV96" s="834"/>
      <c r="AW96" s="834"/>
      <c r="AX96" s="834"/>
      <c r="AY96" s="834"/>
      <c r="AZ96" s="834"/>
      <c r="BA96" s="834"/>
      <c r="BB96" s="834"/>
      <c r="BC96" s="834"/>
      <c r="BD96" s="834"/>
      <c r="BE96" s="834"/>
      <c r="BF96" s="834"/>
      <c r="BG96" s="834"/>
      <c r="BH96" s="834"/>
      <c r="BI96" s="834"/>
      <c r="BJ96" s="834"/>
      <c r="BK96" s="834"/>
      <c r="BL96" s="834"/>
      <c r="BM96" s="834"/>
      <c r="BN96" s="834"/>
      <c r="BO96" s="834"/>
      <c r="BP96" s="834"/>
      <c r="BQ96" s="834"/>
      <c r="BR96" s="834"/>
      <c r="BS96" s="834"/>
      <c r="BT96" s="834"/>
      <c r="BU96" s="834"/>
      <c r="BV96" s="834"/>
      <c r="BW96" s="834"/>
      <c r="BX96" s="834"/>
      <c r="BY96" s="834"/>
      <c r="BZ96" s="834"/>
      <c r="CA96" s="834"/>
      <c r="CB96" s="834"/>
      <c r="CC96" s="834"/>
      <c r="CD96" s="834"/>
      <c r="CE96" s="834"/>
      <c r="CF96" s="834"/>
      <c r="CG96" s="834"/>
      <c r="CH96" s="834"/>
      <c r="CI96" s="834"/>
      <c r="CJ96" s="834"/>
      <c r="CK96" s="834"/>
      <c r="CL96" s="834"/>
      <c r="CM96" s="834"/>
      <c r="CN96" s="834"/>
      <c r="CO96" s="834"/>
      <c r="CP96" s="834"/>
      <c r="CQ96" s="834"/>
      <c r="CR96" s="834"/>
      <c r="CS96" s="834"/>
      <c r="CT96" s="834"/>
      <c r="CU96" s="834"/>
      <c r="CV96" s="834"/>
      <c r="CW96" s="834"/>
      <c r="CX96" s="834"/>
      <c r="CY96" s="834"/>
      <c r="CZ96" s="834"/>
      <c r="DA96" s="834"/>
    </row>
    <row r="97" spans="1:105" s="836" customFormat="1" ht="23.25" customHeight="1">
      <c r="A97" s="2582"/>
      <c r="B97" s="2589"/>
      <c r="C97" s="2584"/>
      <c r="D97" s="2592"/>
      <c r="E97" s="2595"/>
      <c r="F97" s="2595"/>
      <c r="G97" s="2595"/>
      <c r="H97" s="2595"/>
      <c r="I97" s="2595"/>
      <c r="J97" s="2595"/>
      <c r="K97" s="2602"/>
      <c r="L97" s="2605"/>
      <c r="M97" s="2602"/>
      <c r="N97" s="2605"/>
      <c r="O97" s="2595"/>
      <c r="P97" s="2595"/>
      <c r="Q97" s="2595"/>
      <c r="R97" s="2595"/>
      <c r="S97" s="2595"/>
      <c r="T97" s="2602"/>
      <c r="U97" s="2605"/>
      <c r="V97" s="2602"/>
      <c r="W97" s="2605"/>
      <c r="X97" s="2602"/>
      <c r="Y97" s="2605"/>
      <c r="Z97" s="2595"/>
      <c r="AA97" s="2602"/>
      <c r="AB97" s="2605"/>
      <c r="AC97" s="2595"/>
      <c r="AD97" s="2595"/>
      <c r="AE97" s="2602"/>
      <c r="AF97" s="2605"/>
      <c r="AG97" s="2602"/>
      <c r="AH97" s="2628"/>
      <c r="AI97" s="1027"/>
      <c r="AJ97" s="778"/>
      <c r="AK97" s="834"/>
      <c r="AL97" s="834"/>
      <c r="AM97" s="834"/>
      <c r="AN97" s="149"/>
      <c r="AO97" s="834"/>
      <c r="AP97" s="834"/>
      <c r="AQ97" s="834"/>
      <c r="AR97" s="834"/>
      <c r="AS97" s="834"/>
      <c r="AT97" s="834"/>
      <c r="AU97" s="834"/>
      <c r="AV97" s="834"/>
      <c r="AW97" s="834"/>
      <c r="AX97" s="834"/>
      <c r="AY97" s="834"/>
      <c r="AZ97" s="834"/>
      <c r="BA97" s="834"/>
      <c r="BB97" s="834"/>
      <c r="BC97" s="834"/>
      <c r="BD97" s="834"/>
      <c r="BE97" s="834"/>
      <c r="BF97" s="834"/>
      <c r="BG97" s="834"/>
      <c r="BH97" s="834"/>
      <c r="BI97" s="834"/>
      <c r="BJ97" s="834"/>
      <c r="BK97" s="834"/>
      <c r="BL97" s="834"/>
      <c r="BM97" s="834"/>
      <c r="BN97" s="834"/>
      <c r="BO97" s="834"/>
      <c r="BP97" s="834"/>
      <c r="BQ97" s="834"/>
      <c r="BR97" s="834"/>
      <c r="BS97" s="834"/>
      <c r="BT97" s="834"/>
      <c r="BU97" s="834"/>
      <c r="BV97" s="834"/>
      <c r="BW97" s="834"/>
      <c r="BX97" s="834"/>
      <c r="BY97" s="834"/>
      <c r="BZ97" s="834"/>
      <c r="CA97" s="834"/>
      <c r="CB97" s="834"/>
      <c r="CC97" s="834"/>
      <c r="CD97" s="834"/>
      <c r="CE97" s="834"/>
      <c r="CF97" s="834"/>
      <c r="CG97" s="834"/>
      <c r="CH97" s="834"/>
      <c r="CI97" s="834"/>
      <c r="CJ97" s="834"/>
      <c r="CK97" s="834"/>
      <c r="CL97" s="834"/>
      <c r="CM97" s="834"/>
      <c r="CN97" s="834"/>
      <c r="CO97" s="834"/>
      <c r="CP97" s="834"/>
      <c r="CQ97" s="834"/>
      <c r="CR97" s="834"/>
      <c r="CS97" s="834"/>
      <c r="CT97" s="834"/>
      <c r="CU97" s="834"/>
      <c r="CV97" s="834"/>
      <c r="CW97" s="834"/>
      <c r="CX97" s="834"/>
      <c r="CY97" s="834"/>
      <c r="CZ97" s="834"/>
      <c r="DA97" s="834"/>
    </row>
    <row r="98" spans="1:105" s="836" customFormat="1" ht="23.25" customHeight="1">
      <c r="A98" s="2582"/>
      <c r="B98" s="2589"/>
      <c r="C98" s="2584"/>
      <c r="D98" s="2592"/>
      <c r="E98" s="2595"/>
      <c r="F98" s="2595"/>
      <c r="G98" s="2595"/>
      <c r="H98" s="2595"/>
      <c r="I98" s="2595"/>
      <c r="J98" s="2595"/>
      <c r="K98" s="2602"/>
      <c r="L98" s="2605"/>
      <c r="M98" s="2602"/>
      <c r="N98" s="2605"/>
      <c r="O98" s="2595"/>
      <c r="P98" s="2595"/>
      <c r="Q98" s="2595"/>
      <c r="R98" s="2595"/>
      <c r="S98" s="2595"/>
      <c r="T98" s="2602"/>
      <c r="U98" s="2605"/>
      <c r="V98" s="2602"/>
      <c r="W98" s="2605"/>
      <c r="X98" s="2602"/>
      <c r="Y98" s="2605"/>
      <c r="Z98" s="2595"/>
      <c r="AA98" s="2602"/>
      <c r="AB98" s="2605"/>
      <c r="AC98" s="2595"/>
      <c r="AD98" s="2595"/>
      <c r="AE98" s="2602"/>
      <c r="AF98" s="2605"/>
      <c r="AG98" s="2602"/>
      <c r="AH98" s="2628"/>
      <c r="AI98" s="778"/>
      <c r="AJ98" s="778"/>
      <c r="AK98" s="834"/>
      <c r="AL98" s="834"/>
      <c r="AM98" s="834"/>
      <c r="AN98" s="149"/>
      <c r="AO98" s="834"/>
      <c r="AP98" s="834"/>
      <c r="AQ98" s="834"/>
      <c r="AR98" s="834"/>
      <c r="AS98" s="834"/>
      <c r="AT98" s="834"/>
      <c r="AU98" s="834"/>
      <c r="AV98" s="834"/>
      <c r="AW98" s="834"/>
      <c r="AX98" s="834"/>
      <c r="AY98" s="834"/>
      <c r="AZ98" s="834"/>
      <c r="BA98" s="834"/>
      <c r="BB98" s="834"/>
      <c r="BC98" s="834"/>
      <c r="BD98" s="834"/>
      <c r="BE98" s="834"/>
      <c r="BF98" s="834"/>
      <c r="BG98" s="834"/>
      <c r="BH98" s="834"/>
      <c r="BI98" s="834"/>
      <c r="BJ98" s="834"/>
      <c r="BK98" s="834"/>
      <c r="BL98" s="834"/>
      <c r="BM98" s="834"/>
      <c r="BN98" s="834"/>
      <c r="BO98" s="834"/>
      <c r="BP98" s="834"/>
      <c r="BQ98" s="834"/>
      <c r="BR98" s="834"/>
      <c r="BS98" s="834"/>
      <c r="BT98" s="834"/>
      <c r="BU98" s="834"/>
      <c r="BV98" s="834"/>
      <c r="BW98" s="834"/>
      <c r="BX98" s="834"/>
      <c r="BY98" s="834"/>
      <c r="BZ98" s="834"/>
      <c r="CA98" s="834"/>
      <c r="CB98" s="834"/>
      <c r="CC98" s="834"/>
      <c r="CD98" s="834"/>
      <c r="CE98" s="834"/>
      <c r="CF98" s="834"/>
      <c r="CG98" s="834"/>
      <c r="CH98" s="834"/>
      <c r="CI98" s="834"/>
      <c r="CJ98" s="834"/>
      <c r="CK98" s="834"/>
      <c r="CL98" s="834"/>
      <c r="CM98" s="834"/>
      <c r="CN98" s="834"/>
      <c r="CO98" s="834"/>
      <c r="CP98" s="834"/>
      <c r="CQ98" s="834"/>
      <c r="CR98" s="834"/>
      <c r="CS98" s="834"/>
      <c r="CT98" s="834"/>
      <c r="CU98" s="834"/>
      <c r="CV98" s="834"/>
      <c r="CW98" s="834"/>
      <c r="CX98" s="834"/>
      <c r="CY98" s="834"/>
      <c r="CZ98" s="834"/>
      <c r="DA98" s="834"/>
    </row>
    <row r="99" spans="1:105" s="836" customFormat="1" ht="23.25" customHeight="1">
      <c r="A99" s="2582"/>
      <c r="B99" s="2589"/>
      <c r="C99" s="2584"/>
      <c r="D99" s="2592"/>
      <c r="E99" s="2595"/>
      <c r="F99" s="2595"/>
      <c r="G99" s="2595"/>
      <c r="H99" s="2595"/>
      <c r="I99" s="2595"/>
      <c r="J99" s="2595"/>
      <c r="K99" s="2602"/>
      <c r="L99" s="2605"/>
      <c r="M99" s="2602"/>
      <c r="N99" s="2605"/>
      <c r="O99" s="2595"/>
      <c r="P99" s="2595"/>
      <c r="Q99" s="2595"/>
      <c r="R99" s="2595"/>
      <c r="S99" s="2595"/>
      <c r="T99" s="2602"/>
      <c r="U99" s="2605"/>
      <c r="V99" s="2602"/>
      <c r="W99" s="2605"/>
      <c r="X99" s="2602"/>
      <c r="Y99" s="2605"/>
      <c r="Z99" s="2595"/>
      <c r="AA99" s="2602"/>
      <c r="AB99" s="2605"/>
      <c r="AC99" s="2595"/>
      <c r="AD99" s="2595"/>
      <c r="AE99" s="2602"/>
      <c r="AF99" s="2605"/>
      <c r="AG99" s="2602"/>
      <c r="AH99" s="2628"/>
      <c r="AI99" s="778"/>
      <c r="AJ99" s="778"/>
      <c r="AK99" s="834"/>
      <c r="AL99" s="834"/>
      <c r="AM99" s="834"/>
      <c r="AN99" s="149"/>
      <c r="AO99" s="834"/>
      <c r="AP99" s="834"/>
      <c r="AQ99" s="834"/>
      <c r="AR99" s="834"/>
      <c r="AS99" s="834"/>
      <c r="AT99" s="834"/>
      <c r="AU99" s="834"/>
      <c r="AV99" s="834"/>
      <c r="AW99" s="834"/>
      <c r="AX99" s="834"/>
      <c r="AY99" s="834"/>
      <c r="AZ99" s="834"/>
      <c r="BA99" s="834"/>
      <c r="BB99" s="834"/>
      <c r="BC99" s="834"/>
      <c r="BD99" s="834"/>
      <c r="BE99" s="834"/>
      <c r="BF99" s="834"/>
      <c r="BG99" s="834"/>
      <c r="BH99" s="834"/>
      <c r="BI99" s="834"/>
      <c r="BJ99" s="834"/>
      <c r="BK99" s="834"/>
      <c r="BL99" s="834"/>
      <c r="BM99" s="834"/>
      <c r="BN99" s="834"/>
      <c r="BO99" s="834"/>
      <c r="BP99" s="834"/>
      <c r="BQ99" s="834"/>
      <c r="BR99" s="834"/>
      <c r="BS99" s="834"/>
      <c r="BT99" s="834"/>
      <c r="BU99" s="834"/>
      <c r="BV99" s="834"/>
      <c r="BW99" s="834"/>
      <c r="BX99" s="834"/>
      <c r="BY99" s="834"/>
      <c r="BZ99" s="834"/>
      <c r="CA99" s="834"/>
      <c r="CB99" s="834"/>
      <c r="CC99" s="834"/>
      <c r="CD99" s="834"/>
      <c r="CE99" s="834"/>
      <c r="CF99" s="834"/>
      <c r="CG99" s="834"/>
      <c r="CH99" s="834"/>
      <c r="CI99" s="834"/>
      <c r="CJ99" s="834"/>
      <c r="CK99" s="834"/>
      <c r="CL99" s="834"/>
      <c r="CM99" s="834"/>
      <c r="CN99" s="834"/>
      <c r="CO99" s="834"/>
      <c r="CP99" s="834"/>
      <c r="CQ99" s="834"/>
      <c r="CR99" s="834"/>
      <c r="CS99" s="834"/>
      <c r="CT99" s="834"/>
      <c r="CU99" s="834"/>
      <c r="CV99" s="834"/>
      <c r="CW99" s="834"/>
      <c r="CX99" s="834"/>
      <c r="CY99" s="834"/>
      <c r="CZ99" s="834"/>
      <c r="DA99" s="834"/>
    </row>
    <row r="100" spans="1:105" s="836" customFormat="1" ht="23.25" customHeight="1">
      <c r="A100" s="2582"/>
      <c r="B100" s="2589"/>
      <c r="C100" s="2584"/>
      <c r="D100" s="2592"/>
      <c r="E100" s="2595"/>
      <c r="F100" s="2595"/>
      <c r="G100" s="2595"/>
      <c r="H100" s="2595"/>
      <c r="I100" s="2595"/>
      <c r="J100" s="2595"/>
      <c r="K100" s="2602"/>
      <c r="L100" s="2605"/>
      <c r="M100" s="2602"/>
      <c r="N100" s="2605"/>
      <c r="O100" s="2595"/>
      <c r="P100" s="2595"/>
      <c r="Q100" s="2595"/>
      <c r="R100" s="2595"/>
      <c r="S100" s="2595"/>
      <c r="T100" s="2602"/>
      <c r="U100" s="2605"/>
      <c r="V100" s="2602"/>
      <c r="W100" s="2605"/>
      <c r="X100" s="2602"/>
      <c r="Y100" s="2605"/>
      <c r="Z100" s="2595"/>
      <c r="AA100" s="2602"/>
      <c r="AB100" s="2605"/>
      <c r="AC100" s="2595"/>
      <c r="AD100" s="2595"/>
      <c r="AE100" s="2602"/>
      <c r="AF100" s="2605"/>
      <c r="AG100" s="2602"/>
      <c r="AH100" s="2628"/>
      <c r="AI100" s="1027"/>
      <c r="AJ100" s="778"/>
      <c r="AK100" s="834"/>
      <c r="AL100" s="834"/>
      <c r="AM100" s="834"/>
      <c r="AN100" s="149"/>
      <c r="AO100" s="834"/>
      <c r="AP100" s="834"/>
      <c r="AQ100" s="834"/>
      <c r="AR100" s="834"/>
      <c r="AS100" s="834"/>
      <c r="AT100" s="834"/>
      <c r="AU100" s="834"/>
      <c r="AV100" s="834"/>
      <c r="AW100" s="834"/>
      <c r="AX100" s="834"/>
      <c r="AY100" s="834"/>
      <c r="AZ100" s="834"/>
      <c r="BA100" s="834"/>
      <c r="BB100" s="834"/>
      <c r="BC100" s="834"/>
      <c r="BD100" s="834"/>
      <c r="BE100" s="834"/>
      <c r="BF100" s="834"/>
      <c r="BG100" s="834"/>
      <c r="BH100" s="834"/>
      <c r="BI100" s="834"/>
      <c r="BJ100" s="834"/>
      <c r="BK100" s="834"/>
      <c r="BL100" s="834"/>
      <c r="BM100" s="834"/>
      <c r="BN100" s="834"/>
      <c r="BO100" s="834"/>
      <c r="BP100" s="834"/>
      <c r="BQ100" s="834"/>
      <c r="BR100" s="834"/>
      <c r="BS100" s="834"/>
      <c r="BT100" s="834"/>
      <c r="BU100" s="834"/>
      <c r="BV100" s="834"/>
      <c r="BW100" s="834"/>
      <c r="BX100" s="834"/>
      <c r="BY100" s="834"/>
      <c r="BZ100" s="834"/>
      <c r="CA100" s="834"/>
      <c r="CB100" s="834"/>
      <c r="CC100" s="834"/>
      <c r="CD100" s="834"/>
      <c r="CE100" s="834"/>
      <c r="CF100" s="834"/>
      <c r="CG100" s="834"/>
      <c r="CH100" s="834"/>
      <c r="CI100" s="834"/>
      <c r="CJ100" s="834"/>
      <c r="CK100" s="834"/>
      <c r="CL100" s="834"/>
      <c r="CM100" s="834"/>
      <c r="CN100" s="834"/>
      <c r="CO100" s="834"/>
      <c r="CP100" s="834"/>
      <c r="CQ100" s="834"/>
      <c r="CR100" s="834"/>
      <c r="CS100" s="834"/>
      <c r="CT100" s="834"/>
      <c r="CU100" s="834"/>
      <c r="CV100" s="834"/>
      <c r="CW100" s="834"/>
      <c r="CX100" s="834"/>
      <c r="CY100" s="834"/>
      <c r="CZ100" s="834"/>
      <c r="DA100" s="834"/>
    </row>
    <row r="101" spans="1:105" s="836" customFormat="1" ht="23.25" customHeight="1">
      <c r="A101" s="2582"/>
      <c r="B101" s="2589"/>
      <c r="C101" s="2584"/>
      <c r="D101" s="2592"/>
      <c r="E101" s="2595"/>
      <c r="F101" s="2595"/>
      <c r="G101" s="2595"/>
      <c r="H101" s="2595"/>
      <c r="I101" s="2595"/>
      <c r="J101" s="2595"/>
      <c r="K101" s="2602"/>
      <c r="L101" s="2605"/>
      <c r="M101" s="2602"/>
      <c r="N101" s="2605"/>
      <c r="O101" s="2595"/>
      <c r="P101" s="2595"/>
      <c r="Q101" s="2595"/>
      <c r="R101" s="2595"/>
      <c r="S101" s="2595"/>
      <c r="T101" s="2602"/>
      <c r="U101" s="2605"/>
      <c r="V101" s="2602"/>
      <c r="W101" s="2605"/>
      <c r="X101" s="2602"/>
      <c r="Y101" s="2605"/>
      <c r="Z101" s="2595"/>
      <c r="AA101" s="2602"/>
      <c r="AB101" s="2605"/>
      <c r="AC101" s="2595"/>
      <c r="AD101" s="2595"/>
      <c r="AE101" s="2602"/>
      <c r="AF101" s="2605"/>
      <c r="AG101" s="2602"/>
      <c r="AH101" s="2628"/>
      <c r="AI101" s="778"/>
      <c r="AJ101" s="778"/>
      <c r="AK101" s="834"/>
      <c r="AL101" s="834"/>
      <c r="AM101" s="834"/>
      <c r="AN101" s="149"/>
      <c r="AO101" s="834"/>
      <c r="AP101" s="834"/>
      <c r="AQ101" s="834"/>
      <c r="AR101" s="834"/>
      <c r="AS101" s="834"/>
      <c r="AT101" s="834"/>
      <c r="AU101" s="834"/>
      <c r="AV101" s="834"/>
      <c r="AW101" s="834"/>
      <c r="AX101" s="834"/>
      <c r="AY101" s="834"/>
      <c r="AZ101" s="834"/>
      <c r="BA101" s="834"/>
      <c r="BB101" s="834"/>
      <c r="BC101" s="834"/>
      <c r="BD101" s="834"/>
      <c r="BE101" s="834"/>
      <c r="BF101" s="834"/>
      <c r="BG101" s="834"/>
      <c r="BH101" s="834"/>
      <c r="BI101" s="834"/>
      <c r="BJ101" s="834"/>
      <c r="BK101" s="834"/>
      <c r="BL101" s="834"/>
      <c r="BM101" s="834"/>
      <c r="BN101" s="834"/>
      <c r="BO101" s="834"/>
      <c r="BP101" s="834"/>
      <c r="BQ101" s="834"/>
      <c r="BR101" s="834"/>
      <c r="BS101" s="834"/>
      <c r="BT101" s="834"/>
      <c r="BU101" s="834"/>
      <c r="BV101" s="834"/>
      <c r="BW101" s="834"/>
      <c r="BX101" s="834"/>
      <c r="BY101" s="834"/>
      <c r="BZ101" s="834"/>
      <c r="CA101" s="834"/>
      <c r="CB101" s="834"/>
      <c r="CC101" s="834"/>
      <c r="CD101" s="834"/>
      <c r="CE101" s="834"/>
      <c r="CF101" s="834"/>
      <c r="CG101" s="834"/>
      <c r="CH101" s="834"/>
      <c r="CI101" s="834"/>
      <c r="CJ101" s="834"/>
      <c r="CK101" s="834"/>
      <c r="CL101" s="834"/>
      <c r="CM101" s="834"/>
      <c r="CN101" s="834"/>
      <c r="CO101" s="834"/>
      <c r="CP101" s="834"/>
      <c r="CQ101" s="834"/>
      <c r="CR101" s="834"/>
      <c r="CS101" s="834"/>
      <c r="CT101" s="834"/>
      <c r="CU101" s="834"/>
      <c r="CV101" s="834"/>
      <c r="CW101" s="834"/>
      <c r="CX101" s="834"/>
      <c r="CY101" s="834"/>
      <c r="CZ101" s="834"/>
      <c r="DA101" s="834"/>
    </row>
    <row r="102" spans="1:105" s="836" customFormat="1" ht="23.25" customHeight="1">
      <c r="A102" s="2582"/>
      <c r="B102" s="2589"/>
      <c r="C102" s="2584"/>
      <c r="D102" s="2592"/>
      <c r="E102" s="2595"/>
      <c r="F102" s="2595"/>
      <c r="G102" s="2595"/>
      <c r="H102" s="2595"/>
      <c r="I102" s="2595"/>
      <c r="J102" s="2595"/>
      <c r="K102" s="2602"/>
      <c r="L102" s="2605"/>
      <c r="M102" s="2602"/>
      <c r="N102" s="2605"/>
      <c r="O102" s="2595"/>
      <c r="P102" s="2595"/>
      <c r="Q102" s="2595"/>
      <c r="R102" s="2595"/>
      <c r="S102" s="2595"/>
      <c r="T102" s="2602"/>
      <c r="U102" s="2605"/>
      <c r="V102" s="2602"/>
      <c r="W102" s="2605"/>
      <c r="X102" s="2602"/>
      <c r="Y102" s="2605"/>
      <c r="Z102" s="2595"/>
      <c r="AA102" s="2602"/>
      <c r="AB102" s="2605"/>
      <c r="AC102" s="2595"/>
      <c r="AD102" s="2595"/>
      <c r="AE102" s="2602"/>
      <c r="AF102" s="2605"/>
      <c r="AG102" s="2602"/>
      <c r="AH102" s="2628"/>
      <c r="AI102" s="778"/>
      <c r="AJ102" s="778"/>
      <c r="AK102" s="834"/>
      <c r="AL102" s="834"/>
      <c r="AM102" s="834"/>
      <c r="AN102" s="149"/>
      <c r="AO102" s="834"/>
      <c r="AP102" s="834"/>
      <c r="AQ102" s="834"/>
      <c r="AR102" s="834"/>
      <c r="AS102" s="834"/>
      <c r="AT102" s="834"/>
      <c r="AU102" s="834"/>
      <c r="AV102" s="834"/>
      <c r="AW102" s="834"/>
      <c r="AX102" s="834"/>
      <c r="AY102" s="834"/>
      <c r="AZ102" s="834"/>
      <c r="BA102" s="834"/>
      <c r="BB102" s="834"/>
      <c r="BC102" s="834"/>
      <c r="BD102" s="834"/>
      <c r="BE102" s="834"/>
      <c r="BF102" s="834"/>
      <c r="BG102" s="834"/>
      <c r="BH102" s="834"/>
      <c r="BI102" s="834"/>
      <c r="BJ102" s="834"/>
      <c r="BK102" s="834"/>
      <c r="BL102" s="834"/>
      <c r="BM102" s="834"/>
      <c r="BN102" s="834"/>
      <c r="BO102" s="834"/>
      <c r="BP102" s="834"/>
      <c r="BQ102" s="834"/>
      <c r="BR102" s="834"/>
      <c r="BS102" s="834"/>
      <c r="BT102" s="834"/>
      <c r="BU102" s="834"/>
      <c r="BV102" s="834"/>
      <c r="BW102" s="834"/>
      <c r="BX102" s="834"/>
      <c r="BY102" s="834"/>
      <c r="BZ102" s="834"/>
      <c r="CA102" s="834"/>
      <c r="CB102" s="834"/>
      <c r="CC102" s="834"/>
      <c r="CD102" s="834"/>
      <c r="CE102" s="834"/>
      <c r="CF102" s="834"/>
      <c r="CG102" s="834"/>
      <c r="CH102" s="834"/>
      <c r="CI102" s="834"/>
      <c r="CJ102" s="834"/>
      <c r="CK102" s="834"/>
      <c r="CL102" s="834"/>
      <c r="CM102" s="834"/>
      <c r="CN102" s="834"/>
      <c r="CO102" s="834"/>
      <c r="CP102" s="834"/>
      <c r="CQ102" s="834"/>
      <c r="CR102" s="834"/>
      <c r="CS102" s="834"/>
      <c r="CT102" s="834"/>
      <c r="CU102" s="834"/>
      <c r="CV102" s="834"/>
      <c r="CW102" s="834"/>
      <c r="CX102" s="834"/>
      <c r="CY102" s="834"/>
      <c r="CZ102" s="834"/>
      <c r="DA102" s="834"/>
    </row>
    <row r="103" spans="1:105" s="836" customFormat="1" ht="23.25" customHeight="1">
      <c r="A103" s="2582"/>
      <c r="B103" s="2589"/>
      <c r="C103" s="2584"/>
      <c r="D103" s="2592"/>
      <c r="E103" s="2595"/>
      <c r="F103" s="2595"/>
      <c r="G103" s="2595"/>
      <c r="H103" s="2595"/>
      <c r="I103" s="2595"/>
      <c r="J103" s="2595"/>
      <c r="K103" s="2602"/>
      <c r="L103" s="2605"/>
      <c r="M103" s="2602"/>
      <c r="N103" s="2605"/>
      <c r="O103" s="2595"/>
      <c r="P103" s="2595"/>
      <c r="Q103" s="2595"/>
      <c r="R103" s="2595"/>
      <c r="S103" s="2595"/>
      <c r="T103" s="2602"/>
      <c r="U103" s="2605"/>
      <c r="V103" s="2602"/>
      <c r="W103" s="2605"/>
      <c r="X103" s="2602"/>
      <c r="Y103" s="2605"/>
      <c r="Z103" s="2595"/>
      <c r="AA103" s="2602"/>
      <c r="AB103" s="2605"/>
      <c r="AC103" s="2595"/>
      <c r="AD103" s="2595"/>
      <c r="AE103" s="2602"/>
      <c r="AF103" s="2605"/>
      <c r="AG103" s="2602"/>
      <c r="AH103" s="2628"/>
      <c r="AI103" s="778"/>
      <c r="AJ103" s="778"/>
      <c r="AK103" s="834"/>
      <c r="AL103" s="834"/>
      <c r="AM103" s="834"/>
      <c r="AN103" s="149"/>
      <c r="AO103" s="834"/>
      <c r="AP103" s="834"/>
      <c r="AQ103" s="834"/>
      <c r="AR103" s="834"/>
      <c r="AS103" s="834"/>
      <c r="AT103" s="834"/>
      <c r="AU103" s="834"/>
      <c r="AV103" s="834"/>
      <c r="AW103" s="834"/>
      <c r="AX103" s="834"/>
      <c r="AY103" s="834"/>
      <c r="AZ103" s="834"/>
      <c r="BA103" s="834"/>
      <c r="BB103" s="834"/>
      <c r="BC103" s="834"/>
      <c r="BD103" s="834"/>
      <c r="BE103" s="834"/>
      <c r="BF103" s="834"/>
      <c r="BG103" s="834"/>
      <c r="BH103" s="834"/>
      <c r="BI103" s="834"/>
      <c r="BJ103" s="834"/>
      <c r="BK103" s="834"/>
      <c r="BL103" s="834"/>
      <c r="BM103" s="834"/>
      <c r="BN103" s="834"/>
      <c r="BO103" s="834"/>
      <c r="BP103" s="834"/>
      <c r="BQ103" s="834"/>
      <c r="BR103" s="834"/>
      <c r="BS103" s="834"/>
      <c r="BT103" s="834"/>
      <c r="BU103" s="834"/>
      <c r="BV103" s="834"/>
      <c r="BW103" s="834"/>
      <c r="BX103" s="834"/>
      <c r="BY103" s="834"/>
      <c r="BZ103" s="834"/>
      <c r="CA103" s="834"/>
      <c r="CB103" s="834"/>
      <c r="CC103" s="834"/>
      <c r="CD103" s="834"/>
      <c r="CE103" s="834"/>
      <c r="CF103" s="834"/>
      <c r="CG103" s="834"/>
      <c r="CH103" s="834"/>
      <c r="CI103" s="834"/>
      <c r="CJ103" s="834"/>
      <c r="CK103" s="834"/>
      <c r="CL103" s="834"/>
      <c r="CM103" s="834"/>
      <c r="CN103" s="834"/>
      <c r="CO103" s="834"/>
      <c r="CP103" s="834"/>
      <c r="CQ103" s="834"/>
      <c r="CR103" s="834"/>
      <c r="CS103" s="834"/>
      <c r="CT103" s="834"/>
      <c r="CU103" s="834"/>
      <c r="CV103" s="834"/>
      <c r="CW103" s="834"/>
      <c r="CX103" s="834"/>
      <c r="CY103" s="834"/>
      <c r="CZ103" s="834"/>
      <c r="DA103" s="834"/>
    </row>
    <row r="104" spans="1:105" s="836" customFormat="1" ht="23.25" customHeight="1">
      <c r="A104" s="2582"/>
      <c r="B104" s="2589"/>
      <c r="C104" s="2584"/>
      <c r="D104" s="2592"/>
      <c r="E104" s="2595"/>
      <c r="F104" s="2595"/>
      <c r="G104" s="2595"/>
      <c r="H104" s="2595"/>
      <c r="I104" s="2595"/>
      <c r="J104" s="2595"/>
      <c r="K104" s="2602"/>
      <c r="L104" s="2605"/>
      <c r="M104" s="2602"/>
      <c r="N104" s="2605"/>
      <c r="O104" s="2595"/>
      <c r="P104" s="2595"/>
      <c r="Q104" s="2595"/>
      <c r="R104" s="2595"/>
      <c r="S104" s="2595"/>
      <c r="T104" s="2602"/>
      <c r="U104" s="2605"/>
      <c r="V104" s="2602"/>
      <c r="W104" s="2605"/>
      <c r="X104" s="2602"/>
      <c r="Y104" s="2605"/>
      <c r="Z104" s="2595"/>
      <c r="AA104" s="2602"/>
      <c r="AB104" s="2605"/>
      <c r="AC104" s="2595"/>
      <c r="AD104" s="2595"/>
      <c r="AE104" s="2602"/>
      <c r="AF104" s="2605"/>
      <c r="AG104" s="2602"/>
      <c r="AH104" s="2628"/>
      <c r="AI104" s="778"/>
      <c r="AJ104" s="778"/>
      <c r="AK104" s="834"/>
      <c r="AL104" s="834"/>
      <c r="AM104" s="834"/>
      <c r="AN104" s="149"/>
      <c r="AO104" s="834"/>
      <c r="AP104" s="834"/>
      <c r="AQ104" s="834"/>
      <c r="AR104" s="834"/>
      <c r="AS104" s="834"/>
      <c r="AT104" s="834"/>
      <c r="AU104" s="834"/>
      <c r="AV104" s="834"/>
      <c r="AW104" s="834"/>
      <c r="AX104" s="834"/>
      <c r="AY104" s="834"/>
      <c r="AZ104" s="834"/>
      <c r="BA104" s="834"/>
      <c r="BB104" s="834"/>
      <c r="BC104" s="834"/>
      <c r="BD104" s="834"/>
      <c r="BE104" s="834"/>
      <c r="BF104" s="834"/>
      <c r="BG104" s="834"/>
      <c r="BH104" s="834"/>
      <c r="BI104" s="834"/>
      <c r="BJ104" s="834"/>
      <c r="BK104" s="834"/>
      <c r="BL104" s="834"/>
      <c r="BM104" s="834"/>
      <c r="BN104" s="834"/>
      <c r="BO104" s="834"/>
      <c r="BP104" s="834"/>
      <c r="BQ104" s="834"/>
      <c r="BR104" s="834"/>
      <c r="BS104" s="834"/>
      <c r="BT104" s="834"/>
      <c r="BU104" s="834"/>
      <c r="BV104" s="834"/>
      <c r="BW104" s="834"/>
      <c r="BX104" s="834"/>
      <c r="BY104" s="834"/>
      <c r="BZ104" s="834"/>
      <c r="CA104" s="834"/>
      <c r="CB104" s="834"/>
      <c r="CC104" s="834"/>
      <c r="CD104" s="834"/>
      <c r="CE104" s="834"/>
      <c r="CF104" s="834"/>
      <c r="CG104" s="834"/>
      <c r="CH104" s="834"/>
      <c r="CI104" s="834"/>
      <c r="CJ104" s="834"/>
      <c r="CK104" s="834"/>
      <c r="CL104" s="834"/>
      <c r="CM104" s="834"/>
      <c r="CN104" s="834"/>
      <c r="CO104" s="834"/>
      <c r="CP104" s="834"/>
      <c r="CQ104" s="834"/>
      <c r="CR104" s="834"/>
      <c r="CS104" s="834"/>
      <c r="CT104" s="834"/>
      <c r="CU104" s="834"/>
      <c r="CV104" s="834"/>
      <c r="CW104" s="834"/>
      <c r="CX104" s="834"/>
      <c r="CY104" s="834"/>
      <c r="CZ104" s="834"/>
      <c r="DA104" s="834"/>
    </row>
    <row r="105" spans="1:105" s="836" customFormat="1" ht="23.25" customHeight="1">
      <c r="A105" s="2582"/>
      <c r="B105" s="2589"/>
      <c r="C105" s="2585"/>
      <c r="D105" s="2593"/>
      <c r="E105" s="2596"/>
      <c r="F105" s="2596"/>
      <c r="G105" s="2596"/>
      <c r="H105" s="2596"/>
      <c r="I105" s="2596"/>
      <c r="J105" s="2596"/>
      <c r="K105" s="2603"/>
      <c r="L105" s="2606"/>
      <c r="M105" s="2603"/>
      <c r="N105" s="2606"/>
      <c r="O105" s="2596"/>
      <c r="P105" s="2596"/>
      <c r="Q105" s="2596"/>
      <c r="R105" s="2596"/>
      <c r="S105" s="2596"/>
      <c r="T105" s="2603"/>
      <c r="U105" s="2606"/>
      <c r="V105" s="2603"/>
      <c r="W105" s="2606"/>
      <c r="X105" s="2603"/>
      <c r="Y105" s="2606"/>
      <c r="Z105" s="2596"/>
      <c r="AA105" s="2603"/>
      <c r="AB105" s="2606"/>
      <c r="AC105" s="2596"/>
      <c r="AD105" s="2596"/>
      <c r="AE105" s="2603"/>
      <c r="AF105" s="2606"/>
      <c r="AG105" s="2603"/>
      <c r="AH105" s="2629"/>
      <c r="AI105" s="778"/>
      <c r="AJ105" s="778"/>
      <c r="AK105" s="834"/>
      <c r="AL105" s="834"/>
      <c r="AM105" s="834"/>
      <c r="AN105" s="149"/>
      <c r="AO105" s="834"/>
      <c r="AP105" s="834"/>
      <c r="AQ105" s="834"/>
      <c r="AR105" s="834"/>
      <c r="AS105" s="834"/>
      <c r="AT105" s="834"/>
      <c r="AU105" s="834"/>
      <c r="AV105" s="834"/>
      <c r="AW105" s="834"/>
      <c r="AX105" s="834"/>
      <c r="AY105" s="834"/>
      <c r="AZ105" s="834"/>
      <c r="BA105" s="834"/>
      <c r="BB105" s="834"/>
      <c r="BC105" s="834"/>
      <c r="BD105" s="834"/>
      <c r="BE105" s="834"/>
      <c r="BF105" s="834"/>
      <c r="BG105" s="834"/>
      <c r="BH105" s="834"/>
      <c r="BI105" s="834"/>
      <c r="BJ105" s="834"/>
      <c r="BK105" s="834"/>
      <c r="BL105" s="834"/>
      <c r="BM105" s="834"/>
      <c r="BN105" s="834"/>
      <c r="BO105" s="834"/>
      <c r="BP105" s="834"/>
      <c r="BQ105" s="834"/>
      <c r="BR105" s="834"/>
      <c r="BS105" s="834"/>
      <c r="BT105" s="834"/>
      <c r="BU105" s="834"/>
      <c r="BV105" s="834"/>
      <c r="BW105" s="834"/>
      <c r="BX105" s="834"/>
      <c r="BY105" s="834"/>
      <c r="BZ105" s="834"/>
      <c r="CA105" s="834"/>
      <c r="CB105" s="834"/>
      <c r="CC105" s="834"/>
      <c r="CD105" s="834"/>
      <c r="CE105" s="834"/>
      <c r="CF105" s="834"/>
      <c r="CG105" s="834"/>
      <c r="CH105" s="834"/>
      <c r="CI105" s="834"/>
      <c r="CJ105" s="834"/>
      <c r="CK105" s="834"/>
      <c r="CL105" s="834"/>
      <c r="CM105" s="834"/>
      <c r="CN105" s="834"/>
      <c r="CO105" s="834"/>
      <c r="CP105" s="834"/>
      <c r="CQ105" s="834"/>
      <c r="CR105" s="834"/>
      <c r="CS105" s="834"/>
      <c r="CT105" s="834"/>
      <c r="CU105" s="834"/>
      <c r="CV105" s="834"/>
      <c r="CW105" s="834"/>
      <c r="CX105" s="834"/>
      <c r="CY105" s="834"/>
      <c r="CZ105" s="834"/>
      <c r="DA105" s="834"/>
    </row>
    <row r="106" spans="1:105" s="836" customFormat="1" ht="27" customHeight="1">
      <c r="A106" s="2582"/>
      <c r="B106" s="2589"/>
      <c r="C106" s="1092" t="s">
        <v>1057</v>
      </c>
      <c r="D106" s="996"/>
      <c r="E106" s="992"/>
      <c r="F106" s="992"/>
      <c r="G106" s="992"/>
      <c r="H106" s="992"/>
      <c r="I106" s="992"/>
      <c r="J106" s="992"/>
      <c r="K106" s="992"/>
      <c r="L106" s="992"/>
      <c r="M106" s="992"/>
      <c r="N106" s="992"/>
      <c r="O106" s="992"/>
      <c r="P106" s="992"/>
      <c r="Q106" s="992"/>
      <c r="R106" s="992"/>
      <c r="S106" s="992"/>
      <c r="T106" s="992"/>
      <c r="U106" s="994"/>
      <c r="V106" s="992"/>
      <c r="W106" s="995"/>
      <c r="X106" s="992"/>
      <c r="Y106" s="992"/>
      <c r="Z106" s="992"/>
      <c r="AA106" s="992"/>
      <c r="AB106" s="992"/>
      <c r="AC106" s="992"/>
      <c r="AD106" s="992"/>
      <c r="AE106" s="992"/>
      <c r="AF106" s="992"/>
      <c r="AG106" s="992"/>
      <c r="AH106" s="993"/>
      <c r="AI106" s="778"/>
      <c r="AJ106" s="778"/>
      <c r="AK106" s="834"/>
      <c r="AL106" s="834"/>
      <c r="AM106" s="834"/>
      <c r="AN106" s="149"/>
      <c r="AO106" s="834"/>
      <c r="AP106" s="834"/>
      <c r="AQ106" s="834"/>
      <c r="AR106" s="834"/>
      <c r="AS106" s="834"/>
      <c r="AT106" s="834"/>
      <c r="AU106" s="834"/>
      <c r="AV106" s="834"/>
      <c r="AW106" s="834"/>
      <c r="AX106" s="834"/>
      <c r="AY106" s="834"/>
      <c r="AZ106" s="834"/>
      <c r="BA106" s="834"/>
      <c r="BB106" s="834"/>
      <c r="BC106" s="834"/>
      <c r="BD106" s="834"/>
      <c r="BE106" s="834"/>
      <c r="BF106" s="834"/>
      <c r="BG106" s="834"/>
      <c r="BH106" s="834"/>
      <c r="BI106" s="834"/>
      <c r="BJ106" s="834"/>
      <c r="BK106" s="834"/>
      <c r="BL106" s="834"/>
      <c r="BM106" s="834"/>
      <c r="BN106" s="834"/>
      <c r="BO106" s="834"/>
      <c r="BP106" s="834"/>
      <c r="BQ106" s="834"/>
      <c r="BR106" s="834"/>
      <c r="BS106" s="834"/>
      <c r="BT106" s="834"/>
      <c r="BU106" s="834"/>
      <c r="BV106" s="834"/>
      <c r="BW106" s="834"/>
      <c r="BX106" s="834"/>
      <c r="BY106" s="834"/>
      <c r="BZ106" s="834"/>
      <c r="CA106" s="834"/>
      <c r="CB106" s="834"/>
      <c r="CC106" s="834"/>
      <c r="CD106" s="834"/>
      <c r="CE106" s="834"/>
      <c r="CF106" s="834"/>
      <c r="CG106" s="834"/>
      <c r="CH106" s="834"/>
      <c r="CI106" s="834"/>
      <c r="CJ106" s="834"/>
      <c r="CK106" s="834"/>
      <c r="CL106" s="834"/>
      <c r="CM106" s="834"/>
      <c r="CN106" s="834"/>
      <c r="CO106" s="834"/>
      <c r="CP106" s="834"/>
      <c r="CQ106" s="834"/>
      <c r="CR106" s="834"/>
      <c r="CS106" s="834"/>
      <c r="CT106" s="834"/>
      <c r="CU106" s="834"/>
      <c r="CV106" s="834"/>
      <c r="CW106" s="834"/>
      <c r="CX106" s="834"/>
      <c r="CY106" s="834"/>
      <c r="CZ106" s="834"/>
      <c r="DA106" s="834"/>
    </row>
    <row r="107" spans="1:105" s="836" customFormat="1" ht="27" customHeight="1">
      <c r="A107" s="2582"/>
      <c r="B107" s="2589"/>
      <c r="C107" s="1092" t="s">
        <v>1058</v>
      </c>
      <c r="D107" s="1094"/>
      <c r="E107" s="782"/>
      <c r="F107" s="782"/>
      <c r="G107" s="782"/>
      <c r="H107" s="785"/>
      <c r="I107" s="782"/>
      <c r="J107" s="782"/>
      <c r="K107" s="782"/>
      <c r="L107" s="785"/>
      <c r="M107" s="782"/>
      <c r="N107" s="782"/>
      <c r="O107" s="782"/>
      <c r="P107" s="782"/>
      <c r="Q107" s="782"/>
      <c r="R107" s="782"/>
      <c r="S107" s="782"/>
      <c r="T107" s="782"/>
      <c r="U107" s="997"/>
      <c r="V107" s="998"/>
      <c r="W107" s="997"/>
      <c r="X107" s="998"/>
      <c r="Y107" s="998"/>
      <c r="Z107" s="782"/>
      <c r="AA107" s="782"/>
      <c r="AB107" s="782"/>
      <c r="AC107" s="782"/>
      <c r="AD107" s="782"/>
      <c r="AE107" s="782"/>
      <c r="AF107" s="782"/>
      <c r="AG107" s="782"/>
      <c r="AH107" s="1075"/>
      <c r="AI107" s="778"/>
      <c r="AJ107" s="778"/>
      <c r="AK107" s="834"/>
      <c r="AL107" s="834"/>
      <c r="AM107" s="834"/>
      <c r="AN107" s="149"/>
      <c r="AO107" s="834"/>
      <c r="AP107" s="834"/>
      <c r="AQ107" s="834"/>
      <c r="AR107" s="834"/>
      <c r="AS107" s="834"/>
      <c r="AT107" s="834"/>
      <c r="AU107" s="834"/>
      <c r="AV107" s="834"/>
      <c r="AW107" s="834"/>
      <c r="AX107" s="834"/>
      <c r="AY107" s="834"/>
      <c r="AZ107" s="834"/>
      <c r="BA107" s="834"/>
      <c r="BB107" s="834"/>
      <c r="BC107" s="834"/>
      <c r="BD107" s="834"/>
      <c r="BE107" s="834"/>
      <c r="BF107" s="834"/>
      <c r="BG107" s="834"/>
      <c r="BH107" s="834"/>
      <c r="BI107" s="834"/>
      <c r="BJ107" s="834"/>
      <c r="BK107" s="834"/>
      <c r="BL107" s="834"/>
      <c r="BM107" s="834"/>
      <c r="BN107" s="834"/>
      <c r="BO107" s="834"/>
      <c r="BP107" s="834"/>
      <c r="BQ107" s="834"/>
      <c r="BR107" s="834"/>
      <c r="BS107" s="834"/>
      <c r="BT107" s="834"/>
      <c r="BU107" s="834"/>
      <c r="BV107" s="834"/>
      <c r="BW107" s="834"/>
      <c r="BX107" s="834"/>
      <c r="BY107" s="834"/>
      <c r="BZ107" s="834"/>
      <c r="CA107" s="834"/>
      <c r="CB107" s="834"/>
      <c r="CC107" s="834"/>
      <c r="CD107" s="834"/>
      <c r="CE107" s="834"/>
      <c r="CF107" s="834"/>
      <c r="CG107" s="834"/>
      <c r="CH107" s="834"/>
      <c r="CI107" s="834"/>
      <c r="CJ107" s="834"/>
      <c r="CK107" s="834"/>
      <c r="CL107" s="834"/>
      <c r="CM107" s="834"/>
      <c r="CN107" s="834"/>
      <c r="CO107" s="834"/>
      <c r="CP107" s="834"/>
      <c r="CQ107" s="834"/>
      <c r="CR107" s="834"/>
      <c r="CS107" s="834"/>
      <c r="CT107" s="834"/>
      <c r="CU107" s="834"/>
      <c r="CV107" s="834"/>
      <c r="CW107" s="834"/>
      <c r="CX107" s="834"/>
      <c r="CY107" s="834"/>
      <c r="CZ107" s="834"/>
      <c r="DA107" s="834"/>
    </row>
    <row r="108" spans="1:105" s="836" customFormat="1" ht="27" customHeight="1" thickBot="1">
      <c r="A108" s="2582"/>
      <c r="B108" s="2589"/>
      <c r="C108" s="1093" t="s">
        <v>1059</v>
      </c>
      <c r="D108" s="1094"/>
      <c r="E108" s="782"/>
      <c r="F108" s="782"/>
      <c r="G108" s="782"/>
      <c r="H108" s="785"/>
      <c r="I108" s="782"/>
      <c r="J108" s="782"/>
      <c r="K108" s="782"/>
      <c r="L108" s="785"/>
      <c r="M108" s="782"/>
      <c r="N108" s="782"/>
      <c r="O108" s="782"/>
      <c r="P108" s="782"/>
      <c r="Q108" s="782"/>
      <c r="R108" s="782"/>
      <c r="S108" s="782"/>
      <c r="T108" s="782"/>
      <c r="U108" s="997"/>
      <c r="V108" s="998"/>
      <c r="W108" s="997"/>
      <c r="X108" s="998"/>
      <c r="Y108" s="998"/>
      <c r="Z108" s="782"/>
      <c r="AA108" s="782"/>
      <c r="AB108" s="782"/>
      <c r="AC108" s="782"/>
      <c r="AD108" s="782"/>
      <c r="AE108" s="782"/>
      <c r="AF108" s="782"/>
      <c r="AG108" s="782"/>
      <c r="AH108" s="1075"/>
      <c r="AI108" s="1122"/>
      <c r="AJ108" s="1121"/>
      <c r="AK108" s="834"/>
      <c r="AL108" s="834"/>
      <c r="AM108" s="834"/>
      <c r="AN108" s="149"/>
      <c r="AO108" s="834"/>
      <c r="AP108" s="834"/>
      <c r="AQ108" s="834"/>
      <c r="AR108" s="834"/>
      <c r="AS108" s="834"/>
      <c r="AT108" s="834"/>
      <c r="AU108" s="834"/>
      <c r="AV108" s="834"/>
      <c r="AW108" s="834"/>
      <c r="AX108" s="834"/>
      <c r="AY108" s="834"/>
      <c r="AZ108" s="834"/>
      <c r="BA108" s="834"/>
      <c r="BB108" s="834"/>
      <c r="BC108" s="834"/>
      <c r="BD108" s="834"/>
      <c r="BE108" s="834"/>
      <c r="BF108" s="834"/>
      <c r="BG108" s="834"/>
      <c r="BH108" s="834"/>
      <c r="BI108" s="834"/>
      <c r="BJ108" s="834"/>
      <c r="BK108" s="834"/>
      <c r="BL108" s="834"/>
      <c r="BM108" s="834"/>
      <c r="BN108" s="834"/>
      <c r="BO108" s="834"/>
      <c r="BP108" s="834"/>
      <c r="BQ108" s="834"/>
      <c r="BR108" s="834"/>
      <c r="BS108" s="834"/>
      <c r="BT108" s="834"/>
      <c r="BU108" s="834"/>
      <c r="BV108" s="834"/>
      <c r="BW108" s="834"/>
      <c r="BX108" s="834"/>
      <c r="BY108" s="834"/>
      <c r="BZ108" s="834"/>
      <c r="CA108" s="834"/>
      <c r="CB108" s="834"/>
      <c r="CC108" s="834"/>
      <c r="CD108" s="834"/>
      <c r="CE108" s="834"/>
      <c r="CF108" s="834"/>
      <c r="CG108" s="834"/>
      <c r="CH108" s="834"/>
      <c r="CI108" s="834"/>
      <c r="CJ108" s="834"/>
      <c r="CK108" s="834"/>
      <c r="CL108" s="834"/>
      <c r="CM108" s="834"/>
      <c r="CN108" s="834"/>
      <c r="CO108" s="834"/>
      <c r="CP108" s="834"/>
      <c r="CQ108" s="834"/>
      <c r="CR108" s="834"/>
      <c r="CS108" s="834"/>
      <c r="CT108" s="834"/>
      <c r="CU108" s="834"/>
      <c r="CV108" s="834"/>
      <c r="CW108" s="834"/>
      <c r="CX108" s="834"/>
      <c r="CY108" s="834"/>
      <c r="CZ108" s="834"/>
      <c r="DA108" s="834"/>
    </row>
    <row r="109" spans="1:105" s="836" customFormat="1" ht="41.25" customHeight="1" thickBot="1">
      <c r="A109" s="834"/>
      <c r="B109" s="2589"/>
      <c r="C109" s="1119" t="s">
        <v>1110</v>
      </c>
      <c r="D109" s="1133"/>
      <c r="E109" s="1134"/>
      <c r="F109" s="1134"/>
      <c r="G109" s="1134"/>
      <c r="H109" s="1135"/>
      <c r="I109" s="1134"/>
      <c r="J109" s="1134"/>
      <c r="K109" s="1134"/>
      <c r="L109" s="1134"/>
      <c r="M109" s="1135"/>
      <c r="N109" s="1134"/>
      <c r="O109" s="1134"/>
      <c r="P109" s="1134"/>
      <c r="Q109" s="1134"/>
      <c r="R109" s="1134"/>
      <c r="S109" s="1134"/>
      <c r="T109" s="1134"/>
      <c r="U109" s="1136"/>
      <c r="V109" s="1134"/>
      <c r="W109" s="1136"/>
      <c r="X109" s="1134"/>
      <c r="Y109" s="1135"/>
      <c r="Z109" s="1134"/>
      <c r="AA109" s="1135"/>
      <c r="AB109" s="1134"/>
      <c r="AC109" s="1134"/>
      <c r="AD109" s="1134"/>
      <c r="AE109" s="1135"/>
      <c r="AF109" s="1134"/>
      <c r="AG109" s="1134"/>
      <c r="AH109" s="1137"/>
      <c r="AI109" s="1162">
        <f>SUM(D109:AH109)</f>
        <v>0</v>
      </c>
      <c r="AJ109" s="1138" t="s">
        <v>1113</v>
      </c>
      <c r="AK109" s="834"/>
      <c r="AL109" s="834"/>
      <c r="AM109" s="834"/>
      <c r="AN109" s="149"/>
      <c r="AO109" s="834"/>
      <c r="AP109" s="834"/>
      <c r="AQ109" s="834"/>
      <c r="AR109" s="834"/>
      <c r="AS109" s="834"/>
      <c r="AT109" s="834"/>
      <c r="AU109" s="834"/>
      <c r="AV109" s="834"/>
      <c r="AW109" s="834"/>
      <c r="AX109" s="834"/>
      <c r="AY109" s="834"/>
      <c r="AZ109" s="834"/>
      <c r="BA109" s="834"/>
      <c r="BB109" s="834"/>
      <c r="BC109" s="834"/>
      <c r="BD109" s="834"/>
      <c r="BE109" s="834"/>
      <c r="BF109" s="834"/>
      <c r="BG109" s="834"/>
      <c r="BH109" s="834"/>
      <c r="BI109" s="834"/>
      <c r="BJ109" s="834"/>
      <c r="BK109" s="834"/>
      <c r="BL109" s="834"/>
      <c r="BM109" s="834"/>
      <c r="BN109" s="834"/>
      <c r="BO109" s="834"/>
      <c r="BP109" s="834"/>
      <c r="BQ109" s="834"/>
      <c r="BR109" s="834"/>
      <c r="BS109" s="834"/>
      <c r="BT109" s="834"/>
      <c r="BU109" s="834"/>
      <c r="BV109" s="834"/>
      <c r="BW109" s="834"/>
      <c r="BX109" s="834"/>
      <c r="BY109" s="834"/>
      <c r="BZ109" s="834"/>
      <c r="CA109" s="834"/>
      <c r="CB109" s="834"/>
      <c r="CC109" s="834"/>
      <c r="CD109" s="834"/>
      <c r="CE109" s="834"/>
      <c r="CF109" s="834"/>
      <c r="CG109" s="834"/>
      <c r="CH109" s="834"/>
      <c r="CI109" s="834"/>
      <c r="CJ109" s="834"/>
      <c r="CK109" s="834"/>
      <c r="CL109" s="834"/>
      <c r="CM109" s="834"/>
      <c r="CN109" s="834"/>
      <c r="CO109" s="834"/>
      <c r="CP109" s="834"/>
      <c r="CQ109" s="834"/>
      <c r="CR109" s="834"/>
      <c r="CS109" s="834"/>
      <c r="CT109" s="834"/>
      <c r="CU109" s="834"/>
      <c r="CV109" s="834"/>
      <c r="CW109" s="834"/>
      <c r="CX109" s="834"/>
      <c r="CY109" s="834"/>
      <c r="CZ109" s="834"/>
      <c r="DA109" s="834"/>
    </row>
    <row r="110" spans="1:105" s="836" customFormat="1" ht="41.25" customHeight="1" thickBot="1">
      <c r="A110" s="834"/>
      <c r="B110" s="2590"/>
      <c r="C110" s="1119" t="s">
        <v>1111</v>
      </c>
      <c r="D110" s="1128"/>
      <c r="E110" s="1129"/>
      <c r="F110" s="1129"/>
      <c r="G110" s="1129"/>
      <c r="H110" s="1130"/>
      <c r="I110" s="1129"/>
      <c r="J110" s="1129"/>
      <c r="K110" s="1129"/>
      <c r="L110" s="1129"/>
      <c r="M110" s="1130"/>
      <c r="N110" s="1129"/>
      <c r="O110" s="1129"/>
      <c r="P110" s="1129"/>
      <c r="Q110" s="1129"/>
      <c r="R110" s="1129"/>
      <c r="S110" s="1129"/>
      <c r="T110" s="1129"/>
      <c r="U110" s="1131"/>
      <c r="V110" s="1129"/>
      <c r="W110" s="1131"/>
      <c r="X110" s="1129"/>
      <c r="Y110" s="1130"/>
      <c r="Z110" s="1129"/>
      <c r="AA110" s="1130"/>
      <c r="AB110" s="1129"/>
      <c r="AC110" s="1129"/>
      <c r="AD110" s="1129"/>
      <c r="AE110" s="1130"/>
      <c r="AF110" s="1129"/>
      <c r="AG110" s="1129"/>
      <c r="AH110" s="1132"/>
      <c r="AI110" s="1162">
        <f>SUM(D110:AH110)</f>
        <v>0</v>
      </c>
      <c r="AJ110" s="1138" t="s">
        <v>1114</v>
      </c>
      <c r="AK110" s="834"/>
      <c r="AL110" s="834"/>
      <c r="AM110" s="834"/>
      <c r="AN110" s="149"/>
      <c r="AO110" s="834"/>
      <c r="AP110" s="834"/>
      <c r="AQ110" s="834"/>
      <c r="AR110" s="834"/>
      <c r="AS110" s="834"/>
      <c r="AT110" s="834"/>
      <c r="AU110" s="834"/>
      <c r="AV110" s="834"/>
      <c r="AW110" s="834"/>
      <c r="AX110" s="834"/>
      <c r="AY110" s="834"/>
      <c r="AZ110" s="834"/>
      <c r="BA110" s="834"/>
      <c r="BB110" s="834"/>
      <c r="BC110" s="834"/>
      <c r="BD110" s="834"/>
      <c r="BE110" s="834"/>
      <c r="BF110" s="834"/>
      <c r="BG110" s="834"/>
      <c r="BH110" s="834"/>
      <c r="BI110" s="834"/>
      <c r="BJ110" s="834"/>
      <c r="BK110" s="834"/>
      <c r="BL110" s="834"/>
      <c r="BM110" s="834"/>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c r="CI110" s="834"/>
      <c r="CJ110" s="834"/>
      <c r="CK110" s="834"/>
      <c r="CL110" s="834"/>
      <c r="CM110" s="834"/>
      <c r="CN110" s="834"/>
      <c r="CO110" s="834"/>
      <c r="CP110" s="834"/>
      <c r="CQ110" s="834"/>
      <c r="CR110" s="834"/>
      <c r="CS110" s="834"/>
      <c r="CT110" s="834"/>
      <c r="CU110" s="834"/>
      <c r="CV110" s="834"/>
      <c r="CW110" s="834"/>
      <c r="CX110" s="834"/>
      <c r="CY110" s="834"/>
      <c r="CZ110" s="834"/>
      <c r="DA110" s="834"/>
    </row>
    <row r="111" spans="1:105">
      <c r="A111" s="18"/>
      <c r="B111" s="122"/>
      <c r="C111" s="122"/>
      <c r="D111" s="788" t="str">
        <f>IF(D106="","",D109)</f>
        <v/>
      </c>
      <c r="E111" s="788" t="str">
        <f t="shared" ref="E111:AH111" si="7">IF(E106="","",E109)</f>
        <v/>
      </c>
      <c r="F111" s="788" t="str">
        <f t="shared" si="7"/>
        <v/>
      </c>
      <c r="G111" s="788" t="str">
        <f t="shared" si="7"/>
        <v/>
      </c>
      <c r="H111" s="788" t="str">
        <f t="shared" si="7"/>
        <v/>
      </c>
      <c r="I111" s="788" t="str">
        <f t="shared" si="7"/>
        <v/>
      </c>
      <c r="J111" s="788" t="str">
        <f t="shared" si="7"/>
        <v/>
      </c>
      <c r="K111" s="788" t="str">
        <f t="shared" si="7"/>
        <v/>
      </c>
      <c r="L111" s="788" t="str">
        <f t="shared" si="7"/>
        <v/>
      </c>
      <c r="M111" s="788" t="str">
        <f t="shared" si="7"/>
        <v/>
      </c>
      <c r="N111" s="788" t="str">
        <f t="shared" si="7"/>
        <v/>
      </c>
      <c r="O111" s="788" t="str">
        <f t="shared" si="7"/>
        <v/>
      </c>
      <c r="P111" s="788" t="str">
        <f t="shared" si="7"/>
        <v/>
      </c>
      <c r="Q111" s="788" t="str">
        <f t="shared" si="7"/>
        <v/>
      </c>
      <c r="R111" s="788" t="str">
        <f t="shared" si="7"/>
        <v/>
      </c>
      <c r="S111" s="788" t="str">
        <f t="shared" si="7"/>
        <v/>
      </c>
      <c r="T111" s="788" t="str">
        <f t="shared" si="7"/>
        <v/>
      </c>
      <c r="U111" s="788" t="str">
        <f t="shared" si="7"/>
        <v/>
      </c>
      <c r="V111" s="788" t="str">
        <f t="shared" si="7"/>
        <v/>
      </c>
      <c r="W111" s="788" t="str">
        <f t="shared" si="7"/>
        <v/>
      </c>
      <c r="X111" s="788" t="str">
        <f t="shared" si="7"/>
        <v/>
      </c>
      <c r="Y111" s="788" t="str">
        <f t="shared" si="7"/>
        <v/>
      </c>
      <c r="Z111" s="788" t="str">
        <f t="shared" si="7"/>
        <v/>
      </c>
      <c r="AA111" s="788" t="str">
        <f t="shared" si="7"/>
        <v/>
      </c>
      <c r="AB111" s="788" t="str">
        <f t="shared" si="7"/>
        <v/>
      </c>
      <c r="AC111" s="788" t="str">
        <f t="shared" si="7"/>
        <v/>
      </c>
      <c r="AD111" s="788" t="str">
        <f t="shared" si="7"/>
        <v/>
      </c>
      <c r="AE111" s="788" t="str">
        <f t="shared" si="7"/>
        <v/>
      </c>
      <c r="AF111" s="788" t="str">
        <f t="shared" si="7"/>
        <v/>
      </c>
      <c r="AG111" s="788" t="str">
        <f t="shared" si="7"/>
        <v/>
      </c>
      <c r="AH111" s="788" t="str">
        <f t="shared" si="7"/>
        <v/>
      </c>
      <c r="AI111" s="742"/>
      <c r="AJ111" s="778"/>
      <c r="AK111" s="18"/>
      <c r="AL111" s="18"/>
      <c r="AM111" s="18"/>
      <c r="AN111" s="149"/>
      <c r="AO111" s="834"/>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row>
    <row r="112" spans="1:105" s="836" customFormat="1" ht="22.5" customHeight="1">
      <c r="A112" s="834"/>
      <c r="B112" s="1024"/>
      <c r="C112" s="1024"/>
      <c r="D112" s="1024"/>
      <c r="E112" s="1089"/>
      <c r="F112" s="1089"/>
      <c r="G112" s="1089"/>
      <c r="H112" s="1089"/>
      <c r="I112" s="1089"/>
      <c r="J112" s="1089"/>
      <c r="K112" s="1089"/>
      <c r="L112" s="1089"/>
      <c r="M112" s="1089"/>
      <c r="N112" s="1089"/>
      <c r="O112" s="1089"/>
      <c r="P112" s="1089"/>
      <c r="Q112" s="1089"/>
      <c r="R112" s="1089"/>
      <c r="S112" s="1090" t="s">
        <v>992</v>
      </c>
      <c r="T112" s="1091"/>
      <c r="U112" s="1091"/>
      <c r="V112" s="1091"/>
      <c r="W112" s="1091"/>
      <c r="X112" s="1091"/>
      <c r="Y112" s="1091"/>
      <c r="Z112" s="1091"/>
      <c r="AA112" s="1091"/>
      <c r="AB112" s="2689">
        <f>AI128+AI144</f>
        <v>0</v>
      </c>
      <c r="AC112" s="2689"/>
      <c r="AD112" s="1091"/>
      <c r="AE112" s="1091"/>
      <c r="AF112" s="1091"/>
      <c r="AG112" s="1089"/>
      <c r="AH112" s="1089"/>
      <c r="AI112" s="778"/>
      <c r="AJ112" s="778"/>
      <c r="AK112" s="834"/>
      <c r="AL112" s="834"/>
      <c r="AM112" s="834"/>
      <c r="AN112" s="834"/>
      <c r="AO112" s="834"/>
      <c r="AP112" s="834"/>
      <c r="AQ112" s="834"/>
      <c r="AR112" s="834"/>
      <c r="AS112" s="834"/>
      <c r="AT112" s="834"/>
      <c r="AU112" s="834"/>
      <c r="AV112" s="834"/>
      <c r="AW112" s="834"/>
      <c r="AX112" s="834"/>
      <c r="AY112" s="834"/>
      <c r="AZ112" s="834"/>
      <c r="BA112" s="834"/>
      <c r="BB112" s="834"/>
      <c r="BC112" s="834"/>
      <c r="BD112" s="834"/>
      <c r="BE112" s="834"/>
      <c r="BF112" s="834"/>
      <c r="BG112" s="834"/>
      <c r="BH112" s="834"/>
      <c r="BI112" s="834"/>
      <c r="BJ112" s="834"/>
      <c r="BK112" s="834"/>
      <c r="BL112" s="834"/>
      <c r="BM112" s="834"/>
      <c r="BN112" s="834"/>
      <c r="BO112" s="834"/>
      <c r="BP112" s="834"/>
      <c r="BQ112" s="834"/>
      <c r="BR112" s="834"/>
      <c r="BS112" s="834"/>
      <c r="BT112" s="834"/>
      <c r="BU112" s="834"/>
      <c r="BV112" s="834"/>
      <c r="BW112" s="834"/>
      <c r="BX112" s="834"/>
      <c r="BY112" s="834"/>
      <c r="BZ112" s="834"/>
      <c r="CA112" s="834"/>
      <c r="CB112" s="834"/>
      <c r="CC112" s="834"/>
      <c r="CD112" s="834"/>
      <c r="CE112" s="834"/>
      <c r="CF112" s="834"/>
      <c r="CG112" s="834"/>
      <c r="CH112" s="834"/>
      <c r="CI112" s="834"/>
      <c r="CJ112" s="834"/>
      <c r="CK112" s="834"/>
      <c r="CL112" s="834"/>
      <c r="CM112" s="834"/>
      <c r="CN112" s="834"/>
      <c r="CO112" s="834"/>
      <c r="CP112" s="834"/>
      <c r="CQ112" s="834"/>
      <c r="CR112" s="834"/>
      <c r="CS112" s="834"/>
      <c r="CT112" s="834"/>
      <c r="CU112" s="834"/>
      <c r="CV112" s="834"/>
      <c r="CW112" s="834"/>
      <c r="CX112" s="834"/>
      <c r="CY112" s="834"/>
      <c r="CZ112" s="834"/>
      <c r="DA112" s="834"/>
    </row>
    <row r="113" spans="1:105" s="836" customFormat="1" ht="9" customHeight="1">
      <c r="A113" s="834"/>
      <c r="B113" s="1024"/>
      <c r="C113" s="1024"/>
      <c r="D113" s="1024"/>
      <c r="E113" s="1089"/>
      <c r="F113" s="1089"/>
      <c r="G113" s="1089"/>
      <c r="H113" s="1089"/>
      <c r="I113" s="1089"/>
      <c r="J113" s="1089"/>
      <c r="K113" s="1089"/>
      <c r="L113" s="1089"/>
      <c r="M113" s="1089"/>
      <c r="N113" s="1089"/>
      <c r="O113" s="1089"/>
      <c r="P113" s="1089"/>
      <c r="Q113" s="1089"/>
      <c r="R113" s="1089"/>
      <c r="S113" s="1090"/>
      <c r="T113" s="1091"/>
      <c r="U113" s="1091"/>
      <c r="V113" s="1091"/>
      <c r="W113" s="1091"/>
      <c r="X113" s="1091"/>
      <c r="Y113" s="1091"/>
      <c r="Z113" s="1091"/>
      <c r="AA113" s="1091"/>
      <c r="AB113" s="1095"/>
      <c r="AC113" s="1091"/>
      <c r="AD113" s="1091"/>
      <c r="AE113" s="1091"/>
      <c r="AF113" s="1091"/>
      <c r="AG113" s="1089"/>
      <c r="AH113" s="1089"/>
      <c r="AI113" s="778"/>
      <c r="AJ113" s="778"/>
      <c r="AK113" s="834"/>
      <c r="AL113" s="834"/>
      <c r="AM113" s="834"/>
      <c r="AN113" s="834"/>
      <c r="AO113" s="834"/>
      <c r="AP113" s="834"/>
      <c r="AQ113" s="834"/>
      <c r="AR113" s="834"/>
      <c r="AS113" s="834"/>
      <c r="AT113" s="834"/>
      <c r="AU113" s="834"/>
      <c r="AV113" s="834"/>
      <c r="AW113" s="834"/>
      <c r="AX113" s="834"/>
      <c r="AY113" s="834"/>
      <c r="AZ113" s="834"/>
      <c r="BA113" s="834"/>
      <c r="BB113" s="834"/>
      <c r="BC113" s="834"/>
      <c r="BD113" s="834"/>
      <c r="BE113" s="834"/>
      <c r="BF113" s="834"/>
      <c r="BG113" s="834"/>
      <c r="BH113" s="834"/>
      <c r="BI113" s="834"/>
      <c r="BJ113" s="834"/>
      <c r="BK113" s="834"/>
      <c r="BL113" s="834"/>
      <c r="BM113" s="834"/>
      <c r="BN113" s="834"/>
      <c r="BO113" s="834"/>
      <c r="BP113" s="834"/>
      <c r="BQ113" s="834"/>
      <c r="BR113" s="834"/>
      <c r="BS113" s="834"/>
      <c r="BT113" s="834"/>
      <c r="BU113" s="834"/>
      <c r="BV113" s="834"/>
      <c r="BW113" s="834"/>
      <c r="BX113" s="834"/>
      <c r="BY113" s="834"/>
      <c r="BZ113" s="834"/>
      <c r="CA113" s="834"/>
      <c r="CB113" s="834"/>
      <c r="CC113" s="834"/>
      <c r="CD113" s="834"/>
      <c r="CE113" s="834"/>
      <c r="CF113" s="834"/>
      <c r="CG113" s="834"/>
      <c r="CH113" s="834"/>
      <c r="CI113" s="834"/>
      <c r="CJ113" s="834"/>
      <c r="CK113" s="834"/>
      <c r="CL113" s="834"/>
      <c r="CM113" s="834"/>
      <c r="CN113" s="834"/>
      <c r="CO113" s="834"/>
      <c r="CP113" s="834"/>
      <c r="CQ113" s="834"/>
      <c r="CR113" s="834"/>
      <c r="CS113" s="834"/>
      <c r="CT113" s="834"/>
      <c r="CU113" s="834"/>
      <c r="CV113" s="834"/>
      <c r="CW113" s="834"/>
      <c r="CX113" s="834"/>
      <c r="CY113" s="834"/>
      <c r="CZ113" s="834"/>
      <c r="DA113" s="834"/>
    </row>
    <row r="114" spans="1:105" ht="30" customHeight="1">
      <c r="A114" s="2582" t="s">
        <v>1062</v>
      </c>
      <c r="B114" s="2588" t="s">
        <v>1053</v>
      </c>
      <c r="C114" s="684" t="s">
        <v>779</v>
      </c>
      <c r="D114" s="768">
        <f>AQ14</f>
        <v>45975</v>
      </c>
      <c r="E114" s="769">
        <f>IF($D$114="","",IF($D$114+1&lt;$AR$14,$D$114+1,""))</f>
        <v>45976</v>
      </c>
      <c r="F114" s="769">
        <f>IF($D$114="","",IF($D$114+2&lt;$AR$14,$D$114+2,""))</f>
        <v>45977</v>
      </c>
      <c r="G114" s="769">
        <f>IF($D$114="","",IF($D$114+3&lt;$AR$14,$D$114+3,""))</f>
        <v>45978</v>
      </c>
      <c r="H114" s="769">
        <f>IF($D$114="","",IF($D$114+4&lt;$AR$14,$D$114+4,""))</f>
        <v>45979</v>
      </c>
      <c r="I114" s="769">
        <f>IF($D$114="","",IF($D$114+5&lt;$AR$14,$D$114+5,""))</f>
        <v>45980</v>
      </c>
      <c r="J114" s="769">
        <f>IF($D$114="","",IF($D$114+6&lt;$AR$14,$D$114+6,""))</f>
        <v>45981</v>
      </c>
      <c r="K114" s="769">
        <f>IF($D$114="","",IF($D$114+7&lt;$AR$14,$D$114+7,""))</f>
        <v>45982</v>
      </c>
      <c r="L114" s="769">
        <f>IF($D$114="","",IF($D$114+8&lt;$AR$14,$D$114+8,""))</f>
        <v>45983</v>
      </c>
      <c r="M114" s="769">
        <f>IF($D$114="","",IF($D$114+9&lt;$AR$14,$D$114+9,""))</f>
        <v>45984</v>
      </c>
      <c r="N114" s="769">
        <f>IF($D$114="","",IF($D$114+10&lt;$AR$14,$D$114+10,""))</f>
        <v>45985</v>
      </c>
      <c r="O114" s="769">
        <f>IF($D$114="","",IF($D$114+11&lt;$AR$14,$D$114+11,""))</f>
        <v>45986</v>
      </c>
      <c r="P114" s="769">
        <f>IF($D$114="","",IF($D$114+12&lt;$AR$14,$D$114+12,""))</f>
        <v>45987</v>
      </c>
      <c r="Q114" s="769">
        <f>IF($D$114="","",IF($D$114+13&lt;$AR$14,$D$114+13,""))</f>
        <v>45988</v>
      </c>
      <c r="R114" s="769">
        <f>IF($D$114="","",IF($D$114+14&lt;$AR$14,$D$114+14,""))</f>
        <v>45989</v>
      </c>
      <c r="S114" s="769">
        <f>IF($D$114="","",IF($D$114+15&lt;$AR$14,$D$114+15,""))</f>
        <v>45990</v>
      </c>
      <c r="T114" s="769">
        <f>IF($D$114="","",IF($D$114+16&lt;$AR$14,$D$114+16,""))</f>
        <v>45991</v>
      </c>
      <c r="U114" s="769">
        <f>IF($D$114="","",IF($D$114+17&lt;$AR$14,$D$114+17,""))</f>
        <v>45992</v>
      </c>
      <c r="V114" s="769">
        <f>IF($D$114="","",IF($D$114+18&lt;$AR$14,$D$114+18,""))</f>
        <v>45993</v>
      </c>
      <c r="W114" s="769">
        <f>IF($D$114="","",IF($D$114+19&lt;$AR$14,$D$114+19,""))</f>
        <v>45994</v>
      </c>
      <c r="X114" s="769">
        <f>IF($D$114="","",IF($D$114+20&lt;$AR$14,$D$114+20,""))</f>
        <v>45995</v>
      </c>
      <c r="Y114" s="769">
        <f>IF($D$114="","",IF($D$114+21&lt;$AR$14,$D$114+21,""))</f>
        <v>45996</v>
      </c>
      <c r="Z114" s="769">
        <f>IF($D$114="","",IF($D$114+22&lt;$AR$14,$D$114+22,""))</f>
        <v>45997</v>
      </c>
      <c r="AA114" s="769">
        <f>IF($D$114="","",IF($D$114+23&lt;$AR$14,$D$114+23,""))</f>
        <v>45998</v>
      </c>
      <c r="AB114" s="769">
        <f>IF($D$114="","",IF($D$114+24&lt;$AR$14,$D$114+24,""))</f>
        <v>45999</v>
      </c>
      <c r="AC114" s="769">
        <f>IF($D$114="","",IF($D$114+25&lt;$AR$14,$D$114+25,""))</f>
        <v>46000</v>
      </c>
      <c r="AD114" s="769">
        <f>IF($D$114="","",IF($D$114+26&lt;$AR$14,$D$114+26,""))</f>
        <v>46001</v>
      </c>
      <c r="AE114" s="769">
        <f>IF($D$114="","",IF($D$114+27&lt;$AR$14,$D$114+27,""))</f>
        <v>46002</v>
      </c>
      <c r="AF114" s="769">
        <f>IF($D$114="","",IF($D$114+28&lt;$AR$14,$D$114+28,""))</f>
        <v>46003</v>
      </c>
      <c r="AG114" s="769">
        <f>IF($D$114="","",IF($D$114+29&lt;$AR$14,$D$114+29,""))</f>
        <v>46004</v>
      </c>
      <c r="AH114" s="770" t="str">
        <f>IF($D$114="","",IF($D$114+30&lt;$AR$14,$D$114+30,""))</f>
        <v/>
      </c>
      <c r="AI114" s="742"/>
      <c r="AJ114" s="778"/>
      <c r="AK114" s="18"/>
      <c r="AL114" s="18"/>
      <c r="AM114" s="18"/>
      <c r="AN114" s="1019"/>
      <c r="AO114" s="834"/>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row>
    <row r="115" spans="1:105" ht="20.100000000000001" customHeight="1">
      <c r="A115" s="2582"/>
      <c r="B115" s="2589"/>
      <c r="C115" s="684" t="s">
        <v>100</v>
      </c>
      <c r="D115" s="771" t="str">
        <f t="shared" ref="D115:AH115" si="8">TEXT(D114,"aaa")</f>
        <v>金</v>
      </c>
      <c r="E115" s="772" t="str">
        <f t="shared" si="8"/>
        <v>土</v>
      </c>
      <c r="F115" s="772" t="str">
        <f t="shared" si="8"/>
        <v>日</v>
      </c>
      <c r="G115" s="772" t="str">
        <f t="shared" si="8"/>
        <v>月</v>
      </c>
      <c r="H115" s="772" t="str">
        <f t="shared" si="8"/>
        <v>火</v>
      </c>
      <c r="I115" s="772" t="str">
        <f t="shared" si="8"/>
        <v>水</v>
      </c>
      <c r="J115" s="772" t="str">
        <f t="shared" si="8"/>
        <v>木</v>
      </c>
      <c r="K115" s="772" t="str">
        <f t="shared" si="8"/>
        <v>金</v>
      </c>
      <c r="L115" s="772" t="str">
        <f t="shared" si="8"/>
        <v>土</v>
      </c>
      <c r="M115" s="772" t="str">
        <f t="shared" si="8"/>
        <v>日</v>
      </c>
      <c r="N115" s="772" t="str">
        <f t="shared" si="8"/>
        <v>月</v>
      </c>
      <c r="O115" s="772" t="str">
        <f t="shared" si="8"/>
        <v>火</v>
      </c>
      <c r="P115" s="772" t="str">
        <f t="shared" si="8"/>
        <v>水</v>
      </c>
      <c r="Q115" s="772" t="str">
        <f t="shared" si="8"/>
        <v>木</v>
      </c>
      <c r="R115" s="772" t="str">
        <f t="shared" si="8"/>
        <v>金</v>
      </c>
      <c r="S115" s="772" t="str">
        <f t="shared" si="8"/>
        <v>土</v>
      </c>
      <c r="T115" s="772" t="str">
        <f t="shared" si="8"/>
        <v>日</v>
      </c>
      <c r="U115" s="772" t="str">
        <f t="shared" si="8"/>
        <v>月</v>
      </c>
      <c r="V115" s="772" t="str">
        <f t="shared" si="8"/>
        <v>火</v>
      </c>
      <c r="W115" s="772" t="str">
        <f t="shared" si="8"/>
        <v>水</v>
      </c>
      <c r="X115" s="772" t="str">
        <f t="shared" si="8"/>
        <v>木</v>
      </c>
      <c r="Y115" s="772" t="str">
        <f t="shared" si="8"/>
        <v>金</v>
      </c>
      <c r="Z115" s="772" t="str">
        <f t="shared" si="8"/>
        <v>土</v>
      </c>
      <c r="AA115" s="772" t="str">
        <f t="shared" si="8"/>
        <v>日</v>
      </c>
      <c r="AB115" s="772" t="str">
        <f t="shared" si="8"/>
        <v>月</v>
      </c>
      <c r="AC115" s="772" t="str">
        <f t="shared" si="8"/>
        <v>火</v>
      </c>
      <c r="AD115" s="772" t="str">
        <f t="shared" si="8"/>
        <v>水</v>
      </c>
      <c r="AE115" s="772" t="str">
        <f t="shared" si="8"/>
        <v>木</v>
      </c>
      <c r="AF115" s="772" t="str">
        <f t="shared" si="8"/>
        <v>金</v>
      </c>
      <c r="AG115" s="772" t="str">
        <f t="shared" si="8"/>
        <v>土</v>
      </c>
      <c r="AH115" s="773" t="str">
        <f t="shared" si="8"/>
        <v/>
      </c>
      <c r="AI115" s="742"/>
      <c r="AJ115" s="778"/>
      <c r="AK115" s="18"/>
      <c r="AL115" s="18"/>
      <c r="AM115" s="18"/>
      <c r="AN115" s="1019"/>
      <c r="AO115" s="834"/>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row>
    <row r="116" spans="1:105" s="836" customFormat="1" ht="20.100000000000001" customHeight="1">
      <c r="A116" s="2582"/>
      <c r="B116" s="2589"/>
      <c r="C116" s="1086" t="s">
        <v>989</v>
      </c>
      <c r="D116" s="1083"/>
      <c r="E116" s="1084"/>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5"/>
      <c r="AI116" s="762"/>
      <c r="AJ116" s="762"/>
      <c r="AK116" s="51"/>
      <c r="AL116" s="51"/>
      <c r="AM116" s="51"/>
      <c r="AN116" s="784"/>
      <c r="AO116" s="784"/>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row>
    <row r="117" spans="1:105" ht="21" customHeight="1">
      <c r="A117" s="2582"/>
      <c r="B117" s="2589"/>
      <c r="C117" s="2583" t="s">
        <v>1055</v>
      </c>
      <c r="D117" s="2614"/>
      <c r="E117" s="2601"/>
      <c r="F117" s="2601"/>
      <c r="G117" s="2601"/>
      <c r="H117" s="2601"/>
      <c r="I117" s="2601"/>
      <c r="J117" s="2601"/>
      <c r="K117" s="2601"/>
      <c r="L117" s="2601"/>
      <c r="M117" s="2601"/>
      <c r="N117" s="2601"/>
      <c r="O117" s="2601"/>
      <c r="P117" s="2601"/>
      <c r="Q117" s="2601"/>
      <c r="R117" s="2601"/>
      <c r="S117" s="2601"/>
      <c r="T117" s="2601"/>
      <c r="U117" s="2601"/>
      <c r="V117" s="2601"/>
      <c r="W117" s="2601"/>
      <c r="X117" s="2601"/>
      <c r="Y117" s="2601"/>
      <c r="Z117" s="2601"/>
      <c r="AA117" s="2601"/>
      <c r="AB117" s="2601"/>
      <c r="AC117" s="2601"/>
      <c r="AD117" s="2601"/>
      <c r="AE117" s="2601"/>
      <c r="AF117" s="2630"/>
      <c r="AG117" s="2601"/>
      <c r="AH117" s="2608"/>
      <c r="AI117" s="742"/>
      <c r="AJ117" s="778"/>
      <c r="AK117" s="18"/>
      <c r="AL117" s="18"/>
      <c r="AM117" s="18"/>
      <c r="AN117" s="1019"/>
      <c r="AO117" s="834"/>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row>
    <row r="118" spans="1:105" ht="21" customHeight="1">
      <c r="A118" s="2582"/>
      <c r="B118" s="2589"/>
      <c r="C118" s="2584"/>
      <c r="D118" s="2615"/>
      <c r="E118" s="2602"/>
      <c r="F118" s="2602"/>
      <c r="G118" s="2602"/>
      <c r="H118" s="2602"/>
      <c r="I118" s="2602"/>
      <c r="J118" s="2602"/>
      <c r="K118" s="2602"/>
      <c r="L118" s="2602"/>
      <c r="M118" s="2602"/>
      <c r="N118" s="2602"/>
      <c r="O118" s="2602"/>
      <c r="P118" s="2602"/>
      <c r="Q118" s="2602"/>
      <c r="R118" s="2602"/>
      <c r="S118" s="2602"/>
      <c r="T118" s="2602"/>
      <c r="U118" s="2602"/>
      <c r="V118" s="2602"/>
      <c r="W118" s="2602"/>
      <c r="X118" s="2602"/>
      <c r="Y118" s="2602"/>
      <c r="Z118" s="2602"/>
      <c r="AA118" s="2602"/>
      <c r="AB118" s="2602"/>
      <c r="AC118" s="2602"/>
      <c r="AD118" s="2602"/>
      <c r="AE118" s="2602"/>
      <c r="AF118" s="2631"/>
      <c r="AG118" s="2602"/>
      <c r="AH118" s="2609"/>
      <c r="AI118" s="742"/>
      <c r="AJ118" s="778"/>
      <c r="AK118" s="18"/>
      <c r="AL118" s="18"/>
      <c r="AM118" s="18"/>
      <c r="AN118" s="1019"/>
      <c r="AO118" s="834"/>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row>
    <row r="119" spans="1:105" ht="21" customHeight="1">
      <c r="A119" s="2582"/>
      <c r="B119" s="2589"/>
      <c r="C119" s="2584"/>
      <c r="D119" s="2615"/>
      <c r="E119" s="2602"/>
      <c r="F119" s="2602"/>
      <c r="G119" s="2602"/>
      <c r="H119" s="2602"/>
      <c r="I119" s="2602"/>
      <c r="J119" s="2602"/>
      <c r="K119" s="2602"/>
      <c r="L119" s="2602"/>
      <c r="M119" s="2602"/>
      <c r="N119" s="2602"/>
      <c r="O119" s="2602"/>
      <c r="P119" s="2602"/>
      <c r="Q119" s="2602"/>
      <c r="R119" s="2602"/>
      <c r="S119" s="2602"/>
      <c r="T119" s="2602"/>
      <c r="U119" s="2602"/>
      <c r="V119" s="2602"/>
      <c r="W119" s="2602"/>
      <c r="X119" s="2602"/>
      <c r="Y119" s="2602"/>
      <c r="Z119" s="2602"/>
      <c r="AA119" s="2602"/>
      <c r="AB119" s="2602"/>
      <c r="AC119" s="2602"/>
      <c r="AD119" s="2602"/>
      <c r="AE119" s="2602"/>
      <c r="AF119" s="2631"/>
      <c r="AG119" s="2602"/>
      <c r="AH119" s="2609"/>
      <c r="AI119" s="742"/>
      <c r="AJ119" s="778"/>
      <c r="AK119" s="18"/>
      <c r="AL119" s="49"/>
      <c r="AM119" s="18"/>
      <c r="AN119" s="1020"/>
      <c r="AO119" s="1021"/>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row>
    <row r="120" spans="1:105" ht="21" customHeight="1">
      <c r="A120" s="2582"/>
      <c r="B120" s="2589"/>
      <c r="C120" s="2584"/>
      <c r="D120" s="2615"/>
      <c r="E120" s="2602"/>
      <c r="F120" s="2602"/>
      <c r="G120" s="2602"/>
      <c r="H120" s="2602"/>
      <c r="I120" s="2602"/>
      <c r="J120" s="2602"/>
      <c r="K120" s="2602"/>
      <c r="L120" s="2602"/>
      <c r="M120" s="2602"/>
      <c r="N120" s="2602"/>
      <c r="O120" s="2602"/>
      <c r="P120" s="2602"/>
      <c r="Q120" s="2602"/>
      <c r="R120" s="2602"/>
      <c r="S120" s="2602"/>
      <c r="T120" s="2602"/>
      <c r="U120" s="2602"/>
      <c r="V120" s="2602"/>
      <c r="W120" s="2602"/>
      <c r="X120" s="2602"/>
      <c r="Y120" s="2602"/>
      <c r="Z120" s="2602"/>
      <c r="AA120" s="2602"/>
      <c r="AB120" s="2602"/>
      <c r="AC120" s="2602"/>
      <c r="AD120" s="2602"/>
      <c r="AE120" s="2602"/>
      <c r="AF120" s="2631"/>
      <c r="AG120" s="2602"/>
      <c r="AH120" s="2609"/>
      <c r="AI120" s="742"/>
      <c r="AJ120" s="778"/>
      <c r="AK120" s="18"/>
      <c r="AL120" s="18"/>
      <c r="AM120" s="18"/>
      <c r="AN120" s="149"/>
      <c r="AO120" s="834"/>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row>
    <row r="121" spans="1:105" ht="21" customHeight="1">
      <c r="A121" s="2582"/>
      <c r="B121" s="2589"/>
      <c r="C121" s="2584"/>
      <c r="D121" s="2615"/>
      <c r="E121" s="2602"/>
      <c r="F121" s="2602"/>
      <c r="G121" s="2602"/>
      <c r="H121" s="2602"/>
      <c r="I121" s="2602"/>
      <c r="J121" s="2602"/>
      <c r="K121" s="2602"/>
      <c r="L121" s="2602"/>
      <c r="M121" s="2602"/>
      <c r="N121" s="2602"/>
      <c r="O121" s="2602"/>
      <c r="P121" s="2602"/>
      <c r="Q121" s="2602"/>
      <c r="R121" s="2602"/>
      <c r="S121" s="2602"/>
      <c r="T121" s="2602"/>
      <c r="U121" s="2602"/>
      <c r="V121" s="2602"/>
      <c r="W121" s="2602"/>
      <c r="X121" s="2602"/>
      <c r="Y121" s="2602"/>
      <c r="Z121" s="2602"/>
      <c r="AA121" s="2602"/>
      <c r="AB121" s="2602"/>
      <c r="AC121" s="2602"/>
      <c r="AD121" s="2602"/>
      <c r="AE121" s="2602"/>
      <c r="AF121" s="2631"/>
      <c r="AG121" s="2602"/>
      <c r="AH121" s="2609"/>
      <c r="AI121" s="742"/>
      <c r="AJ121" s="778"/>
      <c r="AK121" s="18"/>
      <c r="AL121" s="18"/>
      <c r="AM121" s="18"/>
      <c r="AN121" s="835"/>
      <c r="AO121" s="834"/>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row>
    <row r="122" spans="1:105" ht="21" customHeight="1">
      <c r="A122" s="2582"/>
      <c r="B122" s="2589"/>
      <c r="C122" s="2584"/>
      <c r="D122" s="2615"/>
      <c r="E122" s="2602"/>
      <c r="F122" s="2602"/>
      <c r="G122" s="2602"/>
      <c r="H122" s="2602"/>
      <c r="I122" s="2602"/>
      <c r="J122" s="2602"/>
      <c r="K122" s="2602"/>
      <c r="L122" s="2602"/>
      <c r="M122" s="2602"/>
      <c r="N122" s="2602"/>
      <c r="O122" s="2602"/>
      <c r="P122" s="2602"/>
      <c r="Q122" s="2602"/>
      <c r="R122" s="2602"/>
      <c r="S122" s="2602"/>
      <c r="T122" s="2602"/>
      <c r="U122" s="2602"/>
      <c r="V122" s="2602"/>
      <c r="W122" s="2602"/>
      <c r="X122" s="2602"/>
      <c r="Y122" s="2602"/>
      <c r="Z122" s="2602"/>
      <c r="AA122" s="2602"/>
      <c r="AB122" s="2602"/>
      <c r="AC122" s="2602"/>
      <c r="AD122" s="2602"/>
      <c r="AE122" s="2602"/>
      <c r="AF122" s="2631"/>
      <c r="AG122" s="2602"/>
      <c r="AH122" s="2609"/>
      <c r="AI122" s="742"/>
      <c r="AJ122" s="778"/>
      <c r="AK122" s="18"/>
      <c r="AL122" s="18"/>
      <c r="AM122" s="18"/>
      <c r="AN122" s="932"/>
      <c r="AO122" s="931"/>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row>
    <row r="123" spans="1:105" ht="21" customHeight="1">
      <c r="A123" s="2582"/>
      <c r="B123" s="2589"/>
      <c r="C123" s="2584"/>
      <c r="D123" s="2615"/>
      <c r="E123" s="2602"/>
      <c r="F123" s="2602"/>
      <c r="G123" s="2602"/>
      <c r="H123" s="2602"/>
      <c r="I123" s="2602"/>
      <c r="J123" s="2602"/>
      <c r="K123" s="2602"/>
      <c r="L123" s="2602"/>
      <c r="M123" s="2602"/>
      <c r="N123" s="2602"/>
      <c r="O123" s="2602"/>
      <c r="P123" s="2602"/>
      <c r="Q123" s="2602"/>
      <c r="R123" s="2602"/>
      <c r="S123" s="2602"/>
      <c r="T123" s="2602"/>
      <c r="U123" s="2602"/>
      <c r="V123" s="2602"/>
      <c r="W123" s="2602"/>
      <c r="X123" s="2602"/>
      <c r="Y123" s="2602"/>
      <c r="Z123" s="2602"/>
      <c r="AA123" s="2602"/>
      <c r="AB123" s="2602"/>
      <c r="AC123" s="2602"/>
      <c r="AD123" s="2602"/>
      <c r="AE123" s="2602"/>
      <c r="AF123" s="2631"/>
      <c r="AG123" s="2602"/>
      <c r="AH123" s="2609"/>
      <c r="AI123" s="742"/>
      <c r="AJ123" s="778"/>
      <c r="AK123" s="18"/>
      <c r="AL123" s="18"/>
      <c r="AM123" s="18"/>
      <c r="AN123" s="352"/>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row>
    <row r="124" spans="1:105" ht="21" customHeight="1">
      <c r="A124" s="2582"/>
      <c r="B124" s="2589"/>
      <c r="C124" s="2584"/>
      <c r="D124" s="2615"/>
      <c r="E124" s="2602"/>
      <c r="F124" s="2602"/>
      <c r="G124" s="2602"/>
      <c r="H124" s="2602"/>
      <c r="I124" s="2602"/>
      <c r="J124" s="2602"/>
      <c r="K124" s="2602"/>
      <c r="L124" s="2602"/>
      <c r="M124" s="2602"/>
      <c r="N124" s="2602"/>
      <c r="O124" s="2602"/>
      <c r="P124" s="2602"/>
      <c r="Q124" s="2602"/>
      <c r="R124" s="2602"/>
      <c r="S124" s="2602"/>
      <c r="T124" s="2602"/>
      <c r="U124" s="2602"/>
      <c r="V124" s="2602"/>
      <c r="W124" s="2602"/>
      <c r="X124" s="2602"/>
      <c r="Y124" s="2602"/>
      <c r="Z124" s="2602"/>
      <c r="AA124" s="2602"/>
      <c r="AB124" s="2602"/>
      <c r="AC124" s="2602"/>
      <c r="AD124" s="2602"/>
      <c r="AE124" s="2602"/>
      <c r="AF124" s="2631"/>
      <c r="AG124" s="2602"/>
      <c r="AH124" s="2609"/>
      <c r="AI124" s="742"/>
      <c r="AJ124" s="778"/>
      <c r="AK124" s="18"/>
      <c r="AL124" s="18"/>
      <c r="AM124" s="18"/>
      <c r="AN124" s="352"/>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row>
    <row r="125" spans="1:105" ht="21" customHeight="1">
      <c r="A125" s="2582"/>
      <c r="B125" s="2589"/>
      <c r="C125" s="2584"/>
      <c r="D125" s="2615"/>
      <c r="E125" s="2602"/>
      <c r="F125" s="2602"/>
      <c r="G125" s="2602"/>
      <c r="H125" s="2602"/>
      <c r="I125" s="2602"/>
      <c r="J125" s="2602"/>
      <c r="K125" s="2602"/>
      <c r="L125" s="2602"/>
      <c r="M125" s="2602"/>
      <c r="N125" s="2602"/>
      <c r="O125" s="2602"/>
      <c r="P125" s="2602"/>
      <c r="Q125" s="2602"/>
      <c r="R125" s="2602"/>
      <c r="S125" s="2602"/>
      <c r="T125" s="2602"/>
      <c r="U125" s="2602"/>
      <c r="V125" s="2602"/>
      <c r="W125" s="2602"/>
      <c r="X125" s="2602"/>
      <c r="Y125" s="2602"/>
      <c r="Z125" s="2602"/>
      <c r="AA125" s="2602"/>
      <c r="AB125" s="2602"/>
      <c r="AC125" s="2602"/>
      <c r="AD125" s="2602"/>
      <c r="AE125" s="2602"/>
      <c r="AF125" s="2631"/>
      <c r="AG125" s="2602"/>
      <c r="AH125" s="2609"/>
      <c r="AI125" s="742"/>
      <c r="AJ125" s="77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row>
    <row r="126" spans="1:105" ht="21" customHeight="1">
      <c r="A126" s="2582"/>
      <c r="B126" s="2589"/>
      <c r="C126" s="2584"/>
      <c r="D126" s="2615"/>
      <c r="E126" s="2602"/>
      <c r="F126" s="2602"/>
      <c r="G126" s="2602"/>
      <c r="H126" s="2602"/>
      <c r="I126" s="2602"/>
      <c r="J126" s="2602"/>
      <c r="K126" s="2602"/>
      <c r="L126" s="2602"/>
      <c r="M126" s="2602"/>
      <c r="N126" s="2602"/>
      <c r="O126" s="2602"/>
      <c r="P126" s="2602"/>
      <c r="Q126" s="2602"/>
      <c r="R126" s="2602"/>
      <c r="S126" s="2602"/>
      <c r="T126" s="2602"/>
      <c r="U126" s="2602"/>
      <c r="V126" s="2602"/>
      <c r="W126" s="2602"/>
      <c r="X126" s="2602"/>
      <c r="Y126" s="2602"/>
      <c r="Z126" s="2602"/>
      <c r="AA126" s="2602"/>
      <c r="AB126" s="2602"/>
      <c r="AC126" s="2602"/>
      <c r="AD126" s="2602"/>
      <c r="AE126" s="2602"/>
      <c r="AF126" s="2631"/>
      <c r="AG126" s="2602"/>
      <c r="AH126" s="2609"/>
      <c r="AI126" s="742"/>
      <c r="AJ126" s="778"/>
      <c r="AK126" s="18"/>
      <c r="AL126" s="18"/>
      <c r="AM126" s="18"/>
      <c r="AN126" s="18"/>
      <c r="AO126" s="18" t="s">
        <v>194</v>
      </c>
      <c r="AP126" s="18" t="s">
        <v>195</v>
      </c>
      <c r="AQ126" s="18" t="s">
        <v>196</v>
      </c>
      <c r="AR126" s="18" t="s">
        <v>197</v>
      </c>
      <c r="AS126" s="18" t="s">
        <v>198</v>
      </c>
      <c r="AT126" s="18" t="s">
        <v>199</v>
      </c>
      <c r="AU126" s="18" t="s">
        <v>265</v>
      </c>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row>
    <row r="127" spans="1:105" ht="21" customHeight="1" thickBot="1">
      <c r="A127" s="2582"/>
      <c r="B127" s="2589"/>
      <c r="C127" s="2585"/>
      <c r="D127" s="2616"/>
      <c r="E127" s="2603"/>
      <c r="F127" s="2603"/>
      <c r="G127" s="2603"/>
      <c r="H127" s="2603"/>
      <c r="I127" s="2603"/>
      <c r="J127" s="2603"/>
      <c r="K127" s="2603"/>
      <c r="L127" s="2603"/>
      <c r="M127" s="2603"/>
      <c r="N127" s="2603"/>
      <c r="O127" s="2603"/>
      <c r="P127" s="2603"/>
      <c r="Q127" s="2603"/>
      <c r="R127" s="2603"/>
      <c r="S127" s="2603"/>
      <c r="T127" s="2603"/>
      <c r="U127" s="2603"/>
      <c r="V127" s="2603"/>
      <c r="W127" s="2603"/>
      <c r="X127" s="2603"/>
      <c r="Y127" s="2603"/>
      <c r="Z127" s="2603"/>
      <c r="AA127" s="2603"/>
      <c r="AB127" s="2603"/>
      <c r="AC127" s="2603"/>
      <c r="AD127" s="2603"/>
      <c r="AE127" s="2603"/>
      <c r="AF127" s="2632"/>
      <c r="AG127" s="2603"/>
      <c r="AH127" s="2610"/>
      <c r="AI127" s="1139"/>
      <c r="AJ127" s="1120"/>
      <c r="AK127" s="18"/>
      <c r="AL127" s="18"/>
      <c r="AM127" s="18"/>
      <c r="AN127" s="834"/>
      <c r="AO127" s="787" t="e">
        <f>IF(様式5!L5&lt;&gt;"",様式6!AO128,VLOOKUP(様式5!$L$6,様式6!$AN$128:$AU$162,2,FALSE))</f>
        <v>#N/A</v>
      </c>
      <c r="AP127" s="787" t="e">
        <f>IF(様式5!M5&lt;&gt;"",様式6!AP128,VLOOKUP(様式5!$L$6,様式6!$AN$128:$AU$162,3,FALSE))</f>
        <v>#N/A</v>
      </c>
      <c r="AQ127" s="787" t="e">
        <f>IF(様式5!N5&lt;&gt;"",様式6!AQ128,VLOOKUP(様式5!$L$6,様式6!$AN$128:$AU$162,4,FALSE))</f>
        <v>#N/A</v>
      </c>
      <c r="AR127" s="787" t="e">
        <f>IF(様式5!O5&lt;&gt;"",様式6!AR128,VLOOKUP(様式5!$L$6,様式6!$AN$128:$AU$162,5,FALSE))</f>
        <v>#N/A</v>
      </c>
      <c r="AS127" s="787" t="e">
        <f>IF(様式5!P5&lt;&gt;"",様式6!AS128,VLOOKUP(様式5!$L$6,様式6!$AN$128:$AU$162,6,FALSE))</f>
        <v>#N/A</v>
      </c>
      <c r="AT127" s="787" t="e">
        <f>IF(様式5!Q5&lt;&gt;"",様式6!AT128,VLOOKUP(様式5!$L$6,様式6!$AN$128:$AU$162,7,FALSE))</f>
        <v>#N/A</v>
      </c>
      <c r="AU127" s="787" t="e">
        <f>IF(様式5!R5&lt;&gt;"",様式6!AU128,VLOOKUP(様式5!$L$6,様式6!$AN$128:$AU$162,8,FALSE))</f>
        <v>#N/A</v>
      </c>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row>
    <row r="128" spans="1:105" ht="17.25" customHeight="1">
      <c r="A128" s="2582"/>
      <c r="B128" s="2589"/>
      <c r="C128" s="2586" t="s">
        <v>1453</v>
      </c>
      <c r="D128" s="2617"/>
      <c r="E128" s="2597"/>
      <c r="F128" s="2597"/>
      <c r="G128" s="2597"/>
      <c r="H128" s="2613"/>
      <c r="I128" s="2597"/>
      <c r="J128" s="2597"/>
      <c r="K128" s="2597"/>
      <c r="L128" s="2597"/>
      <c r="M128" s="2597"/>
      <c r="N128" s="2597"/>
      <c r="O128" s="2597"/>
      <c r="P128" s="2597"/>
      <c r="Q128" s="2597"/>
      <c r="R128" s="2597"/>
      <c r="S128" s="2597"/>
      <c r="T128" s="2597"/>
      <c r="U128" s="2612"/>
      <c r="V128" s="2598"/>
      <c r="W128" s="2612"/>
      <c r="X128" s="2598"/>
      <c r="Y128" s="2599"/>
      <c r="Z128" s="2598"/>
      <c r="AA128" s="2613"/>
      <c r="AB128" s="2597"/>
      <c r="AC128" s="2597"/>
      <c r="AD128" s="2597"/>
      <c r="AE128" s="2613"/>
      <c r="AF128" s="2597"/>
      <c r="AG128" s="2597"/>
      <c r="AH128" s="2613"/>
      <c r="AI128" s="2579">
        <f>SUM(D128:AH129)</f>
        <v>0</v>
      </c>
      <c r="AJ128" s="2581" t="s">
        <v>1112</v>
      </c>
      <c r="AK128" s="18"/>
      <c r="AL128" s="1087"/>
      <c r="AM128" s="18"/>
      <c r="AN128" s="834" t="s">
        <v>1066</v>
      </c>
      <c r="AO128" s="787">
        <f>指定来所日!$C$18</f>
        <v>45922</v>
      </c>
      <c r="AP128" s="787">
        <f>指定来所日!$D$18</f>
        <v>45950</v>
      </c>
      <c r="AQ128" s="787">
        <f>指定来所日!$E$18</f>
        <v>45981</v>
      </c>
      <c r="AR128" s="787">
        <f>指定来所日!$F$18</f>
        <v>46010</v>
      </c>
      <c r="AS128" s="787">
        <f>指定来所日!$G$18</f>
        <v>46042</v>
      </c>
      <c r="AT128" s="787">
        <f>指定来所日!$H$18</f>
        <v>46073</v>
      </c>
      <c r="AU128" s="787">
        <f>指定来所日!$I$18</f>
        <v>46104</v>
      </c>
      <c r="AV128" s="787"/>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row>
    <row r="129" spans="1:99" ht="17.25" customHeight="1" thickBot="1">
      <c r="A129" s="2582"/>
      <c r="B129" s="2589"/>
      <c r="C129" s="2587"/>
      <c r="D129" s="2618"/>
      <c r="E129" s="2598"/>
      <c r="F129" s="2598"/>
      <c r="G129" s="2598"/>
      <c r="H129" s="2599"/>
      <c r="I129" s="2598"/>
      <c r="J129" s="2598"/>
      <c r="K129" s="2598"/>
      <c r="L129" s="2598"/>
      <c r="M129" s="2598"/>
      <c r="N129" s="2598"/>
      <c r="O129" s="2598"/>
      <c r="P129" s="2598"/>
      <c r="Q129" s="2598"/>
      <c r="R129" s="2598"/>
      <c r="S129" s="2598"/>
      <c r="T129" s="2598"/>
      <c r="U129" s="2612"/>
      <c r="V129" s="2598"/>
      <c r="W129" s="2612"/>
      <c r="X129" s="2598"/>
      <c r="Y129" s="2599"/>
      <c r="Z129" s="2598"/>
      <c r="AA129" s="2599"/>
      <c r="AB129" s="2598"/>
      <c r="AC129" s="2598"/>
      <c r="AD129" s="2598"/>
      <c r="AE129" s="2599"/>
      <c r="AF129" s="2598"/>
      <c r="AG129" s="2598"/>
      <c r="AH129" s="2612"/>
      <c r="AI129" s="2580"/>
      <c r="AJ129" s="2581"/>
      <c r="AK129" s="18"/>
      <c r="AL129" s="18"/>
      <c r="AM129" s="18"/>
      <c r="AN129" s="1109" t="s">
        <v>1067</v>
      </c>
      <c r="AO129" s="787">
        <f>指定来所日!$C$18</f>
        <v>45922</v>
      </c>
      <c r="AP129" s="787">
        <f>指定来所日!$D$18</f>
        <v>45950</v>
      </c>
      <c r="AQ129" s="787">
        <f>指定来所日!$E$18</f>
        <v>45981</v>
      </c>
      <c r="AR129" s="787">
        <f>指定来所日!$F$18</f>
        <v>46010</v>
      </c>
      <c r="AS129" s="787">
        <f>指定来所日!$G$18</f>
        <v>46042</v>
      </c>
      <c r="AT129" s="787">
        <f>指定来所日!$H$18</f>
        <v>46073</v>
      </c>
      <c r="AU129" s="787">
        <f>指定来所日!$I$18</f>
        <v>46104</v>
      </c>
      <c r="AV129" s="787"/>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row>
    <row r="130" spans="1:99" s="836" customFormat="1" ht="23.25" customHeight="1">
      <c r="A130" s="2582"/>
      <c r="B130" s="2589"/>
      <c r="C130" s="2583" t="s">
        <v>1056</v>
      </c>
      <c r="D130" s="2591" t="str">
        <f t="shared" ref="D130:AH130" si="9">IF(AND(D114=$L$243,D114&lt;&gt;""),"ハローワーク来所日③","")</f>
        <v/>
      </c>
      <c r="E130" s="2594" t="str">
        <f t="shared" si="9"/>
        <v/>
      </c>
      <c r="F130" s="2594" t="str">
        <f t="shared" si="9"/>
        <v/>
      </c>
      <c r="G130" s="2601" t="str">
        <f t="shared" si="9"/>
        <v/>
      </c>
      <c r="H130" s="2604" t="str">
        <f t="shared" si="9"/>
        <v/>
      </c>
      <c r="I130" s="2601" t="str">
        <f t="shared" si="9"/>
        <v/>
      </c>
      <c r="J130" s="2604" t="str">
        <f t="shared" si="9"/>
        <v/>
      </c>
      <c r="K130" s="2601" t="str">
        <f t="shared" si="9"/>
        <v/>
      </c>
      <c r="L130" s="2604" t="str">
        <f t="shared" si="9"/>
        <v/>
      </c>
      <c r="M130" s="2594" t="str">
        <f t="shared" si="9"/>
        <v/>
      </c>
      <c r="N130" s="2594" t="str">
        <f t="shared" si="9"/>
        <v/>
      </c>
      <c r="O130" s="2594" t="str">
        <f t="shared" si="9"/>
        <v/>
      </c>
      <c r="P130" s="2601" t="str">
        <f t="shared" si="9"/>
        <v/>
      </c>
      <c r="Q130" s="2601" t="str">
        <f t="shared" si="9"/>
        <v/>
      </c>
      <c r="R130" s="2601" t="str">
        <f t="shared" si="9"/>
        <v/>
      </c>
      <c r="S130" s="2604" t="str">
        <f t="shared" si="9"/>
        <v/>
      </c>
      <c r="T130" s="2601" t="str">
        <f t="shared" si="9"/>
        <v/>
      </c>
      <c r="U130" s="2601" t="str">
        <f t="shared" si="9"/>
        <v/>
      </c>
      <c r="V130" s="2604" t="str">
        <f t="shared" si="9"/>
        <v/>
      </c>
      <c r="W130" s="2594" t="str">
        <f t="shared" si="9"/>
        <v/>
      </c>
      <c r="X130" s="2594" t="str">
        <f t="shared" si="9"/>
        <v/>
      </c>
      <c r="Y130" s="2594" t="str">
        <f t="shared" si="9"/>
        <v/>
      </c>
      <c r="Z130" s="2594" t="str">
        <f t="shared" si="9"/>
        <v/>
      </c>
      <c r="AA130" s="2601" t="str">
        <f t="shared" si="9"/>
        <v/>
      </c>
      <c r="AB130" s="2604" t="str">
        <f t="shared" si="9"/>
        <v/>
      </c>
      <c r="AC130" s="2594" t="str">
        <f t="shared" si="9"/>
        <v/>
      </c>
      <c r="AD130" s="2594" t="str">
        <f t="shared" si="9"/>
        <v/>
      </c>
      <c r="AE130" s="2601" t="str">
        <f t="shared" si="9"/>
        <v/>
      </c>
      <c r="AF130" s="2604" t="str">
        <f t="shared" si="9"/>
        <v/>
      </c>
      <c r="AG130" s="2594" t="str">
        <f t="shared" si="9"/>
        <v/>
      </c>
      <c r="AH130" s="2608" t="str">
        <f t="shared" si="9"/>
        <v/>
      </c>
      <c r="AI130" s="1547"/>
      <c r="AJ130" s="778"/>
      <c r="AK130" s="834"/>
      <c r="AL130" s="834"/>
      <c r="AM130" s="834"/>
      <c r="AN130" s="1109" t="s">
        <v>804</v>
      </c>
      <c r="AO130" s="787">
        <f>指定来所日!$C$18</f>
        <v>45922</v>
      </c>
      <c r="AP130" s="787">
        <f>指定来所日!$D$18</f>
        <v>45950</v>
      </c>
      <c r="AQ130" s="787">
        <f>指定来所日!$E$18</f>
        <v>45981</v>
      </c>
      <c r="AR130" s="787">
        <f>指定来所日!$F$18</f>
        <v>46010</v>
      </c>
      <c r="AS130" s="787">
        <f>指定来所日!$G$18</f>
        <v>46042</v>
      </c>
      <c r="AT130" s="787">
        <f>指定来所日!$H$18</f>
        <v>46073</v>
      </c>
      <c r="AU130" s="787">
        <f>指定来所日!$I$18</f>
        <v>46104</v>
      </c>
      <c r="AV130" s="787"/>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F130" s="834"/>
      <c r="CG130" s="834"/>
      <c r="CH130" s="834"/>
      <c r="CI130" s="834"/>
      <c r="CJ130" s="834"/>
      <c r="CK130" s="834"/>
      <c r="CL130" s="834"/>
      <c r="CM130" s="834"/>
      <c r="CN130" s="834"/>
      <c r="CO130" s="834"/>
      <c r="CP130" s="834"/>
      <c r="CQ130" s="834"/>
      <c r="CR130" s="834"/>
      <c r="CS130" s="834"/>
      <c r="CT130" s="834"/>
      <c r="CU130" s="834"/>
    </row>
    <row r="131" spans="1:99" s="836" customFormat="1" ht="23.25" customHeight="1">
      <c r="A131" s="2582"/>
      <c r="B131" s="2589"/>
      <c r="C131" s="2584"/>
      <c r="D131" s="2592"/>
      <c r="E131" s="2595"/>
      <c r="F131" s="2595"/>
      <c r="G131" s="2602"/>
      <c r="H131" s="2605"/>
      <c r="I131" s="2602"/>
      <c r="J131" s="2605"/>
      <c r="K131" s="2602"/>
      <c r="L131" s="2605"/>
      <c r="M131" s="2595"/>
      <c r="N131" s="2595"/>
      <c r="O131" s="2595"/>
      <c r="P131" s="2602"/>
      <c r="Q131" s="2602"/>
      <c r="R131" s="2602"/>
      <c r="S131" s="2605"/>
      <c r="T131" s="2602"/>
      <c r="U131" s="2602"/>
      <c r="V131" s="2605"/>
      <c r="W131" s="2595"/>
      <c r="X131" s="2595"/>
      <c r="Y131" s="2595"/>
      <c r="Z131" s="2595"/>
      <c r="AA131" s="2602"/>
      <c r="AB131" s="2605"/>
      <c r="AC131" s="2595"/>
      <c r="AD131" s="2595"/>
      <c r="AE131" s="2602"/>
      <c r="AF131" s="2605"/>
      <c r="AG131" s="2595"/>
      <c r="AH131" s="2609"/>
      <c r="AI131" s="1546"/>
      <c r="AJ131" s="778"/>
      <c r="AK131" s="834"/>
      <c r="AL131" s="834"/>
      <c r="AM131" s="834"/>
      <c r="AN131" s="834"/>
      <c r="AO131" s="787"/>
      <c r="AP131" s="787"/>
      <c r="AQ131" s="787"/>
      <c r="AR131" s="787"/>
      <c r="AS131" s="787"/>
      <c r="AT131" s="787"/>
      <c r="AU131" s="787"/>
      <c r="AV131" s="787"/>
      <c r="AW131" s="834"/>
      <c r="AX131" s="834"/>
      <c r="AY131" s="834"/>
      <c r="AZ131" s="834"/>
      <c r="BA131" s="834"/>
      <c r="BB131" s="834"/>
      <c r="BC131" s="834"/>
      <c r="BD131" s="834"/>
      <c r="BE131" s="834"/>
      <c r="BF131" s="834"/>
      <c r="BG131" s="834"/>
      <c r="BH131" s="834"/>
      <c r="BI131" s="834"/>
      <c r="BJ131" s="834"/>
      <c r="BK131" s="834"/>
      <c r="BL131" s="834"/>
      <c r="BM131" s="834"/>
      <c r="BN131" s="834"/>
      <c r="BO131" s="834"/>
      <c r="BP131" s="834"/>
      <c r="BQ131" s="834"/>
      <c r="BR131" s="834"/>
      <c r="BS131" s="834"/>
      <c r="BT131" s="834"/>
      <c r="BU131" s="834"/>
      <c r="BV131" s="834"/>
      <c r="BW131" s="834"/>
      <c r="BX131" s="834"/>
      <c r="BY131" s="834"/>
      <c r="BZ131" s="834"/>
      <c r="CA131" s="834"/>
      <c r="CB131" s="834"/>
      <c r="CC131" s="834"/>
      <c r="CD131" s="834"/>
      <c r="CE131" s="834"/>
      <c r="CF131" s="834"/>
      <c r="CG131" s="834"/>
      <c r="CH131" s="834"/>
      <c r="CI131" s="834"/>
      <c r="CJ131" s="834"/>
      <c r="CK131" s="834"/>
      <c r="CL131" s="834"/>
      <c r="CM131" s="834"/>
      <c r="CN131" s="834"/>
      <c r="CO131" s="834"/>
      <c r="CP131" s="834"/>
      <c r="CQ131" s="834"/>
      <c r="CR131" s="834"/>
      <c r="CS131" s="834"/>
      <c r="CT131" s="834"/>
      <c r="CU131" s="834"/>
    </row>
    <row r="132" spans="1:99" s="836" customFormat="1" ht="23.25" customHeight="1">
      <c r="A132" s="2582"/>
      <c r="B132" s="2589"/>
      <c r="C132" s="2584"/>
      <c r="D132" s="2592"/>
      <c r="E132" s="2595"/>
      <c r="F132" s="2595"/>
      <c r="G132" s="2602"/>
      <c r="H132" s="2605"/>
      <c r="I132" s="2602"/>
      <c r="J132" s="2605"/>
      <c r="K132" s="2602"/>
      <c r="L132" s="2605"/>
      <c r="M132" s="2595"/>
      <c r="N132" s="2595"/>
      <c r="O132" s="2595"/>
      <c r="P132" s="2602"/>
      <c r="Q132" s="2602"/>
      <c r="R132" s="2602"/>
      <c r="S132" s="2605"/>
      <c r="T132" s="2602"/>
      <c r="U132" s="2602"/>
      <c r="V132" s="2605"/>
      <c r="W132" s="2595"/>
      <c r="X132" s="2595"/>
      <c r="Y132" s="2595"/>
      <c r="Z132" s="2595"/>
      <c r="AA132" s="2602"/>
      <c r="AB132" s="2605"/>
      <c r="AC132" s="2595"/>
      <c r="AD132" s="2595"/>
      <c r="AE132" s="2602"/>
      <c r="AF132" s="2605"/>
      <c r="AG132" s="2595"/>
      <c r="AH132" s="2609"/>
      <c r="AI132" s="1546"/>
      <c r="AJ132" s="778"/>
      <c r="AK132" s="834"/>
      <c r="AL132" s="834"/>
      <c r="AM132" s="834"/>
      <c r="AN132" s="834"/>
      <c r="AO132" s="787"/>
      <c r="AP132" s="787"/>
      <c r="AQ132" s="787"/>
      <c r="AR132" s="787"/>
      <c r="AS132" s="787"/>
      <c r="AT132" s="787"/>
      <c r="AU132" s="787"/>
      <c r="AV132" s="787"/>
      <c r="AW132" s="834"/>
      <c r="AX132" s="834"/>
      <c r="AY132" s="834"/>
      <c r="AZ132" s="834"/>
      <c r="BA132" s="834"/>
      <c r="BB132" s="834"/>
      <c r="BC132" s="834"/>
      <c r="BD132" s="834"/>
      <c r="BE132" s="834"/>
      <c r="BF132" s="834"/>
      <c r="BG132" s="834"/>
      <c r="BH132" s="834"/>
      <c r="BI132" s="834"/>
      <c r="BJ132" s="834"/>
      <c r="BK132" s="834"/>
      <c r="BL132" s="834"/>
      <c r="BM132" s="834"/>
      <c r="BN132" s="834"/>
      <c r="BO132" s="834"/>
      <c r="BP132" s="834"/>
      <c r="BQ132" s="834"/>
      <c r="BR132" s="834"/>
      <c r="BS132" s="834"/>
      <c r="BT132" s="834"/>
      <c r="BU132" s="834"/>
      <c r="BV132" s="834"/>
      <c r="BW132" s="834"/>
      <c r="BX132" s="834"/>
      <c r="BY132" s="834"/>
      <c r="BZ132" s="834"/>
      <c r="CA132" s="834"/>
      <c r="CB132" s="834"/>
      <c r="CC132" s="834"/>
      <c r="CD132" s="834"/>
      <c r="CE132" s="834"/>
      <c r="CF132" s="834"/>
      <c r="CG132" s="834"/>
      <c r="CH132" s="834"/>
      <c r="CI132" s="834"/>
      <c r="CJ132" s="834"/>
      <c r="CK132" s="834"/>
      <c r="CL132" s="834"/>
      <c r="CM132" s="834"/>
      <c r="CN132" s="834"/>
      <c r="CO132" s="834"/>
      <c r="CP132" s="834"/>
      <c r="CQ132" s="834"/>
      <c r="CR132" s="834"/>
      <c r="CS132" s="834"/>
      <c r="CT132" s="834"/>
      <c r="CU132" s="834"/>
    </row>
    <row r="133" spans="1:99" s="836" customFormat="1" ht="23.25" customHeight="1">
      <c r="A133" s="2582"/>
      <c r="B133" s="2589"/>
      <c r="C133" s="2584"/>
      <c r="D133" s="2592"/>
      <c r="E133" s="2595"/>
      <c r="F133" s="2595"/>
      <c r="G133" s="2602"/>
      <c r="H133" s="2605"/>
      <c r="I133" s="2602"/>
      <c r="J133" s="2605"/>
      <c r="K133" s="2602"/>
      <c r="L133" s="2605"/>
      <c r="M133" s="2595"/>
      <c r="N133" s="2595"/>
      <c r="O133" s="2595"/>
      <c r="P133" s="2602"/>
      <c r="Q133" s="2602"/>
      <c r="R133" s="2602"/>
      <c r="S133" s="2605"/>
      <c r="T133" s="2602"/>
      <c r="U133" s="2602"/>
      <c r="V133" s="2605"/>
      <c r="W133" s="2595"/>
      <c r="X133" s="2595"/>
      <c r="Y133" s="2595"/>
      <c r="Z133" s="2595"/>
      <c r="AA133" s="2602"/>
      <c r="AB133" s="2605"/>
      <c r="AC133" s="2595"/>
      <c r="AD133" s="2595"/>
      <c r="AE133" s="2602"/>
      <c r="AF133" s="2605"/>
      <c r="AG133" s="2595"/>
      <c r="AH133" s="2609"/>
      <c r="AI133" s="1546"/>
      <c r="AJ133" s="778"/>
      <c r="AK133" s="834"/>
      <c r="AL133" s="834"/>
      <c r="AM133" s="834"/>
      <c r="AN133" s="834"/>
      <c r="AO133" s="787"/>
      <c r="AP133" s="787"/>
      <c r="AQ133" s="787"/>
      <c r="AR133" s="787"/>
      <c r="AS133" s="787"/>
      <c r="AT133" s="787"/>
      <c r="AU133" s="787"/>
      <c r="AV133" s="787"/>
      <c r="AW133" s="834"/>
      <c r="AX133" s="834"/>
      <c r="AY133" s="834"/>
      <c r="AZ133" s="834"/>
      <c r="BA133" s="834"/>
      <c r="BB133" s="834"/>
      <c r="BC133" s="834"/>
      <c r="BD133" s="834"/>
      <c r="BE133" s="834"/>
      <c r="BF133" s="834"/>
      <c r="BG133" s="834"/>
      <c r="BH133" s="834"/>
      <c r="BI133" s="834"/>
      <c r="BJ133" s="834"/>
      <c r="BK133" s="834"/>
      <c r="BL133" s="834"/>
      <c r="BM133" s="834"/>
      <c r="BN133" s="834"/>
      <c r="BO133" s="834"/>
      <c r="BP133" s="834"/>
      <c r="BQ133" s="834"/>
      <c r="BR133" s="834"/>
      <c r="BS133" s="834"/>
      <c r="BT133" s="834"/>
      <c r="BU133" s="834"/>
      <c r="BV133" s="834"/>
      <c r="BW133" s="834"/>
      <c r="BX133" s="834"/>
      <c r="BY133" s="834"/>
      <c r="BZ133" s="834"/>
      <c r="CA133" s="834"/>
      <c r="CB133" s="834"/>
      <c r="CC133" s="834"/>
      <c r="CD133" s="834"/>
      <c r="CE133" s="834"/>
      <c r="CF133" s="834"/>
      <c r="CG133" s="834"/>
      <c r="CH133" s="834"/>
      <c r="CI133" s="834"/>
      <c r="CJ133" s="834"/>
      <c r="CK133" s="834"/>
      <c r="CL133" s="834"/>
      <c r="CM133" s="834"/>
      <c r="CN133" s="834"/>
      <c r="CO133" s="834"/>
      <c r="CP133" s="834"/>
      <c r="CQ133" s="834"/>
      <c r="CR133" s="834"/>
      <c r="CS133" s="834"/>
      <c r="CT133" s="834"/>
      <c r="CU133" s="834"/>
    </row>
    <row r="134" spans="1:99" s="836" customFormat="1" ht="23.25" customHeight="1">
      <c r="A134" s="2582"/>
      <c r="B134" s="2589"/>
      <c r="C134" s="2584"/>
      <c r="D134" s="2592"/>
      <c r="E134" s="2595"/>
      <c r="F134" s="2595"/>
      <c r="G134" s="2602"/>
      <c r="H134" s="2605"/>
      <c r="I134" s="2602"/>
      <c r="J134" s="2605"/>
      <c r="K134" s="2602"/>
      <c r="L134" s="2605"/>
      <c r="M134" s="2595"/>
      <c r="N134" s="2595"/>
      <c r="O134" s="2595"/>
      <c r="P134" s="2602"/>
      <c r="Q134" s="2602"/>
      <c r="R134" s="2602"/>
      <c r="S134" s="2605"/>
      <c r="T134" s="2602"/>
      <c r="U134" s="2602"/>
      <c r="V134" s="2605"/>
      <c r="W134" s="2595"/>
      <c r="X134" s="2595"/>
      <c r="Y134" s="2595"/>
      <c r="Z134" s="2595"/>
      <c r="AA134" s="2602"/>
      <c r="AB134" s="2605"/>
      <c r="AC134" s="2595"/>
      <c r="AD134" s="2595"/>
      <c r="AE134" s="2602"/>
      <c r="AF134" s="2605"/>
      <c r="AG134" s="2595"/>
      <c r="AH134" s="2609"/>
      <c r="AI134" s="1546"/>
      <c r="AJ134" s="778"/>
      <c r="AK134" s="834"/>
      <c r="AL134" s="834"/>
      <c r="AM134" s="834"/>
      <c r="AN134" s="834"/>
      <c r="AO134" s="787"/>
      <c r="AP134" s="787"/>
      <c r="AQ134" s="787"/>
      <c r="AR134" s="787"/>
      <c r="AS134" s="787"/>
      <c r="AT134" s="787"/>
      <c r="AU134" s="787"/>
      <c r="AV134" s="787"/>
      <c r="AW134" s="834"/>
      <c r="AX134" s="834"/>
      <c r="AY134" s="834"/>
      <c r="AZ134" s="834"/>
      <c r="BA134" s="834"/>
      <c r="BB134" s="834"/>
      <c r="BC134" s="834"/>
      <c r="BD134" s="834"/>
      <c r="BE134" s="834"/>
      <c r="BF134" s="834"/>
      <c r="BG134" s="834"/>
      <c r="BH134" s="834"/>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834"/>
      <c r="CG134" s="834"/>
      <c r="CH134" s="834"/>
      <c r="CI134" s="834"/>
      <c r="CJ134" s="834"/>
      <c r="CK134" s="834"/>
      <c r="CL134" s="834"/>
      <c r="CM134" s="834"/>
      <c r="CN134" s="834"/>
      <c r="CO134" s="834"/>
      <c r="CP134" s="834"/>
      <c r="CQ134" s="834"/>
      <c r="CR134" s="834"/>
      <c r="CS134" s="834"/>
      <c r="CT134" s="834"/>
      <c r="CU134" s="834"/>
    </row>
    <row r="135" spans="1:99" s="836" customFormat="1" ht="23.25" customHeight="1">
      <c r="A135" s="2582"/>
      <c r="B135" s="2589"/>
      <c r="C135" s="2584"/>
      <c r="D135" s="2592"/>
      <c r="E135" s="2595"/>
      <c r="F135" s="2595"/>
      <c r="G135" s="2602"/>
      <c r="H135" s="2605"/>
      <c r="I135" s="2602"/>
      <c r="J135" s="2605"/>
      <c r="K135" s="2602"/>
      <c r="L135" s="2605"/>
      <c r="M135" s="2595"/>
      <c r="N135" s="2595"/>
      <c r="O135" s="2595"/>
      <c r="P135" s="2602"/>
      <c r="Q135" s="2602"/>
      <c r="R135" s="2602"/>
      <c r="S135" s="2605"/>
      <c r="T135" s="2602"/>
      <c r="U135" s="2602"/>
      <c r="V135" s="2605"/>
      <c r="W135" s="2595"/>
      <c r="X135" s="2595"/>
      <c r="Y135" s="2595"/>
      <c r="Z135" s="2595"/>
      <c r="AA135" s="2602"/>
      <c r="AB135" s="2605"/>
      <c r="AC135" s="2595"/>
      <c r="AD135" s="2595"/>
      <c r="AE135" s="2602"/>
      <c r="AF135" s="2605"/>
      <c r="AG135" s="2595"/>
      <c r="AH135" s="2609"/>
      <c r="AI135" s="1546"/>
      <c r="AJ135" s="778"/>
      <c r="AK135" s="834"/>
      <c r="AL135" s="834"/>
      <c r="AM135" s="834"/>
      <c r="AN135" s="834"/>
      <c r="AO135" s="787"/>
      <c r="AP135" s="787"/>
      <c r="AQ135" s="787"/>
      <c r="AR135" s="787"/>
      <c r="AS135" s="787"/>
      <c r="AT135" s="787"/>
      <c r="AU135" s="787"/>
      <c r="AV135" s="787"/>
      <c r="AW135" s="834"/>
      <c r="AX135" s="834"/>
      <c r="AY135" s="834"/>
      <c r="AZ135" s="834"/>
      <c r="BA135" s="834"/>
      <c r="BB135" s="834"/>
      <c r="BC135" s="834"/>
      <c r="BD135" s="834"/>
      <c r="BE135" s="834"/>
      <c r="BF135" s="834"/>
      <c r="BG135" s="834"/>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834"/>
      <c r="CG135" s="834"/>
      <c r="CH135" s="834"/>
      <c r="CI135" s="834"/>
      <c r="CJ135" s="834"/>
      <c r="CK135" s="834"/>
      <c r="CL135" s="834"/>
      <c r="CM135" s="834"/>
      <c r="CN135" s="834"/>
      <c r="CO135" s="834"/>
      <c r="CP135" s="834"/>
      <c r="CQ135" s="834"/>
      <c r="CR135" s="834"/>
      <c r="CS135" s="834"/>
      <c r="CT135" s="834"/>
      <c r="CU135" s="834"/>
    </row>
    <row r="136" spans="1:99" s="836" customFormat="1" ht="23.25" customHeight="1">
      <c r="A136" s="2582"/>
      <c r="B136" s="2589"/>
      <c r="C136" s="2584"/>
      <c r="D136" s="2592"/>
      <c r="E136" s="2595"/>
      <c r="F136" s="2595"/>
      <c r="G136" s="2602"/>
      <c r="H136" s="2605"/>
      <c r="I136" s="2602"/>
      <c r="J136" s="2605"/>
      <c r="K136" s="2602"/>
      <c r="L136" s="2605"/>
      <c r="M136" s="2595"/>
      <c r="N136" s="2595"/>
      <c r="O136" s="2595"/>
      <c r="P136" s="2602"/>
      <c r="Q136" s="2602"/>
      <c r="R136" s="2602"/>
      <c r="S136" s="2605"/>
      <c r="T136" s="2602"/>
      <c r="U136" s="2602"/>
      <c r="V136" s="2605"/>
      <c r="W136" s="2595"/>
      <c r="X136" s="2595"/>
      <c r="Y136" s="2595"/>
      <c r="Z136" s="2595"/>
      <c r="AA136" s="2602"/>
      <c r="AB136" s="2605"/>
      <c r="AC136" s="2595"/>
      <c r="AD136" s="2595"/>
      <c r="AE136" s="2602"/>
      <c r="AF136" s="2605"/>
      <c r="AG136" s="2595"/>
      <c r="AH136" s="2609"/>
      <c r="AI136" s="1546"/>
      <c r="AJ136" s="778"/>
      <c r="AK136" s="834"/>
      <c r="AL136" s="834"/>
      <c r="AM136" s="834"/>
      <c r="AN136" s="834"/>
      <c r="AO136" s="787"/>
      <c r="AP136" s="787"/>
      <c r="AQ136" s="787"/>
      <c r="AR136" s="787"/>
      <c r="AS136" s="787"/>
      <c r="AT136" s="787"/>
      <c r="AU136" s="787"/>
      <c r="AV136" s="787"/>
      <c r="AW136" s="834"/>
      <c r="AX136" s="834"/>
      <c r="AY136" s="834"/>
      <c r="AZ136" s="834"/>
      <c r="BA136" s="834"/>
      <c r="BB136" s="834"/>
      <c r="BC136" s="834"/>
      <c r="BD136" s="834"/>
      <c r="BE136" s="834"/>
      <c r="BF136" s="834"/>
      <c r="BG136" s="83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834"/>
      <c r="CG136" s="834"/>
      <c r="CH136" s="834"/>
      <c r="CI136" s="834"/>
      <c r="CJ136" s="834"/>
      <c r="CK136" s="834"/>
      <c r="CL136" s="834"/>
      <c r="CM136" s="834"/>
      <c r="CN136" s="834"/>
      <c r="CO136" s="834"/>
      <c r="CP136" s="834"/>
      <c r="CQ136" s="834"/>
      <c r="CR136" s="834"/>
      <c r="CS136" s="834"/>
      <c r="CT136" s="834"/>
      <c r="CU136" s="834"/>
    </row>
    <row r="137" spans="1:99" s="836" customFormat="1" ht="23.25" customHeight="1">
      <c r="A137" s="2582"/>
      <c r="B137" s="2589"/>
      <c r="C137" s="2584"/>
      <c r="D137" s="2592"/>
      <c r="E137" s="2595"/>
      <c r="F137" s="2595"/>
      <c r="G137" s="2602"/>
      <c r="H137" s="2605"/>
      <c r="I137" s="2602"/>
      <c r="J137" s="2605"/>
      <c r="K137" s="2602"/>
      <c r="L137" s="2605"/>
      <c r="M137" s="2595"/>
      <c r="N137" s="2595"/>
      <c r="O137" s="2595"/>
      <c r="P137" s="2602"/>
      <c r="Q137" s="2602"/>
      <c r="R137" s="2602"/>
      <c r="S137" s="2605"/>
      <c r="T137" s="2602"/>
      <c r="U137" s="2602"/>
      <c r="V137" s="2605"/>
      <c r="W137" s="2595"/>
      <c r="X137" s="2595"/>
      <c r="Y137" s="2595"/>
      <c r="Z137" s="2595"/>
      <c r="AA137" s="2602"/>
      <c r="AB137" s="2605"/>
      <c r="AC137" s="2595"/>
      <c r="AD137" s="2595"/>
      <c r="AE137" s="2602"/>
      <c r="AF137" s="2605"/>
      <c r="AG137" s="2595"/>
      <c r="AH137" s="2609"/>
      <c r="AI137" s="1546"/>
      <c r="AJ137" s="778"/>
      <c r="AK137" s="834"/>
      <c r="AL137" s="834"/>
      <c r="AM137" s="834"/>
      <c r="AN137" s="834"/>
      <c r="AO137" s="787"/>
      <c r="AP137" s="787"/>
      <c r="AQ137" s="787"/>
      <c r="AR137" s="787"/>
      <c r="AS137" s="787"/>
      <c r="AT137" s="787"/>
      <c r="AU137" s="787"/>
      <c r="AV137" s="787"/>
      <c r="AW137" s="834"/>
      <c r="AX137" s="834"/>
      <c r="AY137" s="834"/>
      <c r="AZ137" s="834"/>
      <c r="BA137" s="834"/>
      <c r="BB137" s="834"/>
      <c r="BC137" s="834"/>
      <c r="BD137" s="834"/>
      <c r="BE137" s="834"/>
      <c r="BF137" s="834"/>
      <c r="BG137" s="834"/>
      <c r="BH137" s="834"/>
      <c r="BI137" s="834"/>
      <c r="BJ137" s="834"/>
      <c r="BK137" s="834"/>
      <c r="BL137" s="834"/>
      <c r="BM137" s="834"/>
      <c r="BN137" s="834"/>
      <c r="BO137" s="834"/>
      <c r="BP137" s="834"/>
      <c r="BQ137" s="834"/>
      <c r="BR137" s="834"/>
      <c r="BS137" s="834"/>
      <c r="BT137" s="834"/>
      <c r="BU137" s="834"/>
      <c r="BV137" s="834"/>
      <c r="BW137" s="834"/>
      <c r="BX137" s="834"/>
      <c r="BY137" s="834"/>
      <c r="BZ137" s="834"/>
      <c r="CA137" s="834"/>
      <c r="CB137" s="834"/>
      <c r="CC137" s="834"/>
      <c r="CD137" s="834"/>
      <c r="CE137" s="834"/>
      <c r="CF137" s="834"/>
      <c r="CG137" s="834"/>
      <c r="CH137" s="834"/>
      <c r="CI137" s="834"/>
      <c r="CJ137" s="834"/>
      <c r="CK137" s="834"/>
      <c r="CL137" s="834"/>
      <c r="CM137" s="834"/>
      <c r="CN137" s="834"/>
      <c r="CO137" s="834"/>
      <c r="CP137" s="834"/>
      <c r="CQ137" s="834"/>
      <c r="CR137" s="834"/>
      <c r="CS137" s="834"/>
      <c r="CT137" s="834"/>
      <c r="CU137" s="834"/>
    </row>
    <row r="138" spans="1:99" s="836" customFormat="1" ht="23.25" customHeight="1">
      <c r="A138" s="2582"/>
      <c r="B138" s="2589"/>
      <c r="C138" s="2584"/>
      <c r="D138" s="2592"/>
      <c r="E138" s="2595"/>
      <c r="F138" s="2595"/>
      <c r="G138" s="2602"/>
      <c r="H138" s="2605"/>
      <c r="I138" s="2602"/>
      <c r="J138" s="2605"/>
      <c r="K138" s="2602"/>
      <c r="L138" s="2605"/>
      <c r="M138" s="2595"/>
      <c r="N138" s="2595"/>
      <c r="O138" s="2595"/>
      <c r="P138" s="2602"/>
      <c r="Q138" s="2602"/>
      <c r="R138" s="2602"/>
      <c r="S138" s="2605"/>
      <c r="T138" s="2602"/>
      <c r="U138" s="2602"/>
      <c r="V138" s="2605"/>
      <c r="W138" s="2595"/>
      <c r="X138" s="2595"/>
      <c r="Y138" s="2595"/>
      <c r="Z138" s="2595"/>
      <c r="AA138" s="2602"/>
      <c r="AB138" s="2605"/>
      <c r="AC138" s="2595"/>
      <c r="AD138" s="2595"/>
      <c r="AE138" s="2602"/>
      <c r="AF138" s="2605"/>
      <c r="AG138" s="2595"/>
      <c r="AH138" s="2609"/>
      <c r="AI138" s="1546"/>
      <c r="AJ138" s="778"/>
      <c r="AK138" s="834"/>
      <c r="AL138" s="834"/>
      <c r="AM138" s="834"/>
      <c r="AN138" s="834"/>
      <c r="AO138" s="787"/>
      <c r="AP138" s="787"/>
      <c r="AQ138" s="787"/>
      <c r="AR138" s="787"/>
      <c r="AS138" s="787"/>
      <c r="AT138" s="787"/>
      <c r="AU138" s="787"/>
      <c r="AV138" s="787"/>
      <c r="AW138" s="834"/>
      <c r="AX138" s="834"/>
      <c r="AY138" s="834"/>
      <c r="AZ138" s="834"/>
      <c r="BA138" s="834"/>
      <c r="BB138" s="834"/>
      <c r="BC138" s="834"/>
      <c r="BD138" s="834"/>
      <c r="BE138" s="834"/>
      <c r="BF138" s="834"/>
      <c r="BG138" s="834"/>
      <c r="BH138" s="834"/>
      <c r="BI138" s="834"/>
      <c r="BJ138" s="834"/>
      <c r="BK138" s="834"/>
      <c r="BL138" s="834"/>
      <c r="BM138" s="834"/>
      <c r="BN138" s="834"/>
      <c r="BO138" s="834"/>
      <c r="BP138" s="834"/>
      <c r="BQ138" s="834"/>
      <c r="BR138" s="834"/>
      <c r="BS138" s="834"/>
      <c r="BT138" s="834"/>
      <c r="BU138" s="834"/>
      <c r="BV138" s="834"/>
      <c r="BW138" s="834"/>
      <c r="BX138" s="834"/>
      <c r="BY138" s="834"/>
      <c r="BZ138" s="834"/>
      <c r="CA138" s="834"/>
      <c r="CB138" s="834"/>
      <c r="CC138" s="834"/>
      <c r="CD138" s="834"/>
      <c r="CE138" s="834"/>
      <c r="CF138" s="834"/>
      <c r="CG138" s="834"/>
      <c r="CH138" s="834"/>
      <c r="CI138" s="834"/>
      <c r="CJ138" s="834"/>
      <c r="CK138" s="834"/>
      <c r="CL138" s="834"/>
      <c r="CM138" s="834"/>
      <c r="CN138" s="834"/>
      <c r="CO138" s="834"/>
      <c r="CP138" s="834"/>
      <c r="CQ138" s="834"/>
      <c r="CR138" s="834"/>
      <c r="CS138" s="834"/>
      <c r="CT138" s="834"/>
      <c r="CU138" s="834"/>
    </row>
    <row r="139" spans="1:99" s="836" customFormat="1" ht="23.25" customHeight="1">
      <c r="A139" s="2582"/>
      <c r="B139" s="2589"/>
      <c r="C139" s="2584"/>
      <c r="D139" s="2592"/>
      <c r="E139" s="2595"/>
      <c r="F139" s="2595"/>
      <c r="G139" s="2602"/>
      <c r="H139" s="2605"/>
      <c r="I139" s="2602"/>
      <c r="J139" s="2605"/>
      <c r="K139" s="2602"/>
      <c r="L139" s="2605"/>
      <c r="M139" s="2595"/>
      <c r="N139" s="2595"/>
      <c r="O139" s="2595"/>
      <c r="P139" s="2602"/>
      <c r="Q139" s="2602"/>
      <c r="R139" s="2602"/>
      <c r="S139" s="2605"/>
      <c r="T139" s="2602"/>
      <c r="U139" s="2602"/>
      <c r="V139" s="2605"/>
      <c r="W139" s="2595"/>
      <c r="X139" s="2595"/>
      <c r="Y139" s="2595"/>
      <c r="Z139" s="2595"/>
      <c r="AA139" s="2602"/>
      <c r="AB139" s="2605"/>
      <c r="AC139" s="2595"/>
      <c r="AD139" s="2595"/>
      <c r="AE139" s="2602"/>
      <c r="AF139" s="2605"/>
      <c r="AG139" s="2595"/>
      <c r="AH139" s="2609"/>
      <c r="AI139" s="1546"/>
      <c r="AJ139" s="778"/>
      <c r="AK139" s="834"/>
      <c r="AL139" s="834"/>
      <c r="AM139" s="834"/>
      <c r="AN139" s="834"/>
      <c r="AO139" s="787"/>
      <c r="AP139" s="787"/>
      <c r="AQ139" s="787"/>
      <c r="AR139" s="787"/>
      <c r="AS139" s="787"/>
      <c r="AT139" s="787"/>
      <c r="AU139" s="787"/>
      <c r="AV139" s="787"/>
      <c r="AW139" s="834"/>
      <c r="AX139" s="834"/>
      <c r="AY139" s="834"/>
      <c r="AZ139" s="834"/>
      <c r="BA139" s="834"/>
      <c r="BB139" s="834"/>
      <c r="BC139" s="834"/>
      <c r="BD139" s="834"/>
      <c r="BE139" s="834"/>
      <c r="BF139" s="834"/>
      <c r="BG139" s="834"/>
      <c r="BH139" s="834"/>
      <c r="BI139" s="834"/>
      <c r="BJ139" s="834"/>
      <c r="BK139" s="834"/>
      <c r="BL139" s="834"/>
      <c r="BM139" s="834"/>
      <c r="BN139" s="834"/>
      <c r="BO139" s="834"/>
      <c r="BP139" s="834"/>
      <c r="BQ139" s="834"/>
      <c r="BR139" s="834"/>
      <c r="BS139" s="834"/>
      <c r="BT139" s="834"/>
      <c r="BU139" s="834"/>
      <c r="BV139" s="834"/>
      <c r="BW139" s="834"/>
      <c r="BX139" s="834"/>
      <c r="BY139" s="834"/>
      <c r="BZ139" s="834"/>
      <c r="CA139" s="834"/>
      <c r="CB139" s="834"/>
      <c r="CC139" s="834"/>
      <c r="CD139" s="834"/>
      <c r="CE139" s="834"/>
      <c r="CF139" s="834"/>
      <c r="CG139" s="834"/>
      <c r="CH139" s="834"/>
      <c r="CI139" s="834"/>
      <c r="CJ139" s="834"/>
      <c r="CK139" s="834"/>
      <c r="CL139" s="834"/>
      <c r="CM139" s="834"/>
      <c r="CN139" s="834"/>
      <c r="CO139" s="834"/>
      <c r="CP139" s="834"/>
      <c r="CQ139" s="834"/>
      <c r="CR139" s="834"/>
      <c r="CS139" s="834"/>
      <c r="CT139" s="834"/>
      <c r="CU139" s="834"/>
    </row>
    <row r="140" spans="1:99" s="836" customFormat="1" ht="23.25" customHeight="1">
      <c r="A140" s="2582"/>
      <c r="B140" s="2589"/>
      <c r="C140" s="2585"/>
      <c r="D140" s="2593"/>
      <c r="E140" s="2596"/>
      <c r="F140" s="2596"/>
      <c r="G140" s="2603"/>
      <c r="H140" s="2606"/>
      <c r="I140" s="2603"/>
      <c r="J140" s="2606"/>
      <c r="K140" s="2603"/>
      <c r="L140" s="2606"/>
      <c r="M140" s="2596"/>
      <c r="N140" s="2596"/>
      <c r="O140" s="2596"/>
      <c r="P140" s="2603"/>
      <c r="Q140" s="2603"/>
      <c r="R140" s="2603"/>
      <c r="S140" s="2606"/>
      <c r="T140" s="2603"/>
      <c r="U140" s="2603"/>
      <c r="V140" s="2606"/>
      <c r="W140" s="2596"/>
      <c r="X140" s="2596"/>
      <c r="Y140" s="2596"/>
      <c r="Z140" s="2596"/>
      <c r="AA140" s="2603"/>
      <c r="AB140" s="2606"/>
      <c r="AC140" s="2596"/>
      <c r="AD140" s="2596"/>
      <c r="AE140" s="2603"/>
      <c r="AF140" s="2606"/>
      <c r="AG140" s="2596"/>
      <c r="AH140" s="2610"/>
      <c r="AI140" s="1546"/>
      <c r="AJ140" s="778"/>
      <c r="AK140" s="834"/>
      <c r="AL140" s="834"/>
      <c r="AM140" s="834"/>
      <c r="AN140" s="834"/>
      <c r="AO140" s="787"/>
      <c r="AP140" s="787"/>
      <c r="AQ140" s="787"/>
      <c r="AR140" s="787"/>
      <c r="AS140" s="787"/>
      <c r="AT140" s="787"/>
      <c r="AU140" s="787"/>
      <c r="AV140" s="787"/>
      <c r="AW140" s="834"/>
      <c r="AX140" s="834"/>
      <c r="AY140" s="834"/>
      <c r="AZ140" s="834"/>
      <c r="BA140" s="834"/>
      <c r="BB140" s="834"/>
      <c r="BC140" s="834"/>
      <c r="BD140" s="834"/>
      <c r="BE140" s="834"/>
      <c r="BF140" s="834"/>
      <c r="BG140" s="834"/>
      <c r="BH140" s="834"/>
      <c r="BI140" s="834"/>
      <c r="BJ140" s="834"/>
      <c r="BK140" s="834"/>
      <c r="BL140" s="834"/>
      <c r="BM140" s="834"/>
      <c r="BN140" s="834"/>
      <c r="BO140" s="834"/>
      <c r="BP140" s="834"/>
      <c r="BQ140" s="834"/>
      <c r="BR140" s="834"/>
      <c r="BS140" s="834"/>
      <c r="BT140" s="834"/>
      <c r="BU140" s="834"/>
      <c r="BV140" s="834"/>
      <c r="BW140" s="834"/>
      <c r="BX140" s="834"/>
      <c r="BY140" s="834"/>
      <c r="BZ140" s="834"/>
      <c r="CA140" s="834"/>
      <c r="CB140" s="834"/>
      <c r="CC140" s="834"/>
      <c r="CD140" s="834"/>
      <c r="CE140" s="834"/>
      <c r="CF140" s="834"/>
      <c r="CG140" s="834"/>
      <c r="CH140" s="834"/>
      <c r="CI140" s="834"/>
      <c r="CJ140" s="834"/>
      <c r="CK140" s="834"/>
      <c r="CL140" s="834"/>
      <c r="CM140" s="834"/>
      <c r="CN140" s="834"/>
      <c r="CO140" s="834"/>
      <c r="CP140" s="834"/>
      <c r="CQ140" s="834"/>
      <c r="CR140" s="834"/>
      <c r="CS140" s="834"/>
      <c r="CT140" s="834"/>
      <c r="CU140" s="834"/>
    </row>
    <row r="141" spans="1:99" s="836" customFormat="1" ht="27" customHeight="1">
      <c r="A141" s="834"/>
      <c r="B141" s="2589"/>
      <c r="C141" s="1092" t="s">
        <v>1057</v>
      </c>
      <c r="D141" s="996"/>
      <c r="E141" s="992"/>
      <c r="F141" s="992"/>
      <c r="G141" s="992"/>
      <c r="H141" s="992"/>
      <c r="I141" s="992"/>
      <c r="J141" s="992"/>
      <c r="K141" s="992"/>
      <c r="L141" s="992"/>
      <c r="M141" s="992"/>
      <c r="N141" s="992"/>
      <c r="O141" s="992"/>
      <c r="P141" s="992"/>
      <c r="Q141" s="992"/>
      <c r="R141" s="992"/>
      <c r="S141" s="992"/>
      <c r="T141" s="992"/>
      <c r="U141" s="994"/>
      <c r="V141" s="992"/>
      <c r="W141" s="995"/>
      <c r="X141" s="992"/>
      <c r="Y141" s="992"/>
      <c r="Z141" s="992"/>
      <c r="AA141" s="992"/>
      <c r="AB141" s="992"/>
      <c r="AC141" s="992"/>
      <c r="AD141" s="992"/>
      <c r="AE141" s="992"/>
      <c r="AF141" s="992"/>
      <c r="AG141" s="992"/>
      <c r="AH141" s="993"/>
      <c r="AI141" s="778"/>
      <c r="AJ141" s="778"/>
      <c r="AK141" s="834"/>
      <c r="AL141" s="834"/>
      <c r="AM141" s="834"/>
      <c r="AN141" s="834"/>
      <c r="AO141" s="787"/>
      <c r="AP141" s="787"/>
      <c r="AQ141" s="787"/>
      <c r="AR141" s="787"/>
      <c r="AS141" s="787"/>
      <c r="AT141" s="787"/>
      <c r="AU141" s="787"/>
      <c r="AV141" s="787"/>
      <c r="AW141" s="834"/>
      <c r="AX141" s="834"/>
      <c r="AY141" s="834"/>
      <c r="AZ141" s="834"/>
      <c r="BA141" s="834"/>
      <c r="BB141" s="834"/>
      <c r="BC141" s="834"/>
      <c r="BD141" s="834"/>
      <c r="BE141" s="834"/>
      <c r="BF141" s="834"/>
      <c r="BG141" s="834"/>
      <c r="BH141" s="834"/>
      <c r="BI141" s="834"/>
      <c r="BJ141" s="834"/>
      <c r="BK141" s="834"/>
      <c r="BL141" s="834"/>
      <c r="BM141" s="834"/>
      <c r="BN141" s="834"/>
      <c r="BO141" s="834"/>
      <c r="BP141" s="834"/>
      <c r="BQ141" s="834"/>
      <c r="BR141" s="834"/>
      <c r="BS141" s="834"/>
      <c r="BT141" s="834"/>
      <c r="BU141" s="834"/>
      <c r="BV141" s="834"/>
      <c r="BW141" s="834"/>
      <c r="BX141" s="834"/>
      <c r="BY141" s="834"/>
      <c r="BZ141" s="834"/>
      <c r="CA141" s="834"/>
      <c r="CB141" s="834"/>
      <c r="CC141" s="834"/>
      <c r="CD141" s="834"/>
      <c r="CE141" s="834"/>
      <c r="CF141" s="834"/>
      <c r="CG141" s="834"/>
      <c r="CH141" s="834"/>
      <c r="CI141" s="834"/>
      <c r="CJ141" s="834"/>
      <c r="CK141" s="834"/>
      <c r="CL141" s="834"/>
      <c r="CM141" s="834"/>
      <c r="CN141" s="834"/>
      <c r="CO141" s="834"/>
      <c r="CP141" s="834"/>
      <c r="CQ141" s="834"/>
      <c r="CR141" s="834"/>
      <c r="CS141" s="834"/>
      <c r="CT141" s="834"/>
      <c r="CU141" s="834"/>
    </row>
    <row r="142" spans="1:99" s="836" customFormat="1" ht="27" customHeight="1">
      <c r="A142" s="834"/>
      <c r="B142" s="2589"/>
      <c r="C142" s="1092" t="s">
        <v>1058</v>
      </c>
      <c r="D142" s="1094"/>
      <c r="E142" s="782"/>
      <c r="F142" s="782"/>
      <c r="G142" s="782"/>
      <c r="H142" s="785"/>
      <c r="I142" s="782"/>
      <c r="J142" s="782"/>
      <c r="K142" s="782"/>
      <c r="L142" s="785"/>
      <c r="M142" s="782"/>
      <c r="N142" s="782"/>
      <c r="O142" s="782"/>
      <c r="P142" s="782"/>
      <c r="Q142" s="782"/>
      <c r="R142" s="782"/>
      <c r="S142" s="782"/>
      <c r="T142" s="782"/>
      <c r="U142" s="997"/>
      <c r="V142" s="998"/>
      <c r="W142" s="997"/>
      <c r="X142" s="998"/>
      <c r="Y142" s="998"/>
      <c r="Z142" s="782"/>
      <c r="AA142" s="782"/>
      <c r="AB142" s="782"/>
      <c r="AC142" s="782"/>
      <c r="AD142" s="782"/>
      <c r="AE142" s="782"/>
      <c r="AF142" s="782"/>
      <c r="AG142" s="782"/>
      <c r="AH142" s="1075"/>
      <c r="AI142" s="778"/>
      <c r="AJ142" s="778"/>
      <c r="AK142" s="834"/>
      <c r="AL142" s="834"/>
      <c r="AM142" s="834"/>
      <c r="AN142" s="834"/>
      <c r="AO142" s="787"/>
      <c r="AP142" s="787"/>
      <c r="AQ142" s="787"/>
      <c r="AR142" s="787"/>
      <c r="AS142" s="787"/>
      <c r="AT142" s="787"/>
      <c r="AU142" s="787"/>
      <c r="AV142" s="787"/>
      <c r="AW142" s="834"/>
      <c r="AX142" s="834"/>
      <c r="AY142" s="834"/>
      <c r="AZ142" s="834"/>
      <c r="BA142" s="834"/>
      <c r="BB142" s="834"/>
      <c r="BC142" s="834"/>
      <c r="BD142" s="834"/>
      <c r="BE142" s="834"/>
      <c r="BF142" s="834"/>
      <c r="BG142" s="834"/>
      <c r="BH142" s="834"/>
      <c r="BI142" s="834"/>
      <c r="BJ142" s="834"/>
      <c r="BK142" s="834"/>
      <c r="BL142" s="834"/>
      <c r="BM142" s="834"/>
      <c r="BN142" s="834"/>
      <c r="BO142" s="834"/>
      <c r="BP142" s="834"/>
      <c r="BQ142" s="834"/>
      <c r="BR142" s="834"/>
      <c r="BS142" s="834"/>
      <c r="BT142" s="834"/>
      <c r="BU142" s="834"/>
      <c r="BV142" s="834"/>
      <c r="BW142" s="834"/>
      <c r="BX142" s="834"/>
      <c r="BY142" s="834"/>
      <c r="BZ142" s="834"/>
      <c r="CA142" s="834"/>
      <c r="CB142" s="834"/>
      <c r="CC142" s="834"/>
      <c r="CD142" s="834"/>
      <c r="CE142" s="834"/>
      <c r="CF142" s="834"/>
      <c r="CG142" s="834"/>
      <c r="CH142" s="834"/>
      <c r="CI142" s="834"/>
      <c r="CJ142" s="834"/>
      <c r="CK142" s="834"/>
      <c r="CL142" s="834"/>
      <c r="CM142" s="834"/>
      <c r="CN142" s="834"/>
      <c r="CO142" s="834"/>
      <c r="CP142" s="834"/>
      <c r="CQ142" s="834"/>
      <c r="CR142" s="834"/>
      <c r="CS142" s="834"/>
      <c r="CT142" s="834"/>
      <c r="CU142" s="834"/>
    </row>
    <row r="143" spans="1:99" s="836" customFormat="1" ht="27" customHeight="1" thickBot="1">
      <c r="A143" s="834"/>
      <c r="B143" s="2589"/>
      <c r="C143" s="1093" t="s">
        <v>1059</v>
      </c>
      <c r="D143" s="1094"/>
      <c r="E143" s="782"/>
      <c r="F143" s="782"/>
      <c r="G143" s="782"/>
      <c r="H143" s="785"/>
      <c r="I143" s="782"/>
      <c r="J143" s="782"/>
      <c r="K143" s="782"/>
      <c r="L143" s="785"/>
      <c r="M143" s="782"/>
      <c r="N143" s="782"/>
      <c r="O143" s="782"/>
      <c r="P143" s="782"/>
      <c r="Q143" s="782"/>
      <c r="R143" s="782"/>
      <c r="S143" s="782"/>
      <c r="T143" s="782"/>
      <c r="U143" s="997"/>
      <c r="V143" s="998"/>
      <c r="W143" s="997"/>
      <c r="X143" s="998"/>
      <c r="Y143" s="998"/>
      <c r="Z143" s="782"/>
      <c r="AA143" s="782"/>
      <c r="AB143" s="782"/>
      <c r="AC143" s="782"/>
      <c r="AD143" s="782"/>
      <c r="AE143" s="782"/>
      <c r="AF143" s="782"/>
      <c r="AG143" s="782"/>
      <c r="AH143" s="1075"/>
      <c r="AI143" s="1122"/>
      <c r="AJ143" s="1121"/>
      <c r="AK143" s="834"/>
      <c r="AL143" s="834"/>
      <c r="AM143" s="834"/>
      <c r="AN143" s="834"/>
      <c r="AO143" s="787"/>
      <c r="AP143" s="787"/>
      <c r="AQ143" s="787"/>
      <c r="AR143" s="787"/>
      <c r="AS143" s="787"/>
      <c r="AT143" s="787"/>
      <c r="AU143" s="787"/>
      <c r="AV143" s="787"/>
      <c r="AW143" s="834"/>
      <c r="AX143" s="834"/>
      <c r="AY143" s="834"/>
      <c r="AZ143" s="834"/>
      <c r="BA143" s="834"/>
      <c r="BB143" s="834"/>
      <c r="BC143" s="834"/>
      <c r="BD143" s="834"/>
      <c r="BE143" s="834"/>
      <c r="BF143" s="834"/>
      <c r="BG143" s="834"/>
      <c r="BH143" s="834"/>
      <c r="BI143" s="834"/>
      <c r="BJ143" s="834"/>
      <c r="BK143" s="834"/>
      <c r="BL143" s="834"/>
      <c r="BM143" s="834"/>
      <c r="BN143" s="834"/>
      <c r="BO143" s="834"/>
      <c r="BP143" s="834"/>
      <c r="BQ143" s="834"/>
      <c r="BR143" s="834"/>
      <c r="BS143" s="834"/>
      <c r="BT143" s="834"/>
      <c r="BU143" s="834"/>
      <c r="BV143" s="834"/>
      <c r="BW143" s="834"/>
      <c r="BX143" s="834"/>
      <c r="BY143" s="834"/>
      <c r="BZ143" s="834"/>
      <c r="CA143" s="834"/>
      <c r="CB143" s="834"/>
      <c r="CC143" s="834"/>
      <c r="CD143" s="834"/>
      <c r="CE143" s="834"/>
      <c r="CF143" s="834"/>
      <c r="CG143" s="834"/>
      <c r="CH143" s="834"/>
      <c r="CI143" s="834"/>
      <c r="CJ143" s="834"/>
      <c r="CK143" s="834"/>
      <c r="CL143" s="834"/>
      <c r="CM143" s="834"/>
      <c r="CN143" s="834"/>
      <c r="CO143" s="834"/>
      <c r="CP143" s="834"/>
      <c r="CQ143" s="834"/>
      <c r="CR143" s="834"/>
      <c r="CS143" s="834"/>
      <c r="CT143" s="834"/>
      <c r="CU143" s="834"/>
    </row>
    <row r="144" spans="1:99" s="836" customFormat="1" ht="41.25" customHeight="1" thickBot="1">
      <c r="A144" s="834"/>
      <c r="B144" s="2589"/>
      <c r="C144" s="1119" t="s">
        <v>1110</v>
      </c>
      <c r="D144" s="1133"/>
      <c r="E144" s="1134"/>
      <c r="F144" s="1134"/>
      <c r="G144" s="1134"/>
      <c r="H144" s="1135"/>
      <c r="I144" s="1134"/>
      <c r="J144" s="1134"/>
      <c r="K144" s="1134"/>
      <c r="L144" s="1134"/>
      <c r="M144" s="1135"/>
      <c r="N144" s="1134"/>
      <c r="O144" s="1134"/>
      <c r="P144" s="1134"/>
      <c r="Q144" s="1134"/>
      <c r="R144" s="1134"/>
      <c r="S144" s="1134"/>
      <c r="T144" s="1134"/>
      <c r="U144" s="1136"/>
      <c r="V144" s="1134"/>
      <c r="W144" s="1136"/>
      <c r="X144" s="1134"/>
      <c r="Y144" s="1135"/>
      <c r="Z144" s="1134"/>
      <c r="AA144" s="1135"/>
      <c r="AB144" s="1134"/>
      <c r="AC144" s="1134"/>
      <c r="AD144" s="1134"/>
      <c r="AE144" s="1135"/>
      <c r="AF144" s="1134"/>
      <c r="AG144" s="1134"/>
      <c r="AH144" s="1137"/>
      <c r="AI144" s="1162">
        <f>SUM(D144:AH144)</f>
        <v>0</v>
      </c>
      <c r="AJ144" s="1138" t="s">
        <v>1113</v>
      </c>
      <c r="AK144" s="834"/>
      <c r="AL144" s="834"/>
      <c r="AM144" s="834"/>
      <c r="AN144" s="834"/>
      <c r="AO144" s="787"/>
      <c r="AP144" s="787"/>
      <c r="AQ144" s="787"/>
      <c r="AR144" s="787"/>
      <c r="AS144" s="787"/>
      <c r="AT144" s="787"/>
      <c r="AU144" s="787"/>
      <c r="AV144" s="787"/>
      <c r="AW144" s="834"/>
      <c r="AX144" s="834"/>
      <c r="AY144" s="834"/>
      <c r="AZ144" s="834"/>
      <c r="BA144" s="834"/>
      <c r="BB144" s="834"/>
      <c r="BC144" s="834"/>
      <c r="BD144" s="834"/>
      <c r="BE144" s="834"/>
      <c r="BF144" s="834"/>
      <c r="BG144" s="834"/>
      <c r="BH144" s="834"/>
      <c r="BI144" s="834"/>
      <c r="BJ144" s="834"/>
      <c r="BK144" s="834"/>
      <c r="BL144" s="834"/>
      <c r="BM144" s="834"/>
      <c r="BN144" s="834"/>
      <c r="BO144" s="834"/>
      <c r="BP144" s="834"/>
      <c r="BQ144" s="834"/>
      <c r="BR144" s="834"/>
      <c r="BS144" s="834"/>
      <c r="BT144" s="834"/>
      <c r="BU144" s="834"/>
      <c r="BV144" s="834"/>
      <c r="BW144" s="834"/>
      <c r="BX144" s="834"/>
      <c r="BY144" s="834"/>
      <c r="BZ144" s="834"/>
      <c r="CA144" s="834"/>
      <c r="CB144" s="834"/>
      <c r="CC144" s="834"/>
      <c r="CD144" s="834"/>
      <c r="CE144" s="834"/>
      <c r="CF144" s="834"/>
      <c r="CG144" s="834"/>
      <c r="CH144" s="834"/>
      <c r="CI144" s="834"/>
      <c r="CJ144" s="834"/>
      <c r="CK144" s="834"/>
      <c r="CL144" s="834"/>
      <c r="CM144" s="834"/>
      <c r="CN144" s="834"/>
      <c r="CO144" s="834"/>
      <c r="CP144" s="834"/>
      <c r="CQ144" s="834"/>
      <c r="CR144" s="834"/>
      <c r="CS144" s="834"/>
      <c r="CT144" s="834"/>
      <c r="CU144" s="834"/>
    </row>
    <row r="145" spans="1:105" s="836" customFormat="1" ht="41.25" customHeight="1" thickBot="1">
      <c r="A145" s="834"/>
      <c r="B145" s="2590"/>
      <c r="C145" s="1119" t="s">
        <v>1111</v>
      </c>
      <c r="D145" s="1128"/>
      <c r="E145" s="1129"/>
      <c r="F145" s="1129"/>
      <c r="G145" s="1129"/>
      <c r="H145" s="1130"/>
      <c r="I145" s="1129"/>
      <c r="J145" s="1129"/>
      <c r="K145" s="1129"/>
      <c r="L145" s="1129"/>
      <c r="M145" s="1130"/>
      <c r="N145" s="1129"/>
      <c r="O145" s="1129"/>
      <c r="P145" s="1129"/>
      <c r="Q145" s="1129"/>
      <c r="R145" s="1129"/>
      <c r="S145" s="1129"/>
      <c r="T145" s="1129"/>
      <c r="U145" s="1131"/>
      <c r="V145" s="1129"/>
      <c r="W145" s="1131"/>
      <c r="X145" s="1129"/>
      <c r="Y145" s="1130"/>
      <c r="Z145" s="1129"/>
      <c r="AA145" s="1130"/>
      <c r="AB145" s="1129"/>
      <c r="AC145" s="1129"/>
      <c r="AD145" s="1129"/>
      <c r="AE145" s="1130"/>
      <c r="AF145" s="1129"/>
      <c r="AG145" s="1129"/>
      <c r="AH145" s="1132"/>
      <c r="AI145" s="1162">
        <f>SUM(D145:AH145)</f>
        <v>0</v>
      </c>
      <c r="AJ145" s="1138" t="s">
        <v>1114</v>
      </c>
      <c r="AK145" s="834"/>
      <c r="AL145" s="834"/>
      <c r="AM145" s="834"/>
      <c r="AN145" s="834"/>
      <c r="AO145" s="787"/>
      <c r="AP145" s="787"/>
      <c r="AQ145" s="787"/>
      <c r="AR145" s="787"/>
      <c r="AS145" s="787"/>
      <c r="AT145" s="787"/>
      <c r="AU145" s="787"/>
      <c r="AV145" s="787"/>
      <c r="AW145" s="834"/>
      <c r="AX145" s="834"/>
      <c r="AY145" s="834"/>
      <c r="AZ145" s="834"/>
      <c r="BA145" s="834"/>
      <c r="BB145" s="834"/>
      <c r="BC145" s="834"/>
      <c r="BD145" s="834"/>
      <c r="BE145" s="834"/>
      <c r="BF145" s="834"/>
      <c r="BG145" s="834"/>
      <c r="BH145" s="834"/>
      <c r="BI145" s="834"/>
      <c r="BJ145" s="834"/>
      <c r="BK145" s="834"/>
      <c r="BL145" s="834"/>
      <c r="BM145" s="834"/>
      <c r="BN145" s="834"/>
      <c r="BO145" s="834"/>
      <c r="BP145" s="834"/>
      <c r="BQ145" s="834"/>
      <c r="BR145" s="834"/>
      <c r="BS145" s="834"/>
      <c r="BT145" s="834"/>
      <c r="BU145" s="834"/>
      <c r="BV145" s="834"/>
      <c r="BW145" s="834"/>
      <c r="BX145" s="834"/>
      <c r="BY145" s="834"/>
      <c r="BZ145" s="834"/>
      <c r="CA145" s="834"/>
      <c r="CB145" s="834"/>
      <c r="CC145" s="834"/>
      <c r="CD145" s="834"/>
      <c r="CE145" s="834"/>
      <c r="CF145" s="834"/>
      <c r="CG145" s="834"/>
      <c r="CH145" s="834"/>
      <c r="CI145" s="834"/>
      <c r="CJ145" s="834"/>
      <c r="CK145" s="834"/>
      <c r="CL145" s="834"/>
      <c r="CM145" s="834"/>
      <c r="CN145" s="834"/>
      <c r="CO145" s="834"/>
      <c r="CP145" s="834"/>
      <c r="CQ145" s="834"/>
      <c r="CR145" s="834"/>
      <c r="CS145" s="834"/>
      <c r="CT145" s="834"/>
      <c r="CU145" s="834"/>
    </row>
    <row r="146" spans="1:105" ht="20.100000000000001" customHeight="1">
      <c r="A146" s="18"/>
      <c r="B146" s="122"/>
      <c r="C146" s="122"/>
      <c r="D146" s="788" t="str">
        <f>IF(D141="","",D144)</f>
        <v/>
      </c>
      <c r="E146" s="788" t="str">
        <f t="shared" ref="E146:AH146" si="10">IF(E141="","",E144)</f>
        <v/>
      </c>
      <c r="F146" s="788" t="str">
        <f t="shared" si="10"/>
        <v/>
      </c>
      <c r="G146" s="788" t="str">
        <f t="shared" si="10"/>
        <v/>
      </c>
      <c r="H146" s="788" t="str">
        <f t="shared" si="10"/>
        <v/>
      </c>
      <c r="I146" s="788" t="str">
        <f t="shared" si="10"/>
        <v/>
      </c>
      <c r="J146" s="788" t="str">
        <f t="shared" si="10"/>
        <v/>
      </c>
      <c r="K146" s="788" t="str">
        <f t="shared" si="10"/>
        <v/>
      </c>
      <c r="L146" s="788" t="str">
        <f t="shared" si="10"/>
        <v/>
      </c>
      <c r="M146" s="788" t="str">
        <f t="shared" si="10"/>
        <v/>
      </c>
      <c r="N146" s="788" t="str">
        <f t="shared" si="10"/>
        <v/>
      </c>
      <c r="O146" s="788" t="str">
        <f t="shared" si="10"/>
        <v/>
      </c>
      <c r="P146" s="788" t="str">
        <f t="shared" si="10"/>
        <v/>
      </c>
      <c r="Q146" s="788" t="str">
        <f t="shared" si="10"/>
        <v/>
      </c>
      <c r="R146" s="788" t="str">
        <f t="shared" si="10"/>
        <v/>
      </c>
      <c r="S146" s="788" t="str">
        <f t="shared" si="10"/>
        <v/>
      </c>
      <c r="T146" s="788" t="str">
        <f t="shared" si="10"/>
        <v/>
      </c>
      <c r="U146" s="788" t="str">
        <f t="shared" si="10"/>
        <v/>
      </c>
      <c r="V146" s="788" t="str">
        <f t="shared" si="10"/>
        <v/>
      </c>
      <c r="W146" s="788" t="str">
        <f t="shared" si="10"/>
        <v/>
      </c>
      <c r="X146" s="788" t="str">
        <f t="shared" si="10"/>
        <v/>
      </c>
      <c r="Y146" s="788" t="str">
        <f t="shared" si="10"/>
        <v/>
      </c>
      <c r="Z146" s="788" t="str">
        <f t="shared" si="10"/>
        <v/>
      </c>
      <c r="AA146" s="788" t="str">
        <f t="shared" si="10"/>
        <v/>
      </c>
      <c r="AB146" s="788" t="str">
        <f t="shared" si="10"/>
        <v/>
      </c>
      <c r="AC146" s="788" t="str">
        <f t="shared" si="10"/>
        <v/>
      </c>
      <c r="AD146" s="788" t="str">
        <f t="shared" si="10"/>
        <v/>
      </c>
      <c r="AE146" s="788" t="str">
        <f t="shared" si="10"/>
        <v/>
      </c>
      <c r="AF146" s="788" t="str">
        <f t="shared" si="10"/>
        <v/>
      </c>
      <c r="AG146" s="788" t="str">
        <f t="shared" si="10"/>
        <v/>
      </c>
      <c r="AH146" s="788" t="str">
        <f t="shared" si="10"/>
        <v/>
      </c>
      <c r="AI146" s="742"/>
      <c r="AJ146" s="778"/>
      <c r="AK146" s="18"/>
      <c r="AL146" s="18"/>
      <c r="AM146" s="18"/>
      <c r="AN146" s="834" t="s">
        <v>891</v>
      </c>
      <c r="AO146" s="787">
        <f>指定来所日!$C$18</f>
        <v>45922</v>
      </c>
      <c r="AP146" s="787">
        <f>指定来所日!$D$18</f>
        <v>45950</v>
      </c>
      <c r="AQ146" s="787">
        <f>指定来所日!$E$18</f>
        <v>45981</v>
      </c>
      <c r="AR146" s="787">
        <f>指定来所日!$F$18</f>
        <v>46010</v>
      </c>
      <c r="AS146" s="787">
        <f>指定来所日!$G$18</f>
        <v>46042</v>
      </c>
      <c r="AT146" s="787">
        <f>指定来所日!$H$18</f>
        <v>46073</v>
      </c>
      <c r="AU146" s="787">
        <f>指定来所日!$I$18</f>
        <v>46104</v>
      </c>
      <c r="AV146" s="787"/>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row>
    <row r="147" spans="1:105" s="836" customFormat="1" ht="22.5" customHeight="1">
      <c r="A147" s="834"/>
      <c r="B147" s="1024"/>
      <c r="C147" s="1024"/>
      <c r="D147" s="1024"/>
      <c r="E147" s="1089"/>
      <c r="F147" s="1089"/>
      <c r="G147" s="1089"/>
      <c r="H147" s="1089"/>
      <c r="I147" s="1089"/>
      <c r="J147" s="1089"/>
      <c r="K147" s="1089"/>
      <c r="L147" s="1089"/>
      <c r="M147" s="1089"/>
      <c r="N147" s="1089"/>
      <c r="O147" s="1089"/>
      <c r="P147" s="1089"/>
      <c r="Q147" s="1089"/>
      <c r="R147" s="1089"/>
      <c r="S147" s="1090" t="s">
        <v>992</v>
      </c>
      <c r="T147" s="1091"/>
      <c r="U147" s="1091"/>
      <c r="V147" s="1091"/>
      <c r="W147" s="1091"/>
      <c r="X147" s="1091"/>
      <c r="Y147" s="1091"/>
      <c r="Z147" s="1091"/>
      <c r="AA147" s="1091"/>
      <c r="AB147" s="2689">
        <f>AI163+AI179</f>
        <v>0</v>
      </c>
      <c r="AC147" s="2689"/>
      <c r="AD147" s="1091"/>
      <c r="AE147" s="1091"/>
      <c r="AF147" s="1091"/>
      <c r="AG147" s="1089"/>
      <c r="AH147" s="1089"/>
      <c r="AI147" s="778"/>
      <c r="AJ147" s="778"/>
      <c r="AK147" s="834"/>
      <c r="AL147" s="834"/>
      <c r="AM147" s="834"/>
      <c r="AN147" s="834" t="s">
        <v>805</v>
      </c>
      <c r="AO147" s="787">
        <f>指定来所日!$C$18</f>
        <v>45922</v>
      </c>
      <c r="AP147" s="787">
        <f>指定来所日!$D$18</f>
        <v>45950</v>
      </c>
      <c r="AQ147" s="787">
        <f>指定来所日!$E$18</f>
        <v>45981</v>
      </c>
      <c r="AR147" s="787">
        <f>指定来所日!$F$18</f>
        <v>46010</v>
      </c>
      <c r="AS147" s="787">
        <f>指定来所日!$G$18</f>
        <v>46042</v>
      </c>
      <c r="AT147" s="787">
        <f>指定来所日!$H$18</f>
        <v>46073</v>
      </c>
      <c r="AU147" s="787">
        <f>指定来所日!$I$18</f>
        <v>46104</v>
      </c>
      <c r="AV147" s="787"/>
      <c r="AW147" s="834"/>
      <c r="AX147" s="834"/>
      <c r="AY147" s="834"/>
      <c r="AZ147" s="834"/>
      <c r="BA147" s="834"/>
      <c r="BB147" s="834"/>
      <c r="BC147" s="834"/>
      <c r="BD147" s="834"/>
      <c r="BE147" s="834"/>
      <c r="BF147" s="834"/>
      <c r="BG147" s="834"/>
      <c r="BH147" s="834"/>
      <c r="BI147" s="834"/>
      <c r="BJ147" s="834"/>
      <c r="BK147" s="834"/>
      <c r="BL147" s="834"/>
      <c r="BM147" s="834"/>
      <c r="BN147" s="834"/>
      <c r="BO147" s="834"/>
      <c r="BP147" s="834"/>
      <c r="BQ147" s="834"/>
      <c r="BR147" s="834"/>
      <c r="BS147" s="834"/>
      <c r="BT147" s="834"/>
      <c r="BU147" s="834"/>
      <c r="BV147" s="834"/>
      <c r="BW147" s="834"/>
      <c r="BX147" s="834"/>
      <c r="BY147" s="834"/>
      <c r="BZ147" s="834"/>
      <c r="CA147" s="834"/>
      <c r="CB147" s="834"/>
      <c r="CC147" s="834"/>
      <c r="CD147" s="834"/>
      <c r="CE147" s="834"/>
      <c r="CF147" s="834"/>
      <c r="CG147" s="834"/>
      <c r="CH147" s="834"/>
      <c r="CI147" s="834"/>
      <c r="CJ147" s="834"/>
      <c r="CK147" s="834"/>
      <c r="CL147" s="834"/>
      <c r="CM147" s="834"/>
      <c r="CN147" s="834"/>
      <c r="CO147" s="834"/>
      <c r="CP147" s="834"/>
      <c r="CQ147" s="834"/>
      <c r="CR147" s="834"/>
      <c r="CS147" s="834"/>
      <c r="CT147" s="834"/>
      <c r="CU147" s="834"/>
      <c r="CV147" s="834"/>
      <c r="CW147" s="834"/>
      <c r="CX147" s="834"/>
      <c r="CY147" s="834"/>
      <c r="CZ147" s="834"/>
      <c r="DA147" s="834"/>
    </row>
    <row r="148" spans="1:105" s="836" customFormat="1" ht="9" customHeight="1">
      <c r="A148" s="834"/>
      <c r="B148" s="1024"/>
      <c r="C148" s="1024"/>
      <c r="D148" s="1024"/>
      <c r="E148" s="1089"/>
      <c r="F148" s="1089"/>
      <c r="G148" s="1089"/>
      <c r="H148" s="1089"/>
      <c r="I148" s="1089"/>
      <c r="J148" s="1089"/>
      <c r="K148" s="1089"/>
      <c r="L148" s="1089"/>
      <c r="M148" s="1089"/>
      <c r="N148" s="1089"/>
      <c r="O148" s="1089"/>
      <c r="P148" s="1089"/>
      <c r="Q148" s="1089"/>
      <c r="R148" s="1089"/>
      <c r="S148" s="1090"/>
      <c r="T148" s="1091"/>
      <c r="U148" s="1091"/>
      <c r="V148" s="1091"/>
      <c r="W148" s="1091"/>
      <c r="X148" s="1091"/>
      <c r="Y148" s="1091"/>
      <c r="Z148" s="1091"/>
      <c r="AA148" s="1091"/>
      <c r="AB148" s="1095"/>
      <c r="AC148" s="1091"/>
      <c r="AD148" s="1091"/>
      <c r="AE148" s="1091"/>
      <c r="AF148" s="1091"/>
      <c r="AG148" s="1089"/>
      <c r="AH148" s="1089"/>
      <c r="AI148" s="778"/>
      <c r="AJ148" s="778"/>
      <c r="AK148" s="834"/>
      <c r="AL148" s="834"/>
      <c r="AM148" s="834"/>
      <c r="AN148" s="834" t="s">
        <v>806</v>
      </c>
      <c r="AO148" s="787">
        <f>指定来所日!$C$18</f>
        <v>45922</v>
      </c>
      <c r="AP148" s="787">
        <f>指定来所日!$D$18</f>
        <v>45950</v>
      </c>
      <c r="AQ148" s="787">
        <f>指定来所日!$E$18</f>
        <v>45981</v>
      </c>
      <c r="AR148" s="787">
        <f>指定来所日!$F$18</f>
        <v>46010</v>
      </c>
      <c r="AS148" s="787">
        <f>指定来所日!$G$18</f>
        <v>46042</v>
      </c>
      <c r="AT148" s="787">
        <f>指定来所日!$H$18</f>
        <v>46073</v>
      </c>
      <c r="AU148" s="787">
        <f>指定来所日!$I$18</f>
        <v>46104</v>
      </c>
      <c r="AV148" s="787"/>
      <c r="AW148" s="834"/>
      <c r="AX148" s="834"/>
      <c r="AY148" s="834"/>
      <c r="AZ148" s="834"/>
      <c r="BA148" s="834"/>
      <c r="BB148" s="834"/>
      <c r="BC148" s="834"/>
      <c r="BD148" s="834"/>
      <c r="BE148" s="834"/>
      <c r="BF148" s="834"/>
      <c r="BG148" s="834"/>
      <c r="BH148" s="834"/>
      <c r="BI148" s="834"/>
      <c r="BJ148" s="834"/>
      <c r="BK148" s="834"/>
      <c r="BL148" s="834"/>
      <c r="BM148" s="834"/>
      <c r="BN148" s="834"/>
      <c r="BO148" s="834"/>
      <c r="BP148" s="834"/>
      <c r="BQ148" s="834"/>
      <c r="BR148" s="834"/>
      <c r="BS148" s="834"/>
      <c r="BT148" s="834"/>
      <c r="BU148" s="834"/>
      <c r="BV148" s="834"/>
      <c r="BW148" s="834"/>
      <c r="BX148" s="834"/>
      <c r="BY148" s="834"/>
      <c r="BZ148" s="834"/>
      <c r="CA148" s="834"/>
      <c r="CB148" s="834"/>
      <c r="CC148" s="834"/>
      <c r="CD148" s="834"/>
      <c r="CE148" s="834"/>
      <c r="CF148" s="834"/>
      <c r="CG148" s="834"/>
      <c r="CH148" s="834"/>
      <c r="CI148" s="834"/>
      <c r="CJ148" s="834"/>
      <c r="CK148" s="834"/>
      <c r="CL148" s="834"/>
      <c r="CM148" s="834"/>
      <c r="CN148" s="834"/>
      <c r="CO148" s="834"/>
      <c r="CP148" s="834"/>
      <c r="CQ148" s="834"/>
      <c r="CR148" s="834"/>
      <c r="CS148" s="834"/>
      <c r="CT148" s="834"/>
      <c r="CU148" s="834"/>
      <c r="CV148" s="834"/>
      <c r="CW148" s="834"/>
      <c r="CX148" s="834"/>
      <c r="CY148" s="834"/>
      <c r="CZ148" s="834"/>
      <c r="DA148" s="834"/>
    </row>
    <row r="149" spans="1:105" ht="30" customHeight="1">
      <c r="A149" s="2582" t="s">
        <v>1063</v>
      </c>
      <c r="B149" s="2588" t="s">
        <v>1053</v>
      </c>
      <c r="C149" s="684" t="s">
        <v>779</v>
      </c>
      <c r="D149" s="768">
        <f>AR14</f>
        <v>46005</v>
      </c>
      <c r="E149" s="769">
        <f>IF($D$149="","",IF($D$149+1&lt;$AS$14,$D$149+1,""))</f>
        <v>46006</v>
      </c>
      <c r="F149" s="769">
        <f>IF($D$149="","",IF($D$149+2&lt;$AS$14,$D$149+2,""))</f>
        <v>46007</v>
      </c>
      <c r="G149" s="769">
        <f>IF($D$149="","",IF($D$149+3&lt;$AS$14,$D$149+3,""))</f>
        <v>46008</v>
      </c>
      <c r="H149" s="769">
        <f>IF($D$149="","",IF($D$149+4&lt;$AS$14,$D$149+4,""))</f>
        <v>46009</v>
      </c>
      <c r="I149" s="769">
        <f>IF($D$149="","",IF($D$149+5&lt;$AS$14,$D$149+5,""))</f>
        <v>46010</v>
      </c>
      <c r="J149" s="769">
        <f>IF($D$149="","",IF($D$149+6&lt;$AS$14,$D$149+6,""))</f>
        <v>46011</v>
      </c>
      <c r="K149" s="769">
        <f>IF($D$149="","",IF($D$149+7&lt;$AS$14,$D$149+7,""))</f>
        <v>46012</v>
      </c>
      <c r="L149" s="769">
        <f>IF($D$149="","",IF($D$149+8&lt;$AS$14,$D$149+8,""))</f>
        <v>46013</v>
      </c>
      <c r="M149" s="769">
        <f>IF($D$149="","",IF($D$149+9&lt;$AS$14,$D$149+9,""))</f>
        <v>46014</v>
      </c>
      <c r="N149" s="769">
        <f>IF($D$149="","",IF($D$149+10&lt;$AS$14,$D$149+10,""))</f>
        <v>46015</v>
      </c>
      <c r="O149" s="769">
        <f>IF($D$149="","",IF($D$149+11&lt;$AS$14,$D$149+11,""))</f>
        <v>46016</v>
      </c>
      <c r="P149" s="769">
        <f>IF($D$149="","",IF($D$149+12&lt;$AS$14,$D$149+12,""))</f>
        <v>46017</v>
      </c>
      <c r="Q149" s="769">
        <f>IF($D$149="","",IF($D$149+13&lt;$AS$14,$D$149+13,""))</f>
        <v>46018</v>
      </c>
      <c r="R149" s="769">
        <f>IF($D$149="","",IF($D$149+14&lt;$AS$14,$D$149+14,""))</f>
        <v>46019</v>
      </c>
      <c r="S149" s="769">
        <f>IF($D$149="","",IF($D$149+15&lt;$AS$14,$D$149+15,""))</f>
        <v>46020</v>
      </c>
      <c r="T149" s="769">
        <f>IF($D$149="","",IF($D$149+16&lt;$AS$14,$D$149+16,""))</f>
        <v>46021</v>
      </c>
      <c r="U149" s="769">
        <f>IF($D$149="","",IF($D$149+17&lt;$AS$14,$D$149+17,""))</f>
        <v>46022</v>
      </c>
      <c r="V149" s="769">
        <f>IF($D$149="","",IF($D$149+18&lt;$AS$14,$D$149+18,""))</f>
        <v>46023</v>
      </c>
      <c r="W149" s="769">
        <f>IF($D$149="","",IF($D$149+19&lt;$AS$14,$D$149+19,""))</f>
        <v>46024</v>
      </c>
      <c r="X149" s="769">
        <f>IF($D$149="","",IF($D$149+20&lt;$AS$14,$D$149+20,""))</f>
        <v>46025</v>
      </c>
      <c r="Y149" s="769">
        <f>IF($D$149="","",IF($D$149+21&lt;$AS$14,$D$149+21,""))</f>
        <v>46026</v>
      </c>
      <c r="Z149" s="769">
        <f>IF($D$149="","",IF($D$149+22&lt;$AS$14,$D$149+22,""))</f>
        <v>46027</v>
      </c>
      <c r="AA149" s="769">
        <f>IF($D$149="","",IF($D$149+23&lt;$AS$14,$D$149+23,""))</f>
        <v>46028</v>
      </c>
      <c r="AB149" s="769">
        <f>IF($D$149="","",IF($D$149+24&lt;$AS$14,$D$149+24,""))</f>
        <v>46029</v>
      </c>
      <c r="AC149" s="769">
        <f>IF($D$149="","",IF($D$149+25&lt;$AS$14,$D$149+25,""))</f>
        <v>46030</v>
      </c>
      <c r="AD149" s="769">
        <f>IF($D$149="","",IF($D$149+26&lt;$AS$14,$D$149+26,""))</f>
        <v>46031</v>
      </c>
      <c r="AE149" s="769">
        <f>IF($D$149="","",IF($D$149+27&lt;$AS$14,$D$149+27,""))</f>
        <v>46032</v>
      </c>
      <c r="AF149" s="769">
        <f>IF($D$149="","",IF($D$149+28&lt;$AS$14,$D$149+28,""))</f>
        <v>46033</v>
      </c>
      <c r="AG149" s="769">
        <f>IF($D$149="","",IF($D$149+29&lt;$AS$14,$D$149+29,""))</f>
        <v>46034</v>
      </c>
      <c r="AH149" s="770">
        <f>IF($D$149="","",IF($D$149+30&lt;$AS$14,$D$149+30,""))</f>
        <v>46035</v>
      </c>
      <c r="AI149" s="742"/>
      <c r="AJ149" s="778"/>
      <c r="AK149" s="18"/>
      <c r="AL149" s="18"/>
      <c r="AM149" s="18"/>
      <c r="AN149" s="784"/>
      <c r="AO149" s="787">
        <f>指定来所日!$C$18</f>
        <v>45922</v>
      </c>
      <c r="AP149" s="787">
        <f>指定来所日!$D$18</f>
        <v>45950</v>
      </c>
      <c r="AQ149" s="787">
        <f>指定来所日!$E$18</f>
        <v>45981</v>
      </c>
      <c r="AR149" s="787">
        <f>指定来所日!$F$18</f>
        <v>46010</v>
      </c>
      <c r="AS149" s="787">
        <f>指定来所日!$G$18</f>
        <v>46042</v>
      </c>
      <c r="AT149" s="787">
        <f>指定来所日!$H$18</f>
        <v>46073</v>
      </c>
      <c r="AU149" s="787">
        <f>指定来所日!$I$18</f>
        <v>46104</v>
      </c>
      <c r="AV149" s="787"/>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row>
    <row r="150" spans="1:105" ht="20.100000000000001" customHeight="1">
      <c r="A150" s="2582"/>
      <c r="B150" s="2589"/>
      <c r="C150" s="684" t="s">
        <v>100</v>
      </c>
      <c r="D150" s="771" t="str">
        <f t="shared" ref="D150:AH150" si="11">TEXT(D149,"aaa")</f>
        <v>日</v>
      </c>
      <c r="E150" s="772" t="str">
        <f t="shared" si="11"/>
        <v>月</v>
      </c>
      <c r="F150" s="772" t="str">
        <f t="shared" si="11"/>
        <v>火</v>
      </c>
      <c r="G150" s="772" t="str">
        <f t="shared" si="11"/>
        <v>水</v>
      </c>
      <c r="H150" s="772" t="str">
        <f t="shared" si="11"/>
        <v>木</v>
      </c>
      <c r="I150" s="772" t="str">
        <f t="shared" si="11"/>
        <v>金</v>
      </c>
      <c r="J150" s="772" t="str">
        <f t="shared" si="11"/>
        <v>土</v>
      </c>
      <c r="K150" s="772" t="str">
        <f t="shared" si="11"/>
        <v>日</v>
      </c>
      <c r="L150" s="772" t="str">
        <f t="shared" si="11"/>
        <v>月</v>
      </c>
      <c r="M150" s="772" t="str">
        <f t="shared" si="11"/>
        <v>火</v>
      </c>
      <c r="N150" s="772" t="str">
        <f t="shared" si="11"/>
        <v>水</v>
      </c>
      <c r="O150" s="772" t="str">
        <f t="shared" si="11"/>
        <v>木</v>
      </c>
      <c r="P150" s="772" t="str">
        <f t="shared" si="11"/>
        <v>金</v>
      </c>
      <c r="Q150" s="772" t="str">
        <f t="shared" si="11"/>
        <v>土</v>
      </c>
      <c r="R150" s="772" t="str">
        <f t="shared" si="11"/>
        <v>日</v>
      </c>
      <c r="S150" s="772" t="str">
        <f t="shared" si="11"/>
        <v>月</v>
      </c>
      <c r="T150" s="772" t="str">
        <f t="shared" si="11"/>
        <v>火</v>
      </c>
      <c r="U150" s="772" t="str">
        <f t="shared" si="11"/>
        <v>水</v>
      </c>
      <c r="V150" s="772" t="str">
        <f t="shared" si="11"/>
        <v>木</v>
      </c>
      <c r="W150" s="772" t="str">
        <f t="shared" si="11"/>
        <v>金</v>
      </c>
      <c r="X150" s="772" t="str">
        <f t="shared" si="11"/>
        <v>土</v>
      </c>
      <c r="Y150" s="772" t="str">
        <f t="shared" si="11"/>
        <v>日</v>
      </c>
      <c r="Z150" s="772" t="str">
        <f t="shared" si="11"/>
        <v>月</v>
      </c>
      <c r="AA150" s="772" t="str">
        <f t="shared" si="11"/>
        <v>火</v>
      </c>
      <c r="AB150" s="772" t="str">
        <f t="shared" si="11"/>
        <v>水</v>
      </c>
      <c r="AC150" s="772" t="str">
        <f t="shared" si="11"/>
        <v>木</v>
      </c>
      <c r="AD150" s="772" t="str">
        <f t="shared" si="11"/>
        <v>金</v>
      </c>
      <c r="AE150" s="772" t="str">
        <f t="shared" si="11"/>
        <v>土</v>
      </c>
      <c r="AF150" s="772" t="str">
        <f t="shared" si="11"/>
        <v>日</v>
      </c>
      <c r="AG150" s="772" t="str">
        <f t="shared" si="11"/>
        <v>月</v>
      </c>
      <c r="AH150" s="773" t="str">
        <f t="shared" si="11"/>
        <v>火</v>
      </c>
      <c r="AI150" s="742"/>
      <c r="AJ150" s="778"/>
      <c r="AK150" s="18"/>
      <c r="AL150" s="18"/>
      <c r="AM150" s="18"/>
      <c r="AN150" s="834" t="s">
        <v>807</v>
      </c>
      <c r="AO150" s="787">
        <f>指定来所日!$C$18</f>
        <v>45922</v>
      </c>
      <c r="AP150" s="787">
        <f>指定来所日!$D$18</f>
        <v>45950</v>
      </c>
      <c r="AQ150" s="787">
        <f>指定来所日!$E$18</f>
        <v>45981</v>
      </c>
      <c r="AR150" s="787">
        <f>指定来所日!$F$18</f>
        <v>46010</v>
      </c>
      <c r="AS150" s="787">
        <f>指定来所日!$G$18</f>
        <v>46042</v>
      </c>
      <c r="AT150" s="787">
        <f>指定来所日!$H$18</f>
        <v>46073</v>
      </c>
      <c r="AU150" s="787">
        <f>指定来所日!$I$18</f>
        <v>46104</v>
      </c>
      <c r="AV150" s="787"/>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row>
    <row r="151" spans="1:105" s="836" customFormat="1" ht="20.100000000000001" customHeight="1">
      <c r="A151" s="2582"/>
      <c r="B151" s="2589"/>
      <c r="C151" s="1086" t="s">
        <v>989</v>
      </c>
      <c r="D151" s="1083"/>
      <c r="E151" s="1084"/>
      <c r="F151" s="1084"/>
      <c r="G151" s="1084"/>
      <c r="H151" s="1084"/>
      <c r="I151" s="1084"/>
      <c r="J151" s="1084"/>
      <c r="K151" s="1084"/>
      <c r="L151" s="1084"/>
      <c r="M151" s="1084"/>
      <c r="N151" s="1084"/>
      <c r="O151" s="1084"/>
      <c r="P151" s="1084"/>
      <c r="Q151" s="1084"/>
      <c r="R151" s="1084"/>
      <c r="S151" s="1084"/>
      <c r="T151" s="1084"/>
      <c r="U151" s="1084"/>
      <c r="V151" s="1084"/>
      <c r="W151" s="1084"/>
      <c r="X151" s="1084"/>
      <c r="Y151" s="1084"/>
      <c r="Z151" s="1084"/>
      <c r="AA151" s="1084"/>
      <c r="AB151" s="1084"/>
      <c r="AC151" s="1084"/>
      <c r="AD151" s="1084"/>
      <c r="AE151" s="1084"/>
      <c r="AF151" s="1084"/>
      <c r="AG151" s="1084"/>
      <c r="AH151" s="1085"/>
      <c r="AI151" s="762"/>
      <c r="AJ151" s="762"/>
      <c r="AK151" s="51"/>
      <c r="AL151" s="51"/>
      <c r="AM151" s="51"/>
      <c r="AN151" s="834" t="s">
        <v>808</v>
      </c>
      <c r="AO151" s="787">
        <f>指定来所日!$C$18</f>
        <v>45922</v>
      </c>
      <c r="AP151" s="787">
        <f>指定来所日!$D$18</f>
        <v>45950</v>
      </c>
      <c r="AQ151" s="787">
        <f>指定来所日!$E$18</f>
        <v>45981</v>
      </c>
      <c r="AR151" s="787">
        <f>指定来所日!$F$18</f>
        <v>46010</v>
      </c>
      <c r="AS151" s="787">
        <f>指定来所日!$G$18</f>
        <v>46042</v>
      </c>
      <c r="AT151" s="787">
        <f>指定来所日!$H$18</f>
        <v>46073</v>
      </c>
      <c r="AU151" s="787">
        <f>指定来所日!$I$18</f>
        <v>46104</v>
      </c>
      <c r="AV151" s="787"/>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row>
    <row r="152" spans="1:105" ht="21" customHeight="1">
      <c r="A152" s="2582"/>
      <c r="B152" s="2589"/>
      <c r="C152" s="2583" t="s">
        <v>1055</v>
      </c>
      <c r="D152" s="2672"/>
      <c r="E152" s="2639"/>
      <c r="F152" s="2601"/>
      <c r="G152" s="2601"/>
      <c r="H152" s="2601"/>
      <c r="I152" s="2601"/>
      <c r="J152" s="2601"/>
      <c r="K152" s="2601"/>
      <c r="L152" s="2601"/>
      <c r="M152" s="2601"/>
      <c r="N152" s="2601"/>
      <c r="O152" s="2601"/>
      <c r="P152" s="2601"/>
      <c r="Q152" s="2601"/>
      <c r="R152" s="2601"/>
      <c r="S152" s="2601"/>
      <c r="T152" s="2601"/>
      <c r="U152" s="2601"/>
      <c r="V152" s="2601"/>
      <c r="W152" s="2601"/>
      <c r="X152" s="2601"/>
      <c r="Y152" s="2601"/>
      <c r="Z152" s="2601"/>
      <c r="AA152" s="2601"/>
      <c r="AB152" s="2601"/>
      <c r="AC152" s="2601"/>
      <c r="AD152" s="2601"/>
      <c r="AE152" s="2601"/>
      <c r="AF152" s="2601"/>
      <c r="AG152" s="2601"/>
      <c r="AH152" s="2633"/>
      <c r="AI152" s="742"/>
      <c r="AJ152" s="778"/>
      <c r="AK152" s="18"/>
      <c r="AL152" s="18"/>
      <c r="AM152" s="18"/>
      <c r="AN152" s="834" t="s">
        <v>809</v>
      </c>
      <c r="AO152" s="787">
        <f>指定来所日!$C$18</f>
        <v>45922</v>
      </c>
      <c r="AP152" s="787">
        <f>指定来所日!$D$18</f>
        <v>45950</v>
      </c>
      <c r="AQ152" s="787">
        <f>指定来所日!$E$18</f>
        <v>45981</v>
      </c>
      <c r="AR152" s="787">
        <f>指定来所日!$F$18</f>
        <v>46010</v>
      </c>
      <c r="AS152" s="787">
        <f>指定来所日!$G$18</f>
        <v>46042</v>
      </c>
      <c r="AT152" s="787">
        <f>指定来所日!$H$18</f>
        <v>46073</v>
      </c>
      <c r="AU152" s="787">
        <f>指定来所日!$I$18</f>
        <v>46104</v>
      </c>
      <c r="AV152" s="787"/>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row>
    <row r="153" spans="1:105" ht="21" customHeight="1">
      <c r="A153" s="2582"/>
      <c r="B153" s="2589"/>
      <c r="C153" s="2584"/>
      <c r="D153" s="2673"/>
      <c r="E153" s="2640"/>
      <c r="F153" s="2602"/>
      <c r="G153" s="2602"/>
      <c r="H153" s="2602"/>
      <c r="I153" s="2602"/>
      <c r="J153" s="2602"/>
      <c r="K153" s="2602"/>
      <c r="L153" s="2602"/>
      <c r="M153" s="2602"/>
      <c r="N153" s="2602"/>
      <c r="O153" s="2602"/>
      <c r="P153" s="2602"/>
      <c r="Q153" s="2602"/>
      <c r="R153" s="2602"/>
      <c r="S153" s="2602"/>
      <c r="T153" s="2602"/>
      <c r="U153" s="2602"/>
      <c r="V153" s="2602"/>
      <c r="W153" s="2602"/>
      <c r="X153" s="2602"/>
      <c r="Y153" s="2602"/>
      <c r="Z153" s="2602"/>
      <c r="AA153" s="2602"/>
      <c r="AB153" s="2602"/>
      <c r="AC153" s="2602"/>
      <c r="AD153" s="2602"/>
      <c r="AE153" s="2602"/>
      <c r="AF153" s="2602"/>
      <c r="AG153" s="2602"/>
      <c r="AH153" s="2634"/>
      <c r="AI153" s="742"/>
      <c r="AJ153" s="778"/>
      <c r="AK153" s="18"/>
      <c r="AL153" s="18"/>
      <c r="AM153" s="18"/>
      <c r="AN153" s="834" t="s">
        <v>810</v>
      </c>
      <c r="AO153" s="787">
        <f>指定来所日!$C$18</f>
        <v>45922</v>
      </c>
      <c r="AP153" s="787">
        <f>指定来所日!$D$18</f>
        <v>45950</v>
      </c>
      <c r="AQ153" s="787">
        <f>指定来所日!$E$18</f>
        <v>45981</v>
      </c>
      <c r="AR153" s="787">
        <f>指定来所日!$F$18</f>
        <v>46010</v>
      </c>
      <c r="AS153" s="787">
        <f>指定来所日!$G$18</f>
        <v>46042</v>
      </c>
      <c r="AT153" s="787">
        <f>指定来所日!$H$18</f>
        <v>46073</v>
      </c>
      <c r="AU153" s="787">
        <f>指定来所日!$I$18</f>
        <v>46104</v>
      </c>
      <c r="AV153" s="787"/>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row>
    <row r="154" spans="1:105" ht="21" customHeight="1">
      <c r="A154" s="2582"/>
      <c r="B154" s="2589"/>
      <c r="C154" s="2584"/>
      <c r="D154" s="2673"/>
      <c r="E154" s="2640"/>
      <c r="F154" s="2602"/>
      <c r="G154" s="2602"/>
      <c r="H154" s="2602"/>
      <c r="I154" s="2602"/>
      <c r="J154" s="2602"/>
      <c r="K154" s="2602"/>
      <c r="L154" s="2602"/>
      <c r="M154" s="2602"/>
      <c r="N154" s="2602"/>
      <c r="O154" s="2602"/>
      <c r="P154" s="2602"/>
      <c r="Q154" s="2602"/>
      <c r="R154" s="2602"/>
      <c r="S154" s="2602"/>
      <c r="T154" s="2602"/>
      <c r="U154" s="2602"/>
      <c r="V154" s="2602"/>
      <c r="W154" s="2602"/>
      <c r="X154" s="2602"/>
      <c r="Y154" s="2602"/>
      <c r="Z154" s="2602"/>
      <c r="AA154" s="2602"/>
      <c r="AB154" s="2602"/>
      <c r="AC154" s="2602"/>
      <c r="AD154" s="2602"/>
      <c r="AE154" s="2602"/>
      <c r="AF154" s="2602"/>
      <c r="AG154" s="2602"/>
      <c r="AH154" s="2634"/>
      <c r="AI154" s="742"/>
      <c r="AJ154" s="778"/>
      <c r="AK154" s="18"/>
      <c r="AL154" s="18"/>
      <c r="AM154" s="18"/>
      <c r="AN154" s="834" t="s">
        <v>811</v>
      </c>
      <c r="AO154" s="787">
        <f>指定来所日!$C$18</f>
        <v>45922</v>
      </c>
      <c r="AP154" s="787">
        <f>指定来所日!$D$18</f>
        <v>45950</v>
      </c>
      <c r="AQ154" s="787">
        <f>指定来所日!$E$18</f>
        <v>45981</v>
      </c>
      <c r="AR154" s="787">
        <f>指定来所日!$F$18</f>
        <v>46010</v>
      </c>
      <c r="AS154" s="787">
        <f>指定来所日!$G$18</f>
        <v>46042</v>
      </c>
      <c r="AT154" s="787">
        <f>指定来所日!$H$18</f>
        <v>46073</v>
      </c>
      <c r="AU154" s="787">
        <f>指定来所日!$I$18</f>
        <v>46104</v>
      </c>
      <c r="AV154" s="787"/>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row>
    <row r="155" spans="1:105" ht="21" customHeight="1">
      <c r="A155" s="2582"/>
      <c r="B155" s="2589"/>
      <c r="C155" s="2584"/>
      <c r="D155" s="2673"/>
      <c r="E155" s="2640"/>
      <c r="F155" s="2602"/>
      <c r="G155" s="2602"/>
      <c r="H155" s="2602"/>
      <c r="I155" s="2602"/>
      <c r="J155" s="2602"/>
      <c r="K155" s="2602"/>
      <c r="L155" s="2602"/>
      <c r="M155" s="2602"/>
      <c r="N155" s="2602"/>
      <c r="O155" s="2602"/>
      <c r="P155" s="2602"/>
      <c r="Q155" s="2602"/>
      <c r="R155" s="2602"/>
      <c r="S155" s="2602"/>
      <c r="T155" s="2602"/>
      <c r="U155" s="2602"/>
      <c r="V155" s="2602"/>
      <c r="W155" s="2602"/>
      <c r="X155" s="2602"/>
      <c r="Y155" s="2602"/>
      <c r="Z155" s="2602"/>
      <c r="AA155" s="2602"/>
      <c r="AB155" s="2602"/>
      <c r="AC155" s="2602"/>
      <c r="AD155" s="2602"/>
      <c r="AE155" s="2602"/>
      <c r="AF155" s="2602"/>
      <c r="AG155" s="2602"/>
      <c r="AH155" s="2634"/>
      <c r="AI155" s="742"/>
      <c r="AJ155" s="778"/>
      <c r="AK155" s="18"/>
      <c r="AL155" s="18"/>
      <c r="AM155" s="18"/>
      <c r="AN155" s="834" t="s">
        <v>812</v>
      </c>
      <c r="AO155" s="787">
        <f>指定来所日!$C$18</f>
        <v>45922</v>
      </c>
      <c r="AP155" s="787">
        <f>指定来所日!$D$18</f>
        <v>45950</v>
      </c>
      <c r="AQ155" s="787">
        <f>指定来所日!$E$18</f>
        <v>45981</v>
      </c>
      <c r="AR155" s="787">
        <f>指定来所日!$F$18</f>
        <v>46010</v>
      </c>
      <c r="AS155" s="787">
        <f>指定来所日!$G$18</f>
        <v>46042</v>
      </c>
      <c r="AT155" s="787">
        <f>指定来所日!$H$18</f>
        <v>46073</v>
      </c>
      <c r="AU155" s="787">
        <f>指定来所日!$I$18</f>
        <v>46104</v>
      </c>
      <c r="AV155" s="787"/>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row>
    <row r="156" spans="1:105" ht="21" customHeight="1">
      <c r="A156" s="2582"/>
      <c r="B156" s="2589"/>
      <c r="C156" s="2584"/>
      <c r="D156" s="2673"/>
      <c r="E156" s="2640"/>
      <c r="F156" s="2602"/>
      <c r="G156" s="2602"/>
      <c r="H156" s="2602"/>
      <c r="I156" s="2602"/>
      <c r="J156" s="2602"/>
      <c r="K156" s="2602"/>
      <c r="L156" s="2602"/>
      <c r="M156" s="2602"/>
      <c r="N156" s="2602"/>
      <c r="O156" s="2602"/>
      <c r="P156" s="2602"/>
      <c r="Q156" s="2602"/>
      <c r="R156" s="2602"/>
      <c r="S156" s="2602"/>
      <c r="T156" s="2602"/>
      <c r="U156" s="2602"/>
      <c r="V156" s="2602"/>
      <c r="W156" s="2602"/>
      <c r="X156" s="2602"/>
      <c r="Y156" s="2602"/>
      <c r="Z156" s="2602"/>
      <c r="AA156" s="2602"/>
      <c r="AB156" s="2602"/>
      <c r="AC156" s="2602"/>
      <c r="AD156" s="2602"/>
      <c r="AE156" s="2602"/>
      <c r="AF156" s="2602"/>
      <c r="AG156" s="2602"/>
      <c r="AH156" s="2634"/>
      <c r="AI156" s="742"/>
      <c r="AJ156" s="778"/>
      <c r="AK156" s="18"/>
      <c r="AL156" s="18"/>
      <c r="AM156" s="18"/>
      <c r="AN156" s="834" t="s">
        <v>813</v>
      </c>
      <c r="AO156" s="787">
        <f>指定来所日!$C$18</f>
        <v>45922</v>
      </c>
      <c r="AP156" s="787">
        <f>指定来所日!$D$18</f>
        <v>45950</v>
      </c>
      <c r="AQ156" s="787">
        <f>指定来所日!$E$18</f>
        <v>45981</v>
      </c>
      <c r="AR156" s="787">
        <f>指定来所日!$F$18</f>
        <v>46010</v>
      </c>
      <c r="AS156" s="787">
        <f>指定来所日!$G$18</f>
        <v>46042</v>
      </c>
      <c r="AT156" s="787">
        <f>指定来所日!$H$18</f>
        <v>46073</v>
      </c>
      <c r="AU156" s="787">
        <f>指定来所日!$I$18</f>
        <v>46104</v>
      </c>
      <c r="AV156" s="787"/>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row>
    <row r="157" spans="1:105" ht="21" customHeight="1">
      <c r="A157" s="2582"/>
      <c r="B157" s="2589"/>
      <c r="C157" s="2584"/>
      <c r="D157" s="2673"/>
      <c r="E157" s="2640"/>
      <c r="F157" s="2602"/>
      <c r="G157" s="2602"/>
      <c r="H157" s="2602"/>
      <c r="I157" s="2602"/>
      <c r="J157" s="2602"/>
      <c r="K157" s="2602"/>
      <c r="L157" s="2602"/>
      <c r="M157" s="2602"/>
      <c r="N157" s="2602"/>
      <c r="O157" s="2602"/>
      <c r="P157" s="2602"/>
      <c r="Q157" s="2602"/>
      <c r="R157" s="2602"/>
      <c r="S157" s="2602"/>
      <c r="T157" s="2602"/>
      <c r="U157" s="2602"/>
      <c r="V157" s="2602"/>
      <c r="W157" s="2602"/>
      <c r="X157" s="2602"/>
      <c r="Y157" s="2602"/>
      <c r="Z157" s="2602"/>
      <c r="AA157" s="2602"/>
      <c r="AB157" s="2602"/>
      <c r="AC157" s="2602"/>
      <c r="AD157" s="2602"/>
      <c r="AE157" s="2602"/>
      <c r="AF157" s="2602"/>
      <c r="AG157" s="2602"/>
      <c r="AH157" s="2634"/>
      <c r="AI157" s="742"/>
      <c r="AJ157" s="778"/>
      <c r="AK157" s="18"/>
      <c r="AL157" s="18"/>
      <c r="AM157" s="18"/>
      <c r="AN157" s="834" t="s">
        <v>814</v>
      </c>
      <c r="AO157" s="787">
        <f>指定来所日!$C$18</f>
        <v>45922</v>
      </c>
      <c r="AP157" s="787">
        <f>指定来所日!$D$18</f>
        <v>45950</v>
      </c>
      <c r="AQ157" s="787">
        <f>指定来所日!$E$18</f>
        <v>45981</v>
      </c>
      <c r="AR157" s="787">
        <f>指定来所日!$F$18</f>
        <v>46010</v>
      </c>
      <c r="AS157" s="787">
        <f>指定来所日!$G$18</f>
        <v>46042</v>
      </c>
      <c r="AT157" s="787">
        <f>指定来所日!$H$18</f>
        <v>46073</v>
      </c>
      <c r="AU157" s="787">
        <f>指定来所日!$I$18</f>
        <v>46104</v>
      </c>
      <c r="AV157" s="787"/>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row>
    <row r="158" spans="1:105" ht="21" customHeight="1">
      <c r="A158" s="2582"/>
      <c r="B158" s="2589"/>
      <c r="C158" s="2584"/>
      <c r="D158" s="2673"/>
      <c r="E158" s="2640"/>
      <c r="F158" s="2602"/>
      <c r="G158" s="2602"/>
      <c r="H158" s="2602"/>
      <c r="I158" s="2602"/>
      <c r="J158" s="2602"/>
      <c r="K158" s="2602"/>
      <c r="L158" s="2602"/>
      <c r="M158" s="2602"/>
      <c r="N158" s="2602"/>
      <c r="O158" s="2602"/>
      <c r="P158" s="2602"/>
      <c r="Q158" s="2602"/>
      <c r="R158" s="2602"/>
      <c r="S158" s="2602"/>
      <c r="T158" s="2602"/>
      <c r="U158" s="2602"/>
      <c r="V158" s="2602"/>
      <c r="W158" s="2602"/>
      <c r="X158" s="2602"/>
      <c r="Y158" s="2602"/>
      <c r="Z158" s="2602"/>
      <c r="AA158" s="2602"/>
      <c r="AB158" s="2602"/>
      <c r="AC158" s="2602"/>
      <c r="AD158" s="2602"/>
      <c r="AE158" s="2602"/>
      <c r="AF158" s="2602"/>
      <c r="AG158" s="2602"/>
      <c r="AH158" s="2634"/>
      <c r="AI158" s="742"/>
      <c r="AJ158" s="778"/>
      <c r="AK158" s="18"/>
      <c r="AL158" s="18"/>
      <c r="AM158" s="18"/>
      <c r="AN158" s="834" t="s">
        <v>815</v>
      </c>
      <c r="AO158" s="787">
        <f>指定来所日!$C$18</f>
        <v>45922</v>
      </c>
      <c r="AP158" s="787">
        <f>指定来所日!$D$18</f>
        <v>45950</v>
      </c>
      <c r="AQ158" s="787">
        <f>指定来所日!$E$18</f>
        <v>45981</v>
      </c>
      <c r="AR158" s="787">
        <f>指定来所日!$F$18</f>
        <v>46010</v>
      </c>
      <c r="AS158" s="787">
        <f>指定来所日!$G$18</f>
        <v>46042</v>
      </c>
      <c r="AT158" s="787">
        <f>指定来所日!$H$18</f>
        <v>46073</v>
      </c>
      <c r="AU158" s="787">
        <f>指定来所日!$I$18</f>
        <v>46104</v>
      </c>
      <c r="AV158" s="787"/>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row>
    <row r="159" spans="1:105" ht="21" customHeight="1">
      <c r="A159" s="2582"/>
      <c r="B159" s="2589"/>
      <c r="C159" s="2584"/>
      <c r="D159" s="2673"/>
      <c r="E159" s="2640"/>
      <c r="F159" s="2602"/>
      <c r="G159" s="2602"/>
      <c r="H159" s="2602"/>
      <c r="I159" s="2602"/>
      <c r="J159" s="2602"/>
      <c r="K159" s="2602"/>
      <c r="L159" s="2602"/>
      <c r="M159" s="2602"/>
      <c r="N159" s="2602"/>
      <c r="O159" s="2602"/>
      <c r="P159" s="2602"/>
      <c r="Q159" s="2602"/>
      <c r="R159" s="2602"/>
      <c r="S159" s="2602"/>
      <c r="T159" s="2602"/>
      <c r="U159" s="2602"/>
      <c r="V159" s="2602"/>
      <c r="W159" s="2602"/>
      <c r="X159" s="2602"/>
      <c r="Y159" s="2602"/>
      <c r="Z159" s="2602"/>
      <c r="AA159" s="2602"/>
      <c r="AB159" s="2602"/>
      <c r="AC159" s="2602"/>
      <c r="AD159" s="2602"/>
      <c r="AE159" s="2602"/>
      <c r="AF159" s="2602"/>
      <c r="AG159" s="2602"/>
      <c r="AH159" s="2634"/>
      <c r="AI159" s="742"/>
      <c r="AJ159" s="778"/>
      <c r="AK159" s="18"/>
      <c r="AL159" s="18"/>
      <c r="AM159" s="18"/>
      <c r="AN159" s="834" t="s">
        <v>816</v>
      </c>
      <c r="AO159" s="787">
        <f>指定来所日!$C$18</f>
        <v>45922</v>
      </c>
      <c r="AP159" s="787">
        <f>指定来所日!$D$18</f>
        <v>45950</v>
      </c>
      <c r="AQ159" s="787">
        <f>指定来所日!$E$18</f>
        <v>45981</v>
      </c>
      <c r="AR159" s="787">
        <f>指定来所日!$F$18</f>
        <v>46010</v>
      </c>
      <c r="AS159" s="787">
        <f>指定来所日!$G$18</f>
        <v>46042</v>
      </c>
      <c r="AT159" s="787">
        <f>指定来所日!$H$18</f>
        <v>46073</v>
      </c>
      <c r="AU159" s="787">
        <f>指定来所日!$I$18</f>
        <v>46104</v>
      </c>
      <c r="AV159" s="787"/>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row>
    <row r="160" spans="1:105" ht="21" customHeight="1">
      <c r="A160" s="2582"/>
      <c r="B160" s="2589"/>
      <c r="C160" s="2584"/>
      <c r="D160" s="2673"/>
      <c r="E160" s="2640"/>
      <c r="F160" s="2602"/>
      <c r="G160" s="2602"/>
      <c r="H160" s="2602"/>
      <c r="I160" s="2602"/>
      <c r="J160" s="2602"/>
      <c r="K160" s="2602"/>
      <c r="L160" s="2602"/>
      <c r="M160" s="2602"/>
      <c r="N160" s="2602"/>
      <c r="O160" s="2602"/>
      <c r="P160" s="2602"/>
      <c r="Q160" s="2602"/>
      <c r="R160" s="2602"/>
      <c r="S160" s="2602"/>
      <c r="T160" s="2602"/>
      <c r="U160" s="2602"/>
      <c r="V160" s="2602"/>
      <c r="W160" s="2602"/>
      <c r="X160" s="2602"/>
      <c r="Y160" s="2602"/>
      <c r="Z160" s="2602"/>
      <c r="AA160" s="2602"/>
      <c r="AB160" s="2602"/>
      <c r="AC160" s="2602"/>
      <c r="AD160" s="2602"/>
      <c r="AE160" s="2602"/>
      <c r="AF160" s="2602"/>
      <c r="AG160" s="2602"/>
      <c r="AH160" s="2634"/>
      <c r="AI160" s="742"/>
      <c r="AJ160" s="778"/>
      <c r="AK160" s="18"/>
      <c r="AL160" s="18"/>
      <c r="AM160" s="18"/>
      <c r="AN160" s="834" t="s">
        <v>817</v>
      </c>
      <c r="AO160" s="787">
        <f>指定来所日!$C$18</f>
        <v>45922</v>
      </c>
      <c r="AP160" s="787">
        <f>指定来所日!$D$18</f>
        <v>45950</v>
      </c>
      <c r="AQ160" s="787">
        <f>指定来所日!$E$18</f>
        <v>45981</v>
      </c>
      <c r="AR160" s="787">
        <f>指定来所日!$F$18</f>
        <v>46010</v>
      </c>
      <c r="AS160" s="787">
        <f>指定来所日!$G$18</f>
        <v>46042</v>
      </c>
      <c r="AT160" s="787">
        <f>指定来所日!$H$18</f>
        <v>46073</v>
      </c>
      <c r="AU160" s="787">
        <f>指定来所日!$I$18</f>
        <v>46104</v>
      </c>
      <c r="AV160" s="787"/>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row>
    <row r="161" spans="1:105" ht="21" customHeight="1">
      <c r="A161" s="2582"/>
      <c r="B161" s="2589"/>
      <c r="C161" s="2584"/>
      <c r="D161" s="2673"/>
      <c r="E161" s="2640"/>
      <c r="F161" s="2602"/>
      <c r="G161" s="2602"/>
      <c r="H161" s="2602"/>
      <c r="I161" s="2602"/>
      <c r="J161" s="2602"/>
      <c r="K161" s="2602"/>
      <c r="L161" s="2602"/>
      <c r="M161" s="2602"/>
      <c r="N161" s="2602"/>
      <c r="O161" s="2602"/>
      <c r="P161" s="2602"/>
      <c r="Q161" s="2602"/>
      <c r="R161" s="2602"/>
      <c r="S161" s="2602"/>
      <c r="T161" s="2602"/>
      <c r="U161" s="2602"/>
      <c r="V161" s="2602"/>
      <c r="W161" s="2602"/>
      <c r="X161" s="2602"/>
      <c r="Y161" s="2602"/>
      <c r="Z161" s="2602"/>
      <c r="AA161" s="2602"/>
      <c r="AB161" s="2602"/>
      <c r="AC161" s="2602"/>
      <c r="AD161" s="2602"/>
      <c r="AE161" s="2602"/>
      <c r="AF161" s="2602"/>
      <c r="AG161" s="2602"/>
      <c r="AH161" s="2634"/>
      <c r="AI161" s="742"/>
      <c r="AJ161" s="778"/>
      <c r="AK161" s="18"/>
      <c r="AL161" s="18"/>
      <c r="AM161" s="18"/>
      <c r="AN161" s="834" t="s">
        <v>1095</v>
      </c>
      <c r="AO161" s="787">
        <f>指定来所日!$C$18</f>
        <v>45922</v>
      </c>
      <c r="AP161" s="787">
        <f>指定来所日!$D$18</f>
        <v>45950</v>
      </c>
      <c r="AQ161" s="787">
        <f>指定来所日!$E$18</f>
        <v>45981</v>
      </c>
      <c r="AR161" s="787">
        <f>指定来所日!$F$18</f>
        <v>46010</v>
      </c>
      <c r="AS161" s="787">
        <f>指定来所日!$G$18</f>
        <v>46042</v>
      </c>
      <c r="AT161" s="787">
        <f>指定来所日!$H$18</f>
        <v>46073</v>
      </c>
      <c r="AU161" s="787">
        <f>指定来所日!$I$18</f>
        <v>46104</v>
      </c>
      <c r="AV161" s="787"/>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row>
    <row r="162" spans="1:105" ht="21" customHeight="1" thickBot="1">
      <c r="A162" s="2582"/>
      <c r="B162" s="2589"/>
      <c r="C162" s="2585"/>
      <c r="D162" s="2674"/>
      <c r="E162" s="2641"/>
      <c r="F162" s="2603"/>
      <c r="G162" s="2603"/>
      <c r="H162" s="2603"/>
      <c r="I162" s="2603"/>
      <c r="J162" s="2603"/>
      <c r="K162" s="2603"/>
      <c r="L162" s="2603"/>
      <c r="M162" s="2603"/>
      <c r="N162" s="2603"/>
      <c r="O162" s="2603"/>
      <c r="P162" s="2603"/>
      <c r="Q162" s="2603"/>
      <c r="R162" s="2603"/>
      <c r="S162" s="2603"/>
      <c r="T162" s="2603"/>
      <c r="U162" s="2603"/>
      <c r="V162" s="2603"/>
      <c r="W162" s="2603"/>
      <c r="X162" s="2603"/>
      <c r="Y162" s="2603"/>
      <c r="Z162" s="2603"/>
      <c r="AA162" s="2603"/>
      <c r="AB162" s="2603"/>
      <c r="AC162" s="2603"/>
      <c r="AD162" s="2603"/>
      <c r="AE162" s="2603"/>
      <c r="AF162" s="2603"/>
      <c r="AG162" s="2603"/>
      <c r="AH162" s="2635"/>
      <c r="AI162" s="1139"/>
      <c r="AJ162" s="1120"/>
      <c r="AK162" s="18"/>
      <c r="AL162" s="18"/>
      <c r="AM162" s="18"/>
      <c r="AN162" s="834" t="s">
        <v>1096</v>
      </c>
      <c r="AO162" s="787">
        <f>指定来所日!$C$18</f>
        <v>45922</v>
      </c>
      <c r="AP162" s="787">
        <f>指定来所日!$D$18</f>
        <v>45950</v>
      </c>
      <c r="AQ162" s="787">
        <f>指定来所日!$E$18</f>
        <v>45981</v>
      </c>
      <c r="AR162" s="787">
        <f>指定来所日!$F$18</f>
        <v>46010</v>
      </c>
      <c r="AS162" s="787">
        <f>指定来所日!$G$18</f>
        <v>46042</v>
      </c>
      <c r="AT162" s="787">
        <f>指定来所日!$H$18</f>
        <v>46073</v>
      </c>
      <c r="AU162" s="787">
        <f>指定来所日!$I$18</f>
        <v>46104</v>
      </c>
      <c r="AV162" s="787"/>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row>
    <row r="163" spans="1:105" ht="18.75" customHeight="1">
      <c r="A163" s="2582"/>
      <c r="B163" s="2589"/>
      <c r="C163" s="2586" t="s">
        <v>1453</v>
      </c>
      <c r="D163" s="2617"/>
      <c r="E163" s="2597"/>
      <c r="F163" s="2597"/>
      <c r="G163" s="2597"/>
      <c r="H163" s="2613"/>
      <c r="I163" s="2597"/>
      <c r="J163" s="2597"/>
      <c r="K163" s="2597"/>
      <c r="L163" s="2597"/>
      <c r="M163" s="2597"/>
      <c r="N163" s="2597"/>
      <c r="O163" s="2597"/>
      <c r="P163" s="2597"/>
      <c r="Q163" s="2597"/>
      <c r="R163" s="2597"/>
      <c r="S163" s="2597"/>
      <c r="T163" s="2597"/>
      <c r="U163" s="2612"/>
      <c r="V163" s="2598"/>
      <c r="W163" s="2612"/>
      <c r="X163" s="2598"/>
      <c r="Y163" s="2599"/>
      <c r="Z163" s="2598"/>
      <c r="AA163" s="2613"/>
      <c r="AB163" s="2597"/>
      <c r="AC163" s="2597"/>
      <c r="AD163" s="2597"/>
      <c r="AE163" s="2613"/>
      <c r="AF163" s="2597"/>
      <c r="AG163" s="2597"/>
      <c r="AH163" s="2613"/>
      <c r="AI163" s="2579">
        <f>SUM(D163:AH164)</f>
        <v>0</v>
      </c>
      <c r="AJ163" s="2581" t="s">
        <v>1112</v>
      </c>
      <c r="AK163" s="18"/>
      <c r="AL163" s="1087"/>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row>
    <row r="164" spans="1:105" ht="18.75" customHeight="1" thickBot="1">
      <c r="A164" s="2582"/>
      <c r="B164" s="2589"/>
      <c r="C164" s="2587"/>
      <c r="D164" s="2618"/>
      <c r="E164" s="2598"/>
      <c r="F164" s="2598"/>
      <c r="G164" s="2598"/>
      <c r="H164" s="2599"/>
      <c r="I164" s="2598"/>
      <c r="J164" s="2598"/>
      <c r="K164" s="2598"/>
      <c r="L164" s="2598"/>
      <c r="M164" s="2598"/>
      <c r="N164" s="2598"/>
      <c r="O164" s="2598"/>
      <c r="P164" s="2598"/>
      <c r="Q164" s="2598"/>
      <c r="R164" s="2598"/>
      <c r="S164" s="2598"/>
      <c r="T164" s="2598"/>
      <c r="U164" s="2612"/>
      <c r="V164" s="2598"/>
      <c r="W164" s="2612"/>
      <c r="X164" s="2598"/>
      <c r="Y164" s="2599"/>
      <c r="Z164" s="2598"/>
      <c r="AA164" s="2599"/>
      <c r="AB164" s="2598"/>
      <c r="AC164" s="2598"/>
      <c r="AD164" s="2598"/>
      <c r="AE164" s="2599"/>
      <c r="AF164" s="2598"/>
      <c r="AG164" s="2598"/>
      <c r="AH164" s="2612"/>
      <c r="AI164" s="2580"/>
      <c r="AJ164" s="2581"/>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row>
    <row r="165" spans="1:105" s="836" customFormat="1" ht="24" customHeight="1">
      <c r="A165" s="2582"/>
      <c r="B165" s="2589"/>
      <c r="C165" s="2583" t="s">
        <v>1056</v>
      </c>
      <c r="D165" s="2591" t="str">
        <f t="shared" ref="D165:AH165" si="12">IF(AND(D149=$L$244,D149&lt;&gt;""),"ハローワーク来所日④","")</f>
        <v/>
      </c>
      <c r="E165" s="2594" t="str">
        <f t="shared" si="12"/>
        <v/>
      </c>
      <c r="F165" s="2594" t="str">
        <f t="shared" si="12"/>
        <v/>
      </c>
      <c r="G165" s="2594" t="str">
        <f t="shared" si="12"/>
        <v/>
      </c>
      <c r="H165" s="2594" t="str">
        <f t="shared" si="12"/>
        <v/>
      </c>
      <c r="I165" s="2594" t="str">
        <f t="shared" si="12"/>
        <v/>
      </c>
      <c r="J165" s="2594" t="str">
        <f t="shared" si="12"/>
        <v/>
      </c>
      <c r="K165" s="2601" t="str">
        <f t="shared" si="12"/>
        <v/>
      </c>
      <c r="L165" s="2601" t="str">
        <f t="shared" si="12"/>
        <v/>
      </c>
      <c r="M165" s="2601" t="str">
        <f t="shared" si="12"/>
        <v/>
      </c>
      <c r="N165" s="2604" t="str">
        <f t="shared" si="12"/>
        <v/>
      </c>
      <c r="O165" s="2594" t="str">
        <f t="shared" si="12"/>
        <v/>
      </c>
      <c r="P165" s="2594" t="str">
        <f t="shared" si="12"/>
        <v/>
      </c>
      <c r="Q165" s="2594" t="str">
        <f t="shared" si="12"/>
        <v/>
      </c>
      <c r="R165" s="2594" t="str">
        <f t="shared" si="12"/>
        <v/>
      </c>
      <c r="S165" s="2594" t="str">
        <f t="shared" si="12"/>
        <v/>
      </c>
      <c r="T165" s="2594" t="str">
        <f t="shared" si="12"/>
        <v/>
      </c>
      <c r="U165" s="2594" t="str">
        <f t="shared" si="12"/>
        <v/>
      </c>
      <c r="V165" s="2594" t="str">
        <f t="shared" si="12"/>
        <v/>
      </c>
      <c r="W165" s="2594" t="str">
        <f t="shared" si="12"/>
        <v/>
      </c>
      <c r="X165" s="2594" t="str">
        <f t="shared" si="12"/>
        <v/>
      </c>
      <c r="Y165" s="2594" t="str">
        <f t="shared" si="12"/>
        <v/>
      </c>
      <c r="Z165" s="2601" t="str">
        <f t="shared" si="12"/>
        <v/>
      </c>
      <c r="AA165" s="2604" t="str">
        <f t="shared" si="12"/>
        <v/>
      </c>
      <c r="AB165" s="2594" t="str">
        <f t="shared" si="12"/>
        <v/>
      </c>
      <c r="AC165" s="2594" t="str">
        <f t="shared" si="12"/>
        <v/>
      </c>
      <c r="AD165" s="2594" t="str">
        <f t="shared" si="12"/>
        <v/>
      </c>
      <c r="AE165" s="2594" t="str">
        <f t="shared" si="12"/>
        <v/>
      </c>
      <c r="AF165" s="2601" t="str">
        <f t="shared" si="12"/>
        <v/>
      </c>
      <c r="AG165" s="2604" t="str">
        <f t="shared" si="12"/>
        <v/>
      </c>
      <c r="AH165" s="2608" t="str">
        <f t="shared" si="12"/>
        <v/>
      </c>
      <c r="AI165" s="778"/>
      <c r="AJ165" s="778"/>
      <c r="AK165" s="834"/>
      <c r="AL165" s="834"/>
      <c r="AM165" s="834"/>
      <c r="AN165" s="834"/>
      <c r="AO165" s="834"/>
      <c r="AP165" s="834"/>
      <c r="AQ165" s="834"/>
      <c r="AR165" s="834"/>
      <c r="AS165" s="834"/>
      <c r="AT165" s="834"/>
      <c r="AU165" s="834"/>
      <c r="AV165" s="834"/>
      <c r="AW165" s="834"/>
      <c r="AX165" s="834"/>
      <c r="AY165" s="834"/>
      <c r="AZ165" s="834"/>
      <c r="BA165" s="834"/>
      <c r="BB165" s="834"/>
      <c r="BC165" s="834"/>
      <c r="BD165" s="834"/>
      <c r="BE165" s="834"/>
      <c r="BF165" s="834"/>
      <c r="BG165" s="834"/>
      <c r="BH165" s="834"/>
      <c r="BI165" s="834"/>
      <c r="BJ165" s="834"/>
      <c r="BK165" s="834"/>
      <c r="BL165" s="834"/>
      <c r="BM165" s="834"/>
      <c r="BN165" s="834"/>
      <c r="BO165" s="834"/>
      <c r="BP165" s="834"/>
      <c r="BQ165" s="834"/>
      <c r="BR165" s="834"/>
      <c r="BS165" s="834"/>
      <c r="BT165" s="834"/>
      <c r="BU165" s="834"/>
      <c r="BV165" s="834"/>
      <c r="BW165" s="834"/>
      <c r="BX165" s="834"/>
      <c r="BY165" s="834"/>
      <c r="BZ165" s="834"/>
      <c r="CA165" s="834"/>
      <c r="CB165" s="834"/>
      <c r="CC165" s="834"/>
      <c r="CD165" s="834"/>
      <c r="CE165" s="834"/>
      <c r="CF165" s="834"/>
      <c r="CG165" s="834"/>
      <c r="CH165" s="834"/>
      <c r="CI165" s="834"/>
      <c r="CJ165" s="834"/>
      <c r="CK165" s="834"/>
      <c r="CL165" s="834"/>
      <c r="CM165" s="834"/>
      <c r="CN165" s="834"/>
      <c r="CO165" s="834"/>
      <c r="CP165" s="834"/>
      <c r="CQ165" s="834"/>
      <c r="CR165" s="834"/>
      <c r="CS165" s="834"/>
      <c r="CT165" s="834"/>
      <c r="CU165" s="834"/>
      <c r="CV165" s="834"/>
      <c r="CW165" s="834"/>
      <c r="CX165" s="834"/>
      <c r="CY165" s="834"/>
      <c r="CZ165" s="834"/>
      <c r="DA165" s="834"/>
    </row>
    <row r="166" spans="1:105" s="836" customFormat="1" ht="24" customHeight="1">
      <c r="A166" s="2582"/>
      <c r="B166" s="2589"/>
      <c r="C166" s="2584"/>
      <c r="D166" s="2592"/>
      <c r="E166" s="2595"/>
      <c r="F166" s="2595"/>
      <c r="G166" s="2595"/>
      <c r="H166" s="2595"/>
      <c r="I166" s="2595"/>
      <c r="J166" s="2595"/>
      <c r="K166" s="2602"/>
      <c r="L166" s="2602"/>
      <c r="M166" s="2602"/>
      <c r="N166" s="2605"/>
      <c r="O166" s="2595"/>
      <c r="P166" s="2595"/>
      <c r="Q166" s="2595"/>
      <c r="R166" s="2595"/>
      <c r="S166" s="2595"/>
      <c r="T166" s="2595"/>
      <c r="U166" s="2595"/>
      <c r="V166" s="2595"/>
      <c r="W166" s="2595"/>
      <c r="X166" s="2595"/>
      <c r="Y166" s="2595"/>
      <c r="Z166" s="2602"/>
      <c r="AA166" s="2605"/>
      <c r="AB166" s="2595"/>
      <c r="AC166" s="2595"/>
      <c r="AD166" s="2595"/>
      <c r="AE166" s="2595"/>
      <c r="AF166" s="2602"/>
      <c r="AG166" s="2605"/>
      <c r="AH166" s="2609"/>
      <c r="AI166" s="778"/>
      <c r="AJ166" s="778"/>
      <c r="AK166" s="834"/>
      <c r="AL166" s="834"/>
      <c r="AM166" s="834"/>
      <c r="AN166" s="834"/>
      <c r="AO166" s="834"/>
      <c r="AP166" s="834"/>
      <c r="AQ166" s="834"/>
      <c r="AR166" s="834"/>
      <c r="AS166" s="834"/>
      <c r="AT166" s="834"/>
      <c r="AU166" s="834"/>
      <c r="AV166" s="834"/>
      <c r="AW166" s="834"/>
      <c r="AX166" s="834"/>
      <c r="AY166" s="834"/>
      <c r="AZ166" s="834"/>
      <c r="BA166" s="834"/>
      <c r="BB166" s="834"/>
      <c r="BC166" s="834"/>
      <c r="BD166" s="834"/>
      <c r="BE166" s="834"/>
      <c r="BF166" s="834"/>
      <c r="BG166" s="834"/>
      <c r="BH166" s="834"/>
      <c r="BI166" s="834"/>
      <c r="BJ166" s="834"/>
      <c r="BK166" s="834"/>
      <c r="BL166" s="834"/>
      <c r="BM166" s="834"/>
      <c r="BN166" s="834"/>
      <c r="BO166" s="834"/>
      <c r="BP166" s="834"/>
      <c r="BQ166" s="834"/>
      <c r="BR166" s="834"/>
      <c r="BS166" s="834"/>
      <c r="BT166" s="834"/>
      <c r="BU166" s="834"/>
      <c r="BV166" s="834"/>
      <c r="BW166" s="834"/>
      <c r="BX166" s="834"/>
      <c r="BY166" s="834"/>
      <c r="BZ166" s="834"/>
      <c r="CA166" s="834"/>
      <c r="CB166" s="834"/>
      <c r="CC166" s="834"/>
      <c r="CD166" s="834"/>
      <c r="CE166" s="834"/>
      <c r="CF166" s="834"/>
      <c r="CG166" s="834"/>
      <c r="CH166" s="834"/>
      <c r="CI166" s="834"/>
      <c r="CJ166" s="834"/>
      <c r="CK166" s="834"/>
      <c r="CL166" s="834"/>
      <c r="CM166" s="834"/>
      <c r="CN166" s="834"/>
      <c r="CO166" s="834"/>
      <c r="CP166" s="834"/>
      <c r="CQ166" s="834"/>
      <c r="CR166" s="834"/>
      <c r="CS166" s="834"/>
      <c r="CT166" s="834"/>
      <c r="CU166" s="834"/>
      <c r="CV166" s="834"/>
      <c r="CW166" s="834"/>
      <c r="CX166" s="834"/>
      <c r="CY166" s="834"/>
      <c r="CZ166" s="834"/>
      <c r="DA166" s="834"/>
    </row>
    <row r="167" spans="1:105" s="836" customFormat="1" ht="24" customHeight="1">
      <c r="A167" s="2582"/>
      <c r="B167" s="2589"/>
      <c r="C167" s="2584"/>
      <c r="D167" s="2592"/>
      <c r="E167" s="2595"/>
      <c r="F167" s="2595"/>
      <c r="G167" s="2595"/>
      <c r="H167" s="2595"/>
      <c r="I167" s="2595"/>
      <c r="J167" s="2595"/>
      <c r="K167" s="2602"/>
      <c r="L167" s="2602"/>
      <c r="M167" s="2602"/>
      <c r="N167" s="2605"/>
      <c r="O167" s="2595"/>
      <c r="P167" s="2595"/>
      <c r="Q167" s="2595"/>
      <c r="R167" s="2595"/>
      <c r="S167" s="2595"/>
      <c r="T167" s="2595"/>
      <c r="U167" s="2595"/>
      <c r="V167" s="2595"/>
      <c r="W167" s="2595"/>
      <c r="X167" s="2595"/>
      <c r="Y167" s="2595"/>
      <c r="Z167" s="2602"/>
      <c r="AA167" s="2605"/>
      <c r="AB167" s="2595"/>
      <c r="AC167" s="2595"/>
      <c r="AD167" s="2595"/>
      <c r="AE167" s="2595"/>
      <c r="AF167" s="2602"/>
      <c r="AG167" s="2605"/>
      <c r="AH167" s="2609"/>
      <c r="AI167" s="778"/>
      <c r="AJ167" s="778"/>
      <c r="AK167" s="834"/>
      <c r="AL167" s="834"/>
      <c r="AM167" s="834"/>
      <c r="AN167" s="834"/>
      <c r="AO167" s="834"/>
      <c r="AP167" s="834"/>
      <c r="AQ167" s="834"/>
      <c r="AR167" s="834"/>
      <c r="AS167" s="834"/>
      <c r="AT167" s="834"/>
      <c r="AU167" s="834"/>
      <c r="AV167" s="834"/>
      <c r="AW167" s="834"/>
      <c r="AX167" s="834"/>
      <c r="AY167" s="834"/>
      <c r="AZ167" s="834"/>
      <c r="BA167" s="834"/>
      <c r="BB167" s="834"/>
      <c r="BC167" s="834"/>
      <c r="BD167" s="834"/>
      <c r="BE167" s="834"/>
      <c r="BF167" s="834"/>
      <c r="BG167" s="834"/>
      <c r="BH167" s="834"/>
      <c r="BI167" s="834"/>
      <c r="BJ167" s="834"/>
      <c r="BK167" s="834"/>
      <c r="BL167" s="834"/>
      <c r="BM167" s="834"/>
      <c r="BN167" s="834"/>
      <c r="BO167" s="834"/>
      <c r="BP167" s="834"/>
      <c r="BQ167" s="834"/>
      <c r="BR167" s="834"/>
      <c r="BS167" s="834"/>
      <c r="BT167" s="834"/>
      <c r="BU167" s="834"/>
      <c r="BV167" s="834"/>
      <c r="BW167" s="834"/>
      <c r="BX167" s="834"/>
      <c r="BY167" s="834"/>
      <c r="BZ167" s="834"/>
      <c r="CA167" s="834"/>
      <c r="CB167" s="834"/>
      <c r="CC167" s="834"/>
      <c r="CD167" s="834"/>
      <c r="CE167" s="834"/>
      <c r="CF167" s="834"/>
      <c r="CG167" s="834"/>
      <c r="CH167" s="834"/>
      <c r="CI167" s="834"/>
      <c r="CJ167" s="834"/>
      <c r="CK167" s="834"/>
      <c r="CL167" s="834"/>
      <c r="CM167" s="834"/>
      <c r="CN167" s="834"/>
      <c r="CO167" s="834"/>
      <c r="CP167" s="834"/>
      <c r="CQ167" s="834"/>
      <c r="CR167" s="834"/>
      <c r="CS167" s="834"/>
      <c r="CT167" s="834"/>
      <c r="CU167" s="834"/>
      <c r="CV167" s="834"/>
      <c r="CW167" s="834"/>
      <c r="CX167" s="834"/>
      <c r="CY167" s="834"/>
      <c r="CZ167" s="834"/>
      <c r="DA167" s="834"/>
    </row>
    <row r="168" spans="1:105" s="836" customFormat="1" ht="24" customHeight="1">
      <c r="A168" s="2582"/>
      <c r="B168" s="2589"/>
      <c r="C168" s="2584"/>
      <c r="D168" s="2592"/>
      <c r="E168" s="2595"/>
      <c r="F168" s="2595"/>
      <c r="G168" s="2595"/>
      <c r="H168" s="2595"/>
      <c r="I168" s="2595"/>
      <c r="J168" s="2595"/>
      <c r="K168" s="2602"/>
      <c r="L168" s="2602"/>
      <c r="M168" s="2602"/>
      <c r="N168" s="2605"/>
      <c r="O168" s="2595"/>
      <c r="P168" s="2595"/>
      <c r="Q168" s="2595"/>
      <c r="R168" s="2595"/>
      <c r="S168" s="2595"/>
      <c r="T168" s="2595"/>
      <c r="U168" s="2595"/>
      <c r="V168" s="2595"/>
      <c r="W168" s="2595"/>
      <c r="X168" s="2595"/>
      <c r="Y168" s="2595"/>
      <c r="Z168" s="2602"/>
      <c r="AA168" s="2605"/>
      <c r="AB168" s="2595"/>
      <c r="AC168" s="2595"/>
      <c r="AD168" s="2595"/>
      <c r="AE168" s="2595"/>
      <c r="AF168" s="2602"/>
      <c r="AG168" s="2605"/>
      <c r="AH168" s="2609"/>
      <c r="AI168" s="778"/>
      <c r="AJ168" s="778"/>
      <c r="AK168" s="834"/>
      <c r="AL168" s="834"/>
      <c r="AM168" s="834"/>
      <c r="AN168" s="834"/>
      <c r="AO168" s="834"/>
      <c r="AP168" s="834"/>
      <c r="AQ168" s="834"/>
      <c r="AR168" s="834"/>
      <c r="AS168" s="834"/>
      <c r="AT168" s="834"/>
      <c r="AU168" s="834"/>
      <c r="AV168" s="834"/>
      <c r="AW168" s="834"/>
      <c r="AX168" s="834"/>
      <c r="AY168" s="834"/>
      <c r="AZ168" s="834"/>
      <c r="BA168" s="834"/>
      <c r="BB168" s="834"/>
      <c r="BC168" s="834"/>
      <c r="BD168" s="834"/>
      <c r="BE168" s="834"/>
      <c r="BF168" s="834"/>
      <c r="BG168" s="834"/>
      <c r="BH168" s="834"/>
      <c r="BI168" s="834"/>
      <c r="BJ168" s="834"/>
      <c r="BK168" s="834"/>
      <c r="BL168" s="834"/>
      <c r="BM168" s="834"/>
      <c r="BN168" s="834"/>
      <c r="BO168" s="834"/>
      <c r="BP168" s="834"/>
      <c r="BQ168" s="834"/>
      <c r="BR168" s="834"/>
      <c r="BS168" s="834"/>
      <c r="BT168" s="834"/>
      <c r="BU168" s="834"/>
      <c r="BV168" s="834"/>
      <c r="BW168" s="834"/>
      <c r="BX168" s="834"/>
      <c r="BY168" s="834"/>
      <c r="BZ168" s="834"/>
      <c r="CA168" s="834"/>
      <c r="CB168" s="834"/>
      <c r="CC168" s="834"/>
      <c r="CD168" s="834"/>
      <c r="CE168" s="834"/>
      <c r="CF168" s="834"/>
      <c r="CG168" s="834"/>
      <c r="CH168" s="834"/>
      <c r="CI168" s="834"/>
      <c r="CJ168" s="834"/>
      <c r="CK168" s="834"/>
      <c r="CL168" s="834"/>
      <c r="CM168" s="834"/>
      <c r="CN168" s="834"/>
      <c r="CO168" s="834"/>
      <c r="CP168" s="834"/>
      <c r="CQ168" s="834"/>
      <c r="CR168" s="834"/>
      <c r="CS168" s="834"/>
      <c r="CT168" s="834"/>
      <c r="CU168" s="834"/>
      <c r="CV168" s="834"/>
      <c r="CW168" s="834"/>
      <c r="CX168" s="834"/>
      <c r="CY168" s="834"/>
      <c r="CZ168" s="834"/>
      <c r="DA168" s="834"/>
    </row>
    <row r="169" spans="1:105" s="836" customFormat="1" ht="24" customHeight="1">
      <c r="A169" s="2582"/>
      <c r="B169" s="2589"/>
      <c r="C169" s="2584"/>
      <c r="D169" s="2592"/>
      <c r="E169" s="2595"/>
      <c r="F169" s="2595"/>
      <c r="G169" s="2595"/>
      <c r="H169" s="2595"/>
      <c r="I169" s="2595"/>
      <c r="J169" s="2595"/>
      <c r="K169" s="2602"/>
      <c r="L169" s="2602"/>
      <c r="M169" s="2602"/>
      <c r="N169" s="2605"/>
      <c r="O169" s="2595"/>
      <c r="P169" s="2595"/>
      <c r="Q169" s="2595"/>
      <c r="R169" s="2595"/>
      <c r="S169" s="2595"/>
      <c r="T169" s="2595"/>
      <c r="U169" s="2595"/>
      <c r="V169" s="2595"/>
      <c r="W169" s="2595"/>
      <c r="X169" s="2595"/>
      <c r="Y169" s="2595"/>
      <c r="Z169" s="2602"/>
      <c r="AA169" s="2605"/>
      <c r="AB169" s="2595"/>
      <c r="AC169" s="2595"/>
      <c r="AD169" s="2595"/>
      <c r="AE169" s="2595"/>
      <c r="AF169" s="2602"/>
      <c r="AG169" s="2605"/>
      <c r="AH169" s="2609"/>
      <c r="AI169" s="778"/>
      <c r="AJ169" s="778"/>
      <c r="AK169" s="834"/>
      <c r="AL169" s="834"/>
      <c r="AM169" s="834"/>
      <c r="AN169" s="834"/>
      <c r="AO169" s="834"/>
      <c r="AP169" s="834"/>
      <c r="AQ169" s="834"/>
      <c r="AR169" s="834"/>
      <c r="AS169" s="834"/>
      <c r="AT169" s="834"/>
      <c r="AU169" s="834"/>
      <c r="AV169" s="834"/>
      <c r="AW169" s="834"/>
      <c r="AX169" s="834"/>
      <c r="AY169" s="834"/>
      <c r="AZ169" s="834"/>
      <c r="BA169" s="834"/>
      <c r="BB169" s="834"/>
      <c r="BC169" s="834"/>
      <c r="BD169" s="834"/>
      <c r="BE169" s="834"/>
      <c r="BF169" s="834"/>
      <c r="BG169" s="834"/>
      <c r="BH169" s="834"/>
      <c r="BI169" s="834"/>
      <c r="BJ169" s="834"/>
      <c r="BK169" s="834"/>
      <c r="BL169" s="834"/>
      <c r="BM169" s="834"/>
      <c r="BN169" s="834"/>
      <c r="BO169" s="834"/>
      <c r="BP169" s="834"/>
      <c r="BQ169" s="834"/>
      <c r="BR169" s="834"/>
      <c r="BS169" s="834"/>
      <c r="BT169" s="834"/>
      <c r="BU169" s="834"/>
      <c r="BV169" s="834"/>
      <c r="BW169" s="834"/>
      <c r="BX169" s="834"/>
      <c r="BY169" s="834"/>
      <c r="BZ169" s="834"/>
      <c r="CA169" s="834"/>
      <c r="CB169" s="834"/>
      <c r="CC169" s="834"/>
      <c r="CD169" s="834"/>
      <c r="CE169" s="834"/>
      <c r="CF169" s="834"/>
      <c r="CG169" s="834"/>
      <c r="CH169" s="834"/>
      <c r="CI169" s="834"/>
      <c r="CJ169" s="834"/>
      <c r="CK169" s="834"/>
      <c r="CL169" s="834"/>
      <c r="CM169" s="834"/>
      <c r="CN169" s="834"/>
      <c r="CO169" s="834"/>
      <c r="CP169" s="834"/>
      <c r="CQ169" s="834"/>
      <c r="CR169" s="834"/>
      <c r="CS169" s="834"/>
      <c r="CT169" s="834"/>
      <c r="CU169" s="834"/>
      <c r="CV169" s="834"/>
      <c r="CW169" s="834"/>
      <c r="CX169" s="834"/>
      <c r="CY169" s="834"/>
      <c r="CZ169" s="834"/>
      <c r="DA169" s="834"/>
    </row>
    <row r="170" spans="1:105" s="836" customFormat="1" ht="24" customHeight="1">
      <c r="A170" s="2582"/>
      <c r="B170" s="2589"/>
      <c r="C170" s="2584"/>
      <c r="D170" s="2592"/>
      <c r="E170" s="2595"/>
      <c r="F170" s="2595"/>
      <c r="G170" s="2595"/>
      <c r="H170" s="2595"/>
      <c r="I170" s="2595"/>
      <c r="J170" s="2595"/>
      <c r="K170" s="2602"/>
      <c r="L170" s="2602"/>
      <c r="M170" s="2602"/>
      <c r="N170" s="2605"/>
      <c r="O170" s="2595"/>
      <c r="P170" s="2595"/>
      <c r="Q170" s="2595"/>
      <c r="R170" s="2595"/>
      <c r="S170" s="2595"/>
      <c r="T170" s="2595"/>
      <c r="U170" s="2595"/>
      <c r="V170" s="2595"/>
      <c r="W170" s="2595"/>
      <c r="X170" s="2595"/>
      <c r="Y170" s="2595"/>
      <c r="Z170" s="2602"/>
      <c r="AA170" s="2605"/>
      <c r="AB170" s="2595"/>
      <c r="AC170" s="2595"/>
      <c r="AD170" s="2595"/>
      <c r="AE170" s="2595"/>
      <c r="AF170" s="2602"/>
      <c r="AG170" s="2605"/>
      <c r="AH170" s="2609"/>
      <c r="AI170" s="778"/>
      <c r="AJ170" s="778"/>
      <c r="AK170" s="834"/>
      <c r="AL170" s="834"/>
      <c r="AM170" s="834"/>
      <c r="AN170" s="834"/>
      <c r="AO170" s="834"/>
      <c r="AP170" s="834"/>
      <c r="AQ170" s="834"/>
      <c r="AR170" s="834"/>
      <c r="AS170" s="834"/>
      <c r="AT170" s="834"/>
      <c r="AU170" s="834"/>
      <c r="AV170" s="834"/>
      <c r="AW170" s="834"/>
      <c r="AX170" s="834"/>
      <c r="AY170" s="834"/>
      <c r="AZ170" s="834"/>
      <c r="BA170" s="834"/>
      <c r="BB170" s="834"/>
      <c r="BC170" s="834"/>
      <c r="BD170" s="834"/>
      <c r="BE170" s="834"/>
      <c r="BF170" s="834"/>
      <c r="BG170" s="834"/>
      <c r="BH170" s="834"/>
      <c r="BI170" s="834"/>
      <c r="BJ170" s="834"/>
      <c r="BK170" s="834"/>
      <c r="BL170" s="834"/>
      <c r="BM170" s="834"/>
      <c r="BN170" s="834"/>
      <c r="BO170" s="834"/>
      <c r="BP170" s="834"/>
      <c r="BQ170" s="834"/>
      <c r="BR170" s="834"/>
      <c r="BS170" s="834"/>
      <c r="BT170" s="834"/>
      <c r="BU170" s="834"/>
      <c r="BV170" s="834"/>
      <c r="BW170" s="834"/>
      <c r="BX170" s="834"/>
      <c r="BY170" s="834"/>
      <c r="BZ170" s="834"/>
      <c r="CA170" s="834"/>
      <c r="CB170" s="834"/>
      <c r="CC170" s="834"/>
      <c r="CD170" s="834"/>
      <c r="CE170" s="834"/>
      <c r="CF170" s="834"/>
      <c r="CG170" s="834"/>
      <c r="CH170" s="834"/>
      <c r="CI170" s="834"/>
      <c r="CJ170" s="834"/>
      <c r="CK170" s="834"/>
      <c r="CL170" s="834"/>
      <c r="CM170" s="834"/>
      <c r="CN170" s="834"/>
      <c r="CO170" s="834"/>
      <c r="CP170" s="834"/>
      <c r="CQ170" s="834"/>
      <c r="CR170" s="834"/>
      <c r="CS170" s="834"/>
      <c r="CT170" s="834"/>
      <c r="CU170" s="834"/>
      <c r="CV170" s="834"/>
      <c r="CW170" s="834"/>
      <c r="CX170" s="834"/>
      <c r="CY170" s="834"/>
      <c r="CZ170" s="834"/>
      <c r="DA170" s="834"/>
    </row>
    <row r="171" spans="1:105" s="836" customFormat="1" ht="24" customHeight="1">
      <c r="A171" s="2582"/>
      <c r="B171" s="2589"/>
      <c r="C171" s="2584"/>
      <c r="D171" s="2592"/>
      <c r="E171" s="2595"/>
      <c r="F171" s="2595"/>
      <c r="G171" s="2595"/>
      <c r="H171" s="2595"/>
      <c r="I171" s="2595"/>
      <c r="J171" s="2595"/>
      <c r="K171" s="2602"/>
      <c r="L171" s="2602"/>
      <c r="M171" s="2602"/>
      <c r="N171" s="2605"/>
      <c r="O171" s="2595"/>
      <c r="P171" s="2595"/>
      <c r="Q171" s="2595"/>
      <c r="R171" s="2595"/>
      <c r="S171" s="2595"/>
      <c r="T171" s="2595"/>
      <c r="U171" s="2595"/>
      <c r="V171" s="2595"/>
      <c r="W171" s="2595"/>
      <c r="X171" s="2595"/>
      <c r="Y171" s="2595"/>
      <c r="Z171" s="2602"/>
      <c r="AA171" s="2605"/>
      <c r="AB171" s="2595"/>
      <c r="AC171" s="2595"/>
      <c r="AD171" s="2595"/>
      <c r="AE171" s="2595"/>
      <c r="AF171" s="2602"/>
      <c r="AG171" s="2605"/>
      <c r="AH171" s="2609"/>
      <c r="AI171" s="778"/>
      <c r="AJ171" s="778"/>
      <c r="AK171" s="834"/>
      <c r="AL171" s="834"/>
      <c r="AM171" s="834"/>
      <c r="AN171" s="834"/>
      <c r="AO171" s="834"/>
      <c r="AP171" s="834"/>
      <c r="AQ171" s="834"/>
      <c r="AR171" s="834"/>
      <c r="AS171" s="834"/>
      <c r="AT171" s="834"/>
      <c r="AU171" s="834"/>
      <c r="AV171" s="834"/>
      <c r="AW171" s="834"/>
      <c r="AX171" s="834"/>
      <c r="AY171" s="834"/>
      <c r="AZ171" s="834"/>
      <c r="BA171" s="834"/>
      <c r="BB171" s="834"/>
      <c r="BC171" s="834"/>
      <c r="BD171" s="834"/>
      <c r="BE171" s="834"/>
      <c r="BF171" s="834"/>
      <c r="BG171" s="834"/>
      <c r="BH171" s="834"/>
      <c r="BI171" s="834"/>
      <c r="BJ171" s="834"/>
      <c r="BK171" s="834"/>
      <c r="BL171" s="834"/>
      <c r="BM171" s="834"/>
      <c r="BN171" s="834"/>
      <c r="BO171" s="834"/>
      <c r="BP171" s="834"/>
      <c r="BQ171" s="834"/>
      <c r="BR171" s="834"/>
      <c r="BS171" s="834"/>
      <c r="BT171" s="834"/>
      <c r="BU171" s="834"/>
      <c r="BV171" s="834"/>
      <c r="BW171" s="834"/>
      <c r="BX171" s="834"/>
      <c r="BY171" s="834"/>
      <c r="BZ171" s="834"/>
      <c r="CA171" s="834"/>
      <c r="CB171" s="834"/>
      <c r="CC171" s="834"/>
      <c r="CD171" s="834"/>
      <c r="CE171" s="834"/>
      <c r="CF171" s="834"/>
      <c r="CG171" s="834"/>
      <c r="CH171" s="834"/>
      <c r="CI171" s="834"/>
      <c r="CJ171" s="834"/>
      <c r="CK171" s="834"/>
      <c r="CL171" s="834"/>
      <c r="CM171" s="834"/>
      <c r="CN171" s="834"/>
      <c r="CO171" s="834"/>
      <c r="CP171" s="834"/>
      <c r="CQ171" s="834"/>
      <c r="CR171" s="834"/>
      <c r="CS171" s="834"/>
      <c r="CT171" s="834"/>
      <c r="CU171" s="834"/>
      <c r="CV171" s="834"/>
      <c r="CW171" s="834"/>
      <c r="CX171" s="834"/>
      <c r="CY171" s="834"/>
      <c r="CZ171" s="834"/>
      <c r="DA171" s="834"/>
    </row>
    <row r="172" spans="1:105" s="836" customFormat="1" ht="24" customHeight="1">
      <c r="A172" s="2582"/>
      <c r="B172" s="2589"/>
      <c r="C172" s="2584"/>
      <c r="D172" s="2592"/>
      <c r="E172" s="2595"/>
      <c r="F172" s="2595"/>
      <c r="G172" s="2595"/>
      <c r="H172" s="2595"/>
      <c r="I172" s="2595"/>
      <c r="J172" s="2595"/>
      <c r="K172" s="2602"/>
      <c r="L172" s="2602"/>
      <c r="M172" s="2602"/>
      <c r="N172" s="2605"/>
      <c r="O172" s="2595"/>
      <c r="P172" s="2595"/>
      <c r="Q172" s="2595"/>
      <c r="R172" s="2595"/>
      <c r="S172" s="2595"/>
      <c r="T172" s="2595"/>
      <c r="U172" s="2595"/>
      <c r="V172" s="2595"/>
      <c r="W172" s="2595"/>
      <c r="X172" s="2595"/>
      <c r="Y172" s="2595"/>
      <c r="Z172" s="2602"/>
      <c r="AA172" s="2605"/>
      <c r="AB172" s="2595"/>
      <c r="AC172" s="2595"/>
      <c r="AD172" s="2595"/>
      <c r="AE172" s="2595"/>
      <c r="AF172" s="2602"/>
      <c r="AG172" s="2605"/>
      <c r="AH172" s="2609"/>
      <c r="AI172" s="778"/>
      <c r="AJ172" s="778"/>
      <c r="AK172" s="834"/>
      <c r="AL172" s="834"/>
      <c r="AM172" s="834"/>
      <c r="AN172" s="834"/>
      <c r="AO172" s="834"/>
      <c r="AP172" s="834"/>
      <c r="AQ172" s="834"/>
      <c r="AR172" s="834"/>
      <c r="AS172" s="834"/>
      <c r="AT172" s="834"/>
      <c r="AU172" s="834"/>
      <c r="AV172" s="834"/>
      <c r="AW172" s="834"/>
      <c r="AX172" s="834"/>
      <c r="AY172" s="834"/>
      <c r="AZ172" s="834"/>
      <c r="BA172" s="834"/>
      <c r="BB172" s="834"/>
      <c r="BC172" s="834"/>
      <c r="BD172" s="834"/>
      <c r="BE172" s="834"/>
      <c r="BF172" s="834"/>
      <c r="BG172" s="834"/>
      <c r="BH172" s="834"/>
      <c r="BI172" s="834"/>
      <c r="BJ172" s="834"/>
      <c r="BK172" s="834"/>
      <c r="BL172" s="834"/>
      <c r="BM172" s="834"/>
      <c r="BN172" s="834"/>
      <c r="BO172" s="834"/>
      <c r="BP172" s="834"/>
      <c r="BQ172" s="834"/>
      <c r="BR172" s="834"/>
      <c r="BS172" s="834"/>
      <c r="BT172" s="834"/>
      <c r="BU172" s="834"/>
      <c r="BV172" s="834"/>
      <c r="BW172" s="834"/>
      <c r="BX172" s="834"/>
      <c r="BY172" s="834"/>
      <c r="BZ172" s="834"/>
      <c r="CA172" s="834"/>
      <c r="CB172" s="834"/>
      <c r="CC172" s="834"/>
      <c r="CD172" s="834"/>
      <c r="CE172" s="834"/>
      <c r="CF172" s="834"/>
      <c r="CG172" s="834"/>
      <c r="CH172" s="834"/>
      <c r="CI172" s="834"/>
      <c r="CJ172" s="834"/>
      <c r="CK172" s="834"/>
      <c r="CL172" s="834"/>
      <c r="CM172" s="834"/>
      <c r="CN172" s="834"/>
      <c r="CO172" s="834"/>
      <c r="CP172" s="834"/>
      <c r="CQ172" s="834"/>
      <c r="CR172" s="834"/>
      <c r="CS172" s="834"/>
      <c r="CT172" s="834"/>
      <c r="CU172" s="834"/>
      <c r="CV172" s="834"/>
      <c r="CW172" s="834"/>
      <c r="CX172" s="834"/>
      <c r="CY172" s="834"/>
      <c r="CZ172" s="834"/>
      <c r="DA172" s="834"/>
    </row>
    <row r="173" spans="1:105" s="836" customFormat="1" ht="24" customHeight="1">
      <c r="A173" s="834"/>
      <c r="B173" s="2589"/>
      <c r="C173" s="2584"/>
      <c r="D173" s="2592"/>
      <c r="E173" s="2595"/>
      <c r="F173" s="2595"/>
      <c r="G173" s="2595"/>
      <c r="H173" s="2595"/>
      <c r="I173" s="2595"/>
      <c r="J173" s="2595"/>
      <c r="K173" s="2602"/>
      <c r="L173" s="2602"/>
      <c r="M173" s="2602"/>
      <c r="N173" s="2605"/>
      <c r="O173" s="2595"/>
      <c r="P173" s="2595"/>
      <c r="Q173" s="2595"/>
      <c r="R173" s="2595"/>
      <c r="S173" s="2595"/>
      <c r="T173" s="2595"/>
      <c r="U173" s="2595"/>
      <c r="V173" s="2595"/>
      <c r="W173" s="2595"/>
      <c r="X173" s="2595"/>
      <c r="Y173" s="2595"/>
      <c r="Z173" s="2602"/>
      <c r="AA173" s="2605"/>
      <c r="AB173" s="2595"/>
      <c r="AC173" s="2595"/>
      <c r="AD173" s="2595"/>
      <c r="AE173" s="2595"/>
      <c r="AF173" s="2602"/>
      <c r="AG173" s="2605"/>
      <c r="AH173" s="2609"/>
      <c r="AI173" s="778"/>
      <c r="AJ173" s="778"/>
      <c r="AK173" s="834"/>
      <c r="AL173" s="834"/>
      <c r="AM173" s="834"/>
      <c r="AN173" s="834"/>
      <c r="AO173" s="834"/>
      <c r="AP173" s="834"/>
      <c r="AQ173" s="834"/>
      <c r="AR173" s="834"/>
      <c r="AS173" s="834"/>
      <c r="AT173" s="834"/>
      <c r="AU173" s="834"/>
      <c r="AV173" s="834"/>
      <c r="AW173" s="834"/>
      <c r="AX173" s="834"/>
      <c r="AY173" s="834"/>
      <c r="AZ173" s="834"/>
      <c r="BA173" s="834"/>
      <c r="BB173" s="834"/>
      <c r="BC173" s="834"/>
      <c r="BD173" s="834"/>
      <c r="BE173" s="834"/>
      <c r="BF173" s="834"/>
      <c r="BG173" s="834"/>
      <c r="BH173" s="834"/>
      <c r="BI173" s="834"/>
      <c r="BJ173" s="834"/>
      <c r="BK173" s="834"/>
      <c r="BL173" s="834"/>
      <c r="BM173" s="834"/>
      <c r="BN173" s="834"/>
      <c r="BO173" s="834"/>
      <c r="BP173" s="834"/>
      <c r="BQ173" s="834"/>
      <c r="BR173" s="834"/>
      <c r="BS173" s="834"/>
      <c r="BT173" s="834"/>
      <c r="BU173" s="834"/>
      <c r="BV173" s="834"/>
      <c r="BW173" s="834"/>
      <c r="BX173" s="834"/>
      <c r="BY173" s="834"/>
      <c r="BZ173" s="834"/>
      <c r="CA173" s="834"/>
      <c r="CB173" s="834"/>
      <c r="CC173" s="834"/>
      <c r="CD173" s="834"/>
      <c r="CE173" s="834"/>
      <c r="CF173" s="834"/>
      <c r="CG173" s="834"/>
      <c r="CH173" s="834"/>
      <c r="CI173" s="834"/>
      <c r="CJ173" s="834"/>
      <c r="CK173" s="834"/>
      <c r="CL173" s="834"/>
      <c r="CM173" s="834"/>
      <c r="CN173" s="834"/>
      <c r="CO173" s="834"/>
      <c r="CP173" s="834"/>
      <c r="CQ173" s="834"/>
      <c r="CR173" s="834"/>
      <c r="CS173" s="834"/>
      <c r="CT173" s="834"/>
      <c r="CU173" s="834"/>
      <c r="CV173" s="834"/>
      <c r="CW173" s="834"/>
      <c r="CX173" s="834"/>
      <c r="CY173" s="834"/>
      <c r="CZ173" s="834"/>
      <c r="DA173" s="834"/>
    </row>
    <row r="174" spans="1:105" s="836" customFormat="1" ht="24" customHeight="1">
      <c r="A174" s="834"/>
      <c r="B174" s="2589"/>
      <c r="C174" s="2584"/>
      <c r="D174" s="2592"/>
      <c r="E174" s="2595"/>
      <c r="F174" s="2595"/>
      <c r="G174" s="2595"/>
      <c r="H174" s="2595"/>
      <c r="I174" s="2595"/>
      <c r="J174" s="2595"/>
      <c r="K174" s="2602"/>
      <c r="L174" s="2602"/>
      <c r="M174" s="2602"/>
      <c r="N174" s="2605"/>
      <c r="O174" s="2595"/>
      <c r="P174" s="2595"/>
      <c r="Q174" s="2595"/>
      <c r="R174" s="2595"/>
      <c r="S174" s="2595"/>
      <c r="T174" s="2595"/>
      <c r="U174" s="2595"/>
      <c r="V174" s="2595"/>
      <c r="W174" s="2595"/>
      <c r="X174" s="2595"/>
      <c r="Y174" s="2595"/>
      <c r="Z174" s="2602"/>
      <c r="AA174" s="2605"/>
      <c r="AB174" s="2595"/>
      <c r="AC174" s="2595"/>
      <c r="AD174" s="2595"/>
      <c r="AE174" s="2595"/>
      <c r="AF174" s="2602"/>
      <c r="AG174" s="2605"/>
      <c r="AH174" s="2609"/>
      <c r="AI174" s="778"/>
      <c r="AJ174" s="778"/>
      <c r="AK174" s="834"/>
      <c r="AL174" s="834"/>
      <c r="AM174" s="834"/>
      <c r="AN174" s="834"/>
      <c r="AO174" s="834"/>
      <c r="AP174" s="834"/>
      <c r="AQ174" s="834"/>
      <c r="AR174" s="834"/>
      <c r="AS174" s="834"/>
      <c r="AT174" s="834"/>
      <c r="AU174" s="834"/>
      <c r="AV174" s="834"/>
      <c r="AW174" s="834"/>
      <c r="AX174" s="834"/>
      <c r="AY174" s="834"/>
      <c r="AZ174" s="834"/>
      <c r="BA174" s="834"/>
      <c r="BB174" s="834"/>
      <c r="BC174" s="834"/>
      <c r="BD174" s="834"/>
      <c r="BE174" s="834"/>
      <c r="BF174" s="834"/>
      <c r="BG174" s="834"/>
      <c r="BH174" s="834"/>
      <c r="BI174" s="834"/>
      <c r="BJ174" s="834"/>
      <c r="BK174" s="834"/>
      <c r="BL174" s="834"/>
      <c r="BM174" s="834"/>
      <c r="BN174" s="834"/>
      <c r="BO174" s="834"/>
      <c r="BP174" s="834"/>
      <c r="BQ174" s="834"/>
      <c r="BR174" s="834"/>
      <c r="BS174" s="834"/>
      <c r="BT174" s="834"/>
      <c r="BU174" s="834"/>
      <c r="BV174" s="834"/>
      <c r="BW174" s="834"/>
      <c r="BX174" s="834"/>
      <c r="BY174" s="834"/>
      <c r="BZ174" s="834"/>
      <c r="CA174" s="834"/>
      <c r="CB174" s="834"/>
      <c r="CC174" s="834"/>
      <c r="CD174" s="834"/>
      <c r="CE174" s="834"/>
      <c r="CF174" s="834"/>
      <c r="CG174" s="834"/>
      <c r="CH174" s="834"/>
      <c r="CI174" s="834"/>
      <c r="CJ174" s="834"/>
      <c r="CK174" s="834"/>
      <c r="CL174" s="834"/>
      <c r="CM174" s="834"/>
      <c r="CN174" s="834"/>
      <c r="CO174" s="834"/>
      <c r="CP174" s="834"/>
      <c r="CQ174" s="834"/>
      <c r="CR174" s="834"/>
      <c r="CS174" s="834"/>
      <c r="CT174" s="834"/>
      <c r="CU174" s="834"/>
      <c r="CV174" s="834"/>
      <c r="CW174" s="834"/>
      <c r="CX174" s="834"/>
      <c r="CY174" s="834"/>
      <c r="CZ174" s="834"/>
      <c r="DA174" s="834"/>
    </row>
    <row r="175" spans="1:105" s="836" customFormat="1" ht="24" customHeight="1">
      <c r="A175" s="834"/>
      <c r="B175" s="2589"/>
      <c r="C175" s="2585"/>
      <c r="D175" s="2593"/>
      <c r="E175" s="2596"/>
      <c r="F175" s="2596"/>
      <c r="G175" s="2596"/>
      <c r="H175" s="2596"/>
      <c r="I175" s="2596"/>
      <c r="J175" s="2596"/>
      <c r="K175" s="2603"/>
      <c r="L175" s="2603"/>
      <c r="M175" s="2603"/>
      <c r="N175" s="2606"/>
      <c r="O175" s="2596"/>
      <c r="P175" s="2596"/>
      <c r="Q175" s="2596"/>
      <c r="R175" s="2596"/>
      <c r="S175" s="2596"/>
      <c r="T175" s="2596"/>
      <c r="U175" s="2596"/>
      <c r="V175" s="2596"/>
      <c r="W175" s="2596"/>
      <c r="X175" s="2596"/>
      <c r="Y175" s="2596"/>
      <c r="Z175" s="2603"/>
      <c r="AA175" s="2606"/>
      <c r="AB175" s="2596"/>
      <c r="AC175" s="2596"/>
      <c r="AD175" s="2596"/>
      <c r="AE175" s="2596"/>
      <c r="AF175" s="2603"/>
      <c r="AG175" s="2606"/>
      <c r="AH175" s="2610"/>
      <c r="AI175" s="778"/>
      <c r="AJ175" s="778"/>
      <c r="AK175" s="834"/>
      <c r="AL175" s="834"/>
      <c r="AM175" s="834"/>
      <c r="AN175" s="834"/>
      <c r="AO175" s="834"/>
      <c r="AP175" s="834"/>
      <c r="AQ175" s="834"/>
      <c r="AR175" s="834"/>
      <c r="AS175" s="834"/>
      <c r="AT175" s="834"/>
      <c r="AU175" s="834"/>
      <c r="AV175" s="834"/>
      <c r="AW175" s="834"/>
      <c r="AX175" s="834"/>
      <c r="AY175" s="834"/>
      <c r="AZ175" s="834"/>
      <c r="BA175" s="834"/>
      <c r="BB175" s="834"/>
      <c r="BC175" s="834"/>
      <c r="BD175" s="834"/>
      <c r="BE175" s="834"/>
      <c r="BF175" s="834"/>
      <c r="BG175" s="834"/>
      <c r="BH175" s="834"/>
      <c r="BI175" s="834"/>
      <c r="BJ175" s="834"/>
      <c r="BK175" s="834"/>
      <c r="BL175" s="834"/>
      <c r="BM175" s="834"/>
      <c r="BN175" s="834"/>
      <c r="BO175" s="834"/>
      <c r="BP175" s="834"/>
      <c r="BQ175" s="834"/>
      <c r="BR175" s="834"/>
      <c r="BS175" s="834"/>
      <c r="BT175" s="834"/>
      <c r="BU175" s="834"/>
      <c r="BV175" s="834"/>
      <c r="BW175" s="834"/>
      <c r="BX175" s="834"/>
      <c r="BY175" s="834"/>
      <c r="BZ175" s="834"/>
      <c r="CA175" s="834"/>
      <c r="CB175" s="834"/>
      <c r="CC175" s="834"/>
      <c r="CD175" s="834"/>
      <c r="CE175" s="834"/>
      <c r="CF175" s="834"/>
      <c r="CG175" s="834"/>
      <c r="CH175" s="834"/>
      <c r="CI175" s="834"/>
      <c r="CJ175" s="834"/>
      <c r="CK175" s="834"/>
      <c r="CL175" s="834"/>
      <c r="CM175" s="834"/>
      <c r="CN175" s="834"/>
      <c r="CO175" s="834"/>
      <c r="CP175" s="834"/>
      <c r="CQ175" s="834"/>
      <c r="CR175" s="834"/>
      <c r="CS175" s="834"/>
      <c r="CT175" s="834"/>
      <c r="CU175" s="834"/>
      <c r="CV175" s="834"/>
      <c r="CW175" s="834"/>
      <c r="CX175" s="834"/>
      <c r="CY175" s="834"/>
      <c r="CZ175" s="834"/>
      <c r="DA175" s="834"/>
    </row>
    <row r="176" spans="1:105" s="836" customFormat="1" ht="27" customHeight="1">
      <c r="A176" s="834"/>
      <c r="B176" s="2589"/>
      <c r="C176" s="1092" t="s">
        <v>1057</v>
      </c>
      <c r="D176" s="996"/>
      <c r="E176" s="992"/>
      <c r="F176" s="992"/>
      <c r="G176" s="992"/>
      <c r="H176" s="992"/>
      <c r="I176" s="992"/>
      <c r="J176" s="992"/>
      <c r="K176" s="992"/>
      <c r="L176" s="992"/>
      <c r="M176" s="992"/>
      <c r="N176" s="992"/>
      <c r="O176" s="992"/>
      <c r="P176" s="992"/>
      <c r="Q176" s="992"/>
      <c r="R176" s="992"/>
      <c r="S176" s="992"/>
      <c r="T176" s="992"/>
      <c r="U176" s="994"/>
      <c r="V176" s="992"/>
      <c r="W176" s="995"/>
      <c r="X176" s="992"/>
      <c r="Y176" s="992"/>
      <c r="Z176" s="992"/>
      <c r="AA176" s="992"/>
      <c r="AB176" s="992"/>
      <c r="AC176" s="992"/>
      <c r="AD176" s="992"/>
      <c r="AE176" s="992"/>
      <c r="AF176" s="992"/>
      <c r="AG176" s="992"/>
      <c r="AH176" s="993"/>
      <c r="AI176" s="778"/>
      <c r="AJ176" s="778"/>
      <c r="AK176" s="834"/>
      <c r="AL176" s="834"/>
      <c r="AM176" s="834"/>
      <c r="AN176" s="834"/>
      <c r="AO176" s="834"/>
      <c r="AP176" s="834"/>
      <c r="AQ176" s="834"/>
      <c r="AR176" s="834"/>
      <c r="AS176" s="834"/>
      <c r="AT176" s="834"/>
      <c r="AU176" s="834"/>
      <c r="AV176" s="834"/>
      <c r="AW176" s="834"/>
      <c r="AX176" s="834"/>
      <c r="AY176" s="834"/>
      <c r="AZ176" s="834"/>
      <c r="BA176" s="834"/>
      <c r="BB176" s="834"/>
      <c r="BC176" s="834"/>
      <c r="BD176" s="834"/>
      <c r="BE176" s="834"/>
      <c r="BF176" s="834"/>
      <c r="BG176" s="834"/>
      <c r="BH176" s="834"/>
      <c r="BI176" s="834"/>
      <c r="BJ176" s="834"/>
      <c r="BK176" s="834"/>
      <c r="BL176" s="834"/>
      <c r="BM176" s="834"/>
      <c r="BN176" s="834"/>
      <c r="BO176" s="834"/>
      <c r="BP176" s="834"/>
      <c r="BQ176" s="834"/>
      <c r="BR176" s="834"/>
      <c r="BS176" s="834"/>
      <c r="BT176" s="834"/>
      <c r="BU176" s="834"/>
      <c r="BV176" s="834"/>
      <c r="BW176" s="834"/>
      <c r="BX176" s="834"/>
      <c r="BY176" s="834"/>
      <c r="BZ176" s="834"/>
      <c r="CA176" s="834"/>
      <c r="CB176" s="834"/>
      <c r="CC176" s="834"/>
      <c r="CD176" s="834"/>
      <c r="CE176" s="834"/>
      <c r="CF176" s="834"/>
      <c r="CG176" s="834"/>
      <c r="CH176" s="834"/>
      <c r="CI176" s="834"/>
      <c r="CJ176" s="834"/>
      <c r="CK176" s="834"/>
      <c r="CL176" s="834"/>
      <c r="CM176" s="834"/>
      <c r="CN176" s="834"/>
      <c r="CO176" s="834"/>
      <c r="CP176" s="834"/>
      <c r="CQ176" s="834"/>
      <c r="CR176" s="834"/>
      <c r="CS176" s="834"/>
      <c r="CT176" s="834"/>
      <c r="CU176" s="834"/>
      <c r="CV176" s="834"/>
      <c r="CW176" s="834"/>
      <c r="CX176" s="834"/>
      <c r="CY176" s="834"/>
      <c r="CZ176" s="834"/>
      <c r="DA176" s="834"/>
    </row>
    <row r="177" spans="1:105" s="836" customFormat="1" ht="27" customHeight="1">
      <c r="A177" s="834"/>
      <c r="B177" s="2589"/>
      <c r="C177" s="1092" t="s">
        <v>1058</v>
      </c>
      <c r="D177" s="1094"/>
      <c r="E177" s="782"/>
      <c r="F177" s="782"/>
      <c r="G177" s="782"/>
      <c r="H177" s="785"/>
      <c r="I177" s="782"/>
      <c r="J177" s="782"/>
      <c r="K177" s="782"/>
      <c r="L177" s="785"/>
      <c r="M177" s="782"/>
      <c r="N177" s="782"/>
      <c r="O177" s="782"/>
      <c r="P177" s="782"/>
      <c r="Q177" s="782"/>
      <c r="R177" s="782"/>
      <c r="S177" s="782"/>
      <c r="T177" s="782"/>
      <c r="U177" s="997"/>
      <c r="V177" s="998"/>
      <c r="W177" s="997"/>
      <c r="X177" s="998"/>
      <c r="Y177" s="998"/>
      <c r="Z177" s="782"/>
      <c r="AA177" s="782"/>
      <c r="AB177" s="782"/>
      <c r="AC177" s="782"/>
      <c r="AD177" s="782"/>
      <c r="AE177" s="782"/>
      <c r="AF177" s="782"/>
      <c r="AG177" s="782"/>
      <c r="AH177" s="1075"/>
      <c r="AI177" s="778"/>
      <c r="AJ177" s="778"/>
      <c r="AK177" s="834"/>
      <c r="AL177" s="834"/>
      <c r="AM177" s="834"/>
      <c r="AN177" s="834"/>
      <c r="AO177" s="834"/>
      <c r="AP177" s="834"/>
      <c r="AQ177" s="834"/>
      <c r="AR177" s="834"/>
      <c r="AS177" s="834"/>
      <c r="AT177" s="834"/>
      <c r="AU177" s="834"/>
      <c r="AV177" s="834"/>
      <c r="AW177" s="834"/>
      <c r="AX177" s="834"/>
      <c r="AY177" s="834"/>
      <c r="AZ177" s="834"/>
      <c r="BA177" s="834"/>
      <c r="BB177" s="834"/>
      <c r="BC177" s="834"/>
      <c r="BD177" s="834"/>
      <c r="BE177" s="834"/>
      <c r="BF177" s="834"/>
      <c r="BG177" s="834"/>
      <c r="BH177" s="834"/>
      <c r="BI177" s="834"/>
      <c r="BJ177" s="834"/>
      <c r="BK177" s="834"/>
      <c r="BL177" s="834"/>
      <c r="BM177" s="834"/>
      <c r="BN177" s="834"/>
      <c r="BO177" s="834"/>
      <c r="BP177" s="834"/>
      <c r="BQ177" s="834"/>
      <c r="BR177" s="834"/>
      <c r="BS177" s="834"/>
      <c r="BT177" s="834"/>
      <c r="BU177" s="834"/>
      <c r="BV177" s="834"/>
      <c r="BW177" s="834"/>
      <c r="BX177" s="834"/>
      <c r="BY177" s="834"/>
      <c r="BZ177" s="834"/>
      <c r="CA177" s="834"/>
      <c r="CB177" s="834"/>
      <c r="CC177" s="834"/>
      <c r="CD177" s="834"/>
      <c r="CE177" s="834"/>
      <c r="CF177" s="834"/>
      <c r="CG177" s="834"/>
      <c r="CH177" s="834"/>
      <c r="CI177" s="834"/>
      <c r="CJ177" s="834"/>
      <c r="CK177" s="834"/>
      <c r="CL177" s="834"/>
      <c r="CM177" s="834"/>
      <c r="CN177" s="834"/>
      <c r="CO177" s="834"/>
      <c r="CP177" s="834"/>
      <c r="CQ177" s="834"/>
      <c r="CR177" s="834"/>
      <c r="CS177" s="834"/>
      <c r="CT177" s="834"/>
      <c r="CU177" s="834"/>
      <c r="CV177" s="834"/>
      <c r="CW177" s="834"/>
      <c r="CX177" s="834"/>
      <c r="CY177" s="834"/>
      <c r="CZ177" s="834"/>
      <c r="DA177" s="834"/>
    </row>
    <row r="178" spans="1:105" s="836" customFormat="1" ht="27" customHeight="1" thickBot="1">
      <c r="A178" s="834"/>
      <c r="B178" s="2589"/>
      <c r="C178" s="1093" t="s">
        <v>1059</v>
      </c>
      <c r="D178" s="1094"/>
      <c r="E178" s="782"/>
      <c r="F178" s="782"/>
      <c r="G178" s="782"/>
      <c r="H178" s="785"/>
      <c r="I178" s="782"/>
      <c r="J178" s="782"/>
      <c r="K178" s="782"/>
      <c r="L178" s="785"/>
      <c r="M178" s="782"/>
      <c r="N178" s="782"/>
      <c r="O178" s="782"/>
      <c r="P178" s="782"/>
      <c r="Q178" s="782"/>
      <c r="R178" s="782"/>
      <c r="S178" s="782"/>
      <c r="T178" s="782"/>
      <c r="U178" s="997"/>
      <c r="V178" s="998"/>
      <c r="W178" s="997"/>
      <c r="X178" s="998"/>
      <c r="Y178" s="998"/>
      <c r="Z178" s="782"/>
      <c r="AA178" s="782"/>
      <c r="AB178" s="782"/>
      <c r="AC178" s="782"/>
      <c r="AD178" s="782"/>
      <c r="AE178" s="782"/>
      <c r="AF178" s="782"/>
      <c r="AG178" s="782"/>
      <c r="AH178" s="1075"/>
      <c r="AI178" s="1122"/>
      <c r="AJ178" s="1121"/>
      <c r="AK178" s="834"/>
      <c r="AL178" s="834"/>
      <c r="AM178" s="834"/>
      <c r="AN178" s="834"/>
      <c r="AO178" s="834"/>
      <c r="AP178" s="834"/>
      <c r="AQ178" s="834"/>
      <c r="AR178" s="834"/>
      <c r="AS178" s="834"/>
      <c r="AT178" s="834"/>
      <c r="AU178" s="834"/>
      <c r="AV178" s="834"/>
      <c r="AW178" s="834"/>
      <c r="AX178" s="834"/>
      <c r="AY178" s="834"/>
      <c r="AZ178" s="834"/>
      <c r="BA178" s="834"/>
      <c r="BB178" s="834"/>
      <c r="BC178" s="834"/>
      <c r="BD178" s="834"/>
      <c r="BE178" s="834"/>
      <c r="BF178" s="834"/>
      <c r="BG178" s="834"/>
      <c r="BH178" s="834"/>
      <c r="BI178" s="834"/>
      <c r="BJ178" s="834"/>
      <c r="BK178" s="834"/>
      <c r="BL178" s="834"/>
      <c r="BM178" s="834"/>
      <c r="BN178" s="834"/>
      <c r="BO178" s="834"/>
      <c r="BP178" s="834"/>
      <c r="BQ178" s="834"/>
      <c r="BR178" s="834"/>
      <c r="BS178" s="834"/>
      <c r="BT178" s="834"/>
      <c r="BU178" s="834"/>
      <c r="BV178" s="834"/>
      <c r="BW178" s="834"/>
      <c r="BX178" s="834"/>
      <c r="BY178" s="834"/>
      <c r="BZ178" s="834"/>
      <c r="CA178" s="834"/>
      <c r="CB178" s="834"/>
      <c r="CC178" s="834"/>
      <c r="CD178" s="834"/>
      <c r="CE178" s="834"/>
      <c r="CF178" s="834"/>
      <c r="CG178" s="834"/>
      <c r="CH178" s="834"/>
      <c r="CI178" s="834"/>
      <c r="CJ178" s="834"/>
      <c r="CK178" s="834"/>
      <c r="CL178" s="834"/>
      <c r="CM178" s="834"/>
      <c r="CN178" s="834"/>
      <c r="CO178" s="834"/>
      <c r="CP178" s="834"/>
      <c r="CQ178" s="834"/>
      <c r="CR178" s="834"/>
      <c r="CS178" s="834"/>
      <c r="CT178" s="834"/>
      <c r="CU178" s="834"/>
      <c r="CV178" s="834"/>
      <c r="CW178" s="834"/>
      <c r="CX178" s="834"/>
      <c r="CY178" s="834"/>
      <c r="CZ178" s="834"/>
      <c r="DA178" s="834"/>
    </row>
    <row r="179" spans="1:105" s="836" customFormat="1" ht="41.25" customHeight="1" thickBot="1">
      <c r="A179" s="834"/>
      <c r="B179" s="2589"/>
      <c r="C179" s="1119" t="s">
        <v>1110</v>
      </c>
      <c r="D179" s="1133"/>
      <c r="E179" s="1134"/>
      <c r="F179" s="1134"/>
      <c r="G179" s="1134"/>
      <c r="H179" s="1135"/>
      <c r="I179" s="1134"/>
      <c r="J179" s="1134"/>
      <c r="K179" s="1134"/>
      <c r="L179" s="1134"/>
      <c r="M179" s="1135"/>
      <c r="N179" s="1134"/>
      <c r="O179" s="1134"/>
      <c r="P179" s="1134"/>
      <c r="Q179" s="1134"/>
      <c r="R179" s="1134"/>
      <c r="S179" s="1134"/>
      <c r="T179" s="1134"/>
      <c r="U179" s="1136"/>
      <c r="V179" s="1134"/>
      <c r="W179" s="1136"/>
      <c r="X179" s="1134"/>
      <c r="Y179" s="1135"/>
      <c r="Z179" s="1134"/>
      <c r="AA179" s="1135"/>
      <c r="AB179" s="1134"/>
      <c r="AC179" s="1134"/>
      <c r="AD179" s="1134"/>
      <c r="AE179" s="1135"/>
      <c r="AF179" s="1134"/>
      <c r="AG179" s="1134"/>
      <c r="AH179" s="1137"/>
      <c r="AI179" s="1162">
        <f>SUM(D179:AH179)</f>
        <v>0</v>
      </c>
      <c r="AJ179" s="1138" t="s">
        <v>1113</v>
      </c>
      <c r="AK179" s="834"/>
      <c r="AL179" s="834"/>
      <c r="AM179" s="834"/>
      <c r="AN179" s="834"/>
      <c r="AO179" s="834"/>
      <c r="AP179" s="834"/>
      <c r="AQ179" s="834"/>
      <c r="AR179" s="834"/>
      <c r="AS179" s="834"/>
      <c r="AT179" s="834"/>
      <c r="AU179" s="834"/>
      <c r="AV179" s="834"/>
      <c r="AW179" s="834"/>
      <c r="AX179" s="834"/>
      <c r="AY179" s="834"/>
      <c r="AZ179" s="834"/>
      <c r="BA179" s="834"/>
      <c r="BB179" s="834"/>
      <c r="BC179" s="834"/>
      <c r="BD179" s="834"/>
      <c r="BE179" s="834"/>
      <c r="BF179" s="834"/>
      <c r="BG179" s="834"/>
      <c r="BH179" s="834"/>
      <c r="BI179" s="834"/>
      <c r="BJ179" s="834"/>
      <c r="BK179" s="834"/>
      <c r="BL179" s="834"/>
      <c r="BM179" s="834"/>
      <c r="BN179" s="834"/>
      <c r="BO179" s="834"/>
      <c r="BP179" s="834"/>
      <c r="BQ179" s="834"/>
      <c r="BR179" s="834"/>
      <c r="BS179" s="834"/>
      <c r="BT179" s="834"/>
      <c r="BU179" s="834"/>
      <c r="BV179" s="834"/>
      <c r="BW179" s="834"/>
      <c r="BX179" s="834"/>
      <c r="BY179" s="834"/>
      <c r="BZ179" s="834"/>
      <c r="CA179" s="834"/>
      <c r="CB179" s="834"/>
      <c r="CC179" s="834"/>
      <c r="CD179" s="834"/>
      <c r="CE179" s="834"/>
      <c r="CF179" s="834"/>
      <c r="CG179" s="834"/>
      <c r="CH179" s="834"/>
      <c r="CI179" s="834"/>
      <c r="CJ179" s="834"/>
      <c r="CK179" s="834"/>
      <c r="CL179" s="834"/>
      <c r="CM179" s="834"/>
      <c r="CN179" s="834"/>
      <c r="CO179" s="834"/>
      <c r="CP179" s="834"/>
      <c r="CQ179" s="834"/>
      <c r="CR179" s="834"/>
      <c r="CS179" s="834"/>
      <c r="CT179" s="834"/>
      <c r="CU179" s="834"/>
      <c r="CV179" s="834"/>
      <c r="CW179" s="834"/>
      <c r="CX179" s="834"/>
      <c r="CY179" s="834"/>
      <c r="CZ179" s="834"/>
      <c r="DA179" s="834"/>
    </row>
    <row r="180" spans="1:105" s="836" customFormat="1" ht="41.25" customHeight="1" thickBot="1">
      <c r="A180" s="834"/>
      <c r="B180" s="2590"/>
      <c r="C180" s="1119" t="s">
        <v>1111</v>
      </c>
      <c r="D180" s="1128"/>
      <c r="E180" s="1129"/>
      <c r="F180" s="1129"/>
      <c r="G180" s="1129"/>
      <c r="H180" s="1130"/>
      <c r="I180" s="1129"/>
      <c r="J180" s="1129"/>
      <c r="K180" s="1129"/>
      <c r="L180" s="1129"/>
      <c r="M180" s="1130"/>
      <c r="N180" s="1129"/>
      <c r="O180" s="1129"/>
      <c r="P180" s="1129"/>
      <c r="Q180" s="1129"/>
      <c r="R180" s="1129"/>
      <c r="S180" s="1129"/>
      <c r="T180" s="1129"/>
      <c r="U180" s="1131"/>
      <c r="V180" s="1129"/>
      <c r="W180" s="1131"/>
      <c r="X180" s="1129"/>
      <c r="Y180" s="1130"/>
      <c r="Z180" s="1129"/>
      <c r="AA180" s="1130"/>
      <c r="AB180" s="1129"/>
      <c r="AC180" s="1129"/>
      <c r="AD180" s="1129"/>
      <c r="AE180" s="1130"/>
      <c r="AF180" s="1129"/>
      <c r="AG180" s="1129"/>
      <c r="AH180" s="1132"/>
      <c r="AI180" s="1162">
        <f>SUM(D180:AH180)</f>
        <v>0</v>
      </c>
      <c r="AJ180" s="1138" t="s">
        <v>1114</v>
      </c>
      <c r="AK180" s="834"/>
      <c r="AL180" s="834"/>
      <c r="AM180" s="834"/>
      <c r="AN180" s="834"/>
      <c r="AO180" s="834"/>
      <c r="AP180" s="834"/>
      <c r="AQ180" s="834"/>
      <c r="AR180" s="834"/>
      <c r="AS180" s="834"/>
      <c r="AT180" s="834"/>
      <c r="AU180" s="834"/>
      <c r="AV180" s="834"/>
      <c r="AW180" s="834"/>
      <c r="AX180" s="834"/>
      <c r="AY180" s="834"/>
      <c r="AZ180" s="834"/>
      <c r="BA180" s="834"/>
      <c r="BB180" s="834"/>
      <c r="BC180" s="834"/>
      <c r="BD180" s="834"/>
      <c r="BE180" s="834"/>
      <c r="BF180" s="834"/>
      <c r="BG180" s="834"/>
      <c r="BH180" s="834"/>
      <c r="BI180" s="834"/>
      <c r="BJ180" s="834"/>
      <c r="BK180" s="834"/>
      <c r="BL180" s="834"/>
      <c r="BM180" s="834"/>
      <c r="BN180" s="834"/>
      <c r="BO180" s="834"/>
      <c r="BP180" s="834"/>
      <c r="BQ180" s="834"/>
      <c r="BR180" s="834"/>
      <c r="BS180" s="834"/>
      <c r="BT180" s="834"/>
      <c r="BU180" s="834"/>
      <c r="BV180" s="834"/>
      <c r="BW180" s="834"/>
      <c r="BX180" s="834"/>
      <c r="BY180" s="834"/>
      <c r="BZ180" s="834"/>
      <c r="CA180" s="834"/>
      <c r="CB180" s="834"/>
      <c r="CC180" s="834"/>
      <c r="CD180" s="834"/>
      <c r="CE180" s="834"/>
      <c r="CF180" s="834"/>
      <c r="CG180" s="834"/>
      <c r="CH180" s="834"/>
      <c r="CI180" s="834"/>
      <c r="CJ180" s="834"/>
      <c r="CK180" s="834"/>
      <c r="CL180" s="834"/>
      <c r="CM180" s="834"/>
      <c r="CN180" s="834"/>
      <c r="CO180" s="834"/>
      <c r="CP180" s="834"/>
      <c r="CQ180" s="834"/>
      <c r="CR180" s="834"/>
      <c r="CS180" s="834"/>
      <c r="CT180" s="834"/>
      <c r="CU180" s="834"/>
      <c r="CV180" s="834"/>
      <c r="CW180" s="834"/>
      <c r="CX180" s="834"/>
      <c r="CY180" s="834"/>
      <c r="CZ180" s="834"/>
      <c r="DA180" s="834"/>
    </row>
    <row r="181" spans="1:105" ht="20.100000000000001" customHeight="1">
      <c r="A181" s="25"/>
      <c r="B181" s="786"/>
      <c r="C181" s="740"/>
      <c r="D181" s="788" t="str">
        <f>IF(D176="","",D179)</f>
        <v/>
      </c>
      <c r="E181" s="788" t="str">
        <f t="shared" ref="E181:AH181" si="13">IF(E176="","",E179)</f>
        <v/>
      </c>
      <c r="F181" s="788" t="str">
        <f t="shared" si="13"/>
        <v/>
      </c>
      <c r="G181" s="788" t="str">
        <f t="shared" si="13"/>
        <v/>
      </c>
      <c r="H181" s="788" t="str">
        <f t="shared" si="13"/>
        <v/>
      </c>
      <c r="I181" s="788" t="str">
        <f t="shared" si="13"/>
        <v/>
      </c>
      <c r="J181" s="788" t="str">
        <f t="shared" si="13"/>
        <v/>
      </c>
      <c r="K181" s="788" t="str">
        <f t="shared" si="13"/>
        <v/>
      </c>
      <c r="L181" s="788" t="str">
        <f t="shared" si="13"/>
        <v/>
      </c>
      <c r="M181" s="788" t="str">
        <f t="shared" si="13"/>
        <v/>
      </c>
      <c r="N181" s="788" t="str">
        <f t="shared" si="13"/>
        <v/>
      </c>
      <c r="O181" s="788" t="str">
        <f t="shared" si="13"/>
        <v/>
      </c>
      <c r="P181" s="788" t="str">
        <f t="shared" si="13"/>
        <v/>
      </c>
      <c r="Q181" s="788" t="str">
        <f t="shared" si="13"/>
        <v/>
      </c>
      <c r="R181" s="788" t="str">
        <f t="shared" si="13"/>
        <v/>
      </c>
      <c r="S181" s="788" t="str">
        <f t="shared" si="13"/>
        <v/>
      </c>
      <c r="T181" s="788" t="str">
        <f t="shared" si="13"/>
        <v/>
      </c>
      <c r="U181" s="788" t="str">
        <f t="shared" si="13"/>
        <v/>
      </c>
      <c r="V181" s="788" t="str">
        <f t="shared" si="13"/>
        <v/>
      </c>
      <c r="W181" s="788" t="str">
        <f t="shared" si="13"/>
        <v/>
      </c>
      <c r="X181" s="788" t="str">
        <f t="shared" si="13"/>
        <v/>
      </c>
      <c r="Y181" s="788" t="str">
        <f t="shared" si="13"/>
        <v/>
      </c>
      <c r="Z181" s="788" t="str">
        <f t="shared" si="13"/>
        <v/>
      </c>
      <c r="AA181" s="788" t="str">
        <f t="shared" si="13"/>
        <v/>
      </c>
      <c r="AB181" s="788" t="str">
        <f t="shared" si="13"/>
        <v/>
      </c>
      <c r="AC181" s="788" t="str">
        <f t="shared" si="13"/>
        <v/>
      </c>
      <c r="AD181" s="788" t="str">
        <f t="shared" si="13"/>
        <v/>
      </c>
      <c r="AE181" s="788" t="str">
        <f t="shared" si="13"/>
        <v/>
      </c>
      <c r="AF181" s="788" t="str">
        <f t="shared" si="13"/>
        <v/>
      </c>
      <c r="AG181" s="788" t="str">
        <f t="shared" si="13"/>
        <v/>
      </c>
      <c r="AH181" s="788" t="str">
        <f t="shared" si="13"/>
        <v/>
      </c>
      <c r="AI181" s="742"/>
      <c r="AJ181" s="77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row>
    <row r="182" spans="1:105" s="836" customFormat="1" ht="22.5" customHeight="1">
      <c r="A182" s="834"/>
      <c r="B182" s="1097"/>
      <c r="C182" s="1024"/>
      <c r="D182" s="1024"/>
      <c r="E182" s="1089"/>
      <c r="F182" s="1089"/>
      <c r="G182" s="1089"/>
      <c r="H182" s="1089"/>
      <c r="I182" s="1089"/>
      <c r="J182" s="1089"/>
      <c r="K182" s="1089"/>
      <c r="L182" s="1089"/>
      <c r="M182" s="1089"/>
      <c r="N182" s="1089"/>
      <c r="O182" s="1089"/>
      <c r="P182" s="1089"/>
      <c r="Q182" s="1089"/>
      <c r="R182" s="1089"/>
      <c r="S182" s="1090" t="s">
        <v>992</v>
      </c>
      <c r="T182" s="1091"/>
      <c r="U182" s="1091"/>
      <c r="V182" s="1091"/>
      <c r="W182" s="1091"/>
      <c r="X182" s="1091"/>
      <c r="Y182" s="1091"/>
      <c r="Z182" s="1091"/>
      <c r="AA182" s="1091"/>
      <c r="AB182" s="2689">
        <f>AI198+AI214</f>
        <v>0</v>
      </c>
      <c r="AC182" s="2689"/>
      <c r="AD182" s="1091"/>
      <c r="AE182" s="1091"/>
      <c r="AF182" s="1091"/>
      <c r="AG182" s="1089"/>
      <c r="AH182" s="1089"/>
      <c r="AI182" s="778"/>
      <c r="AJ182" s="778"/>
      <c r="AK182" s="834"/>
      <c r="AL182" s="834"/>
      <c r="AM182" s="834"/>
      <c r="AN182" s="834"/>
      <c r="AO182" s="834"/>
      <c r="AP182" s="834"/>
      <c r="AQ182" s="834"/>
      <c r="AR182" s="834"/>
      <c r="AS182" s="834"/>
      <c r="AT182" s="834"/>
      <c r="AU182" s="834"/>
      <c r="AV182" s="834"/>
      <c r="AW182" s="834"/>
      <c r="AX182" s="834"/>
      <c r="AY182" s="834"/>
      <c r="AZ182" s="834"/>
      <c r="BA182" s="834"/>
      <c r="BB182" s="834"/>
      <c r="BC182" s="834"/>
      <c r="BD182" s="834"/>
      <c r="BE182" s="834"/>
      <c r="BF182" s="834"/>
      <c r="BG182" s="834"/>
      <c r="BH182" s="834"/>
      <c r="BI182" s="834"/>
      <c r="BJ182" s="834"/>
      <c r="BK182" s="834"/>
      <c r="BL182" s="834"/>
      <c r="BM182" s="834"/>
      <c r="BN182" s="834"/>
      <c r="BO182" s="834"/>
      <c r="BP182" s="834"/>
      <c r="BQ182" s="834"/>
      <c r="BR182" s="834"/>
      <c r="BS182" s="834"/>
      <c r="BT182" s="834"/>
      <c r="BU182" s="834"/>
      <c r="BV182" s="834"/>
      <c r="BW182" s="834"/>
      <c r="BX182" s="834"/>
      <c r="BY182" s="834"/>
      <c r="BZ182" s="834"/>
      <c r="CA182" s="834"/>
      <c r="CB182" s="834"/>
      <c r="CC182" s="834"/>
      <c r="CD182" s="834"/>
      <c r="CE182" s="834"/>
      <c r="CF182" s="834"/>
      <c r="CG182" s="834"/>
      <c r="CH182" s="834"/>
      <c r="CI182" s="834"/>
      <c r="CJ182" s="834"/>
      <c r="CK182" s="834"/>
      <c r="CL182" s="834"/>
      <c r="CM182" s="834"/>
      <c r="CN182" s="834"/>
      <c r="CO182" s="834"/>
      <c r="CP182" s="834"/>
      <c r="CQ182" s="834"/>
      <c r="CR182" s="834"/>
      <c r="CS182" s="834"/>
      <c r="CT182" s="834"/>
      <c r="CU182" s="834"/>
      <c r="CV182" s="834"/>
      <c r="CW182" s="834"/>
      <c r="CX182" s="834"/>
      <c r="CY182" s="834"/>
      <c r="CZ182" s="834"/>
      <c r="DA182" s="834"/>
    </row>
    <row r="183" spans="1:105" s="836" customFormat="1" ht="9" customHeight="1">
      <c r="A183" s="834"/>
      <c r="B183" s="1024"/>
      <c r="C183" s="1024"/>
      <c r="D183" s="1024"/>
      <c r="E183" s="1089"/>
      <c r="F183" s="1089"/>
      <c r="G183" s="1089"/>
      <c r="H183" s="1089"/>
      <c r="I183" s="1089"/>
      <c r="J183" s="1089"/>
      <c r="K183" s="1089"/>
      <c r="L183" s="1089"/>
      <c r="M183" s="1089"/>
      <c r="N183" s="1089"/>
      <c r="O183" s="1089"/>
      <c r="P183" s="1089"/>
      <c r="Q183" s="1089"/>
      <c r="R183" s="1089"/>
      <c r="S183" s="1090"/>
      <c r="T183" s="1091"/>
      <c r="U183" s="1091"/>
      <c r="V183" s="1091"/>
      <c r="W183" s="1091"/>
      <c r="X183" s="1091"/>
      <c r="Y183" s="1091"/>
      <c r="Z183" s="1091"/>
      <c r="AA183" s="1091"/>
      <c r="AB183" s="1095"/>
      <c r="AC183" s="1091"/>
      <c r="AD183" s="1091"/>
      <c r="AE183" s="1091"/>
      <c r="AF183" s="1091"/>
      <c r="AG183" s="1089"/>
      <c r="AH183" s="1089"/>
      <c r="AI183" s="778"/>
      <c r="AJ183" s="778"/>
      <c r="AK183" s="834"/>
      <c r="AL183" s="834"/>
      <c r="AM183" s="834"/>
      <c r="AN183" s="834"/>
      <c r="AO183" s="834"/>
      <c r="AP183" s="834"/>
      <c r="AQ183" s="834"/>
      <c r="AR183" s="834"/>
      <c r="AS183" s="834"/>
      <c r="AT183" s="834"/>
      <c r="AU183" s="834"/>
      <c r="AV183" s="834"/>
      <c r="AW183" s="834"/>
      <c r="AX183" s="834"/>
      <c r="AY183" s="834"/>
      <c r="AZ183" s="834"/>
      <c r="BA183" s="834"/>
      <c r="BB183" s="834"/>
      <c r="BC183" s="834"/>
      <c r="BD183" s="834"/>
      <c r="BE183" s="834"/>
      <c r="BF183" s="834"/>
      <c r="BG183" s="834"/>
      <c r="BH183" s="834"/>
      <c r="BI183" s="834"/>
      <c r="BJ183" s="834"/>
      <c r="BK183" s="834"/>
      <c r="BL183" s="834"/>
      <c r="BM183" s="834"/>
      <c r="BN183" s="834"/>
      <c r="BO183" s="834"/>
      <c r="BP183" s="834"/>
      <c r="BQ183" s="834"/>
      <c r="BR183" s="834"/>
      <c r="BS183" s="834"/>
      <c r="BT183" s="834"/>
      <c r="BU183" s="834"/>
      <c r="BV183" s="834"/>
      <c r="BW183" s="834"/>
      <c r="BX183" s="834"/>
      <c r="BY183" s="834"/>
      <c r="BZ183" s="834"/>
      <c r="CA183" s="834"/>
      <c r="CB183" s="834"/>
      <c r="CC183" s="834"/>
      <c r="CD183" s="834"/>
      <c r="CE183" s="834"/>
      <c r="CF183" s="834"/>
      <c r="CG183" s="834"/>
      <c r="CH183" s="834"/>
      <c r="CI183" s="834"/>
      <c r="CJ183" s="834"/>
      <c r="CK183" s="834"/>
      <c r="CL183" s="834"/>
      <c r="CM183" s="834"/>
      <c r="CN183" s="834"/>
      <c r="CO183" s="834"/>
      <c r="CP183" s="834"/>
      <c r="CQ183" s="834"/>
      <c r="CR183" s="834"/>
      <c r="CS183" s="834"/>
      <c r="CT183" s="834"/>
      <c r="CU183" s="834"/>
      <c r="CV183" s="834"/>
      <c r="CW183" s="834"/>
      <c r="CX183" s="834"/>
      <c r="CY183" s="834"/>
      <c r="CZ183" s="834"/>
      <c r="DA183" s="834"/>
    </row>
    <row r="184" spans="1:105" ht="30" customHeight="1">
      <c r="A184" s="2582" t="s">
        <v>1064</v>
      </c>
      <c r="B184" s="2588" t="s">
        <v>1053</v>
      </c>
      <c r="C184" s="684" t="s">
        <v>779</v>
      </c>
      <c r="D184" s="768">
        <f>AS14</f>
        <v>46036</v>
      </c>
      <c r="E184" s="769">
        <f>IF($D$184="","",IF($D$184+1&lt;$AT$14,$D$184+1,""))</f>
        <v>46037</v>
      </c>
      <c r="F184" s="769">
        <f>IF($D$184="","",IF($D$184+2&lt;$AT$14,$D$184+2,""))</f>
        <v>46038</v>
      </c>
      <c r="G184" s="769">
        <f>IF($D$184="","",IF($D$184+3&lt;$AT$14,$D$184+3,""))</f>
        <v>46039</v>
      </c>
      <c r="H184" s="769">
        <f>IF($D$184="","",IF($D$184+4&lt;$AT$14,$D$184+4,""))</f>
        <v>46040</v>
      </c>
      <c r="I184" s="769">
        <f>IF($D$184="","",IF($D$184+5&lt;$AT$14,$D$184+5,""))</f>
        <v>46041</v>
      </c>
      <c r="J184" s="769">
        <f>IF($D$184="","",IF($D$184+6&lt;$AT$14,$D$184+6,""))</f>
        <v>46042</v>
      </c>
      <c r="K184" s="769">
        <f>IF($D$184="","",IF($D$184+7&lt;$AT$14,$D$184+7,""))</f>
        <v>46043</v>
      </c>
      <c r="L184" s="769">
        <f>IF($D$184="","",IF($D$184+8&lt;$AT$14,$D$184+8,""))</f>
        <v>46044</v>
      </c>
      <c r="M184" s="769">
        <f>IF($D$184="","",IF($D$184+9&lt;$AT$14,$D$184+9,""))</f>
        <v>46045</v>
      </c>
      <c r="N184" s="769">
        <f>IF($D$184="","",IF($D$184+10&lt;$AT$14,$D$184+10,""))</f>
        <v>46046</v>
      </c>
      <c r="O184" s="769">
        <f>IF($D$184="","",IF($D$184+11&lt;$AT$14,$D$184+11,""))</f>
        <v>46047</v>
      </c>
      <c r="P184" s="769">
        <f>IF($D$184="","",IF($D$184+12&lt;$AT$14,$D$184+12,""))</f>
        <v>46048</v>
      </c>
      <c r="Q184" s="769">
        <f>IF($D$184="","",IF($D$184+13&lt;$AT$14,$D$184+13,""))</f>
        <v>46049</v>
      </c>
      <c r="R184" s="769">
        <f>IF($D$184="","",IF($D$184+14&lt;$AT$14,$D$184+14,""))</f>
        <v>46050</v>
      </c>
      <c r="S184" s="769">
        <f>IF($D$184="","",IF($D$184+15&lt;$AT$14,$D$184+15,""))</f>
        <v>46051</v>
      </c>
      <c r="T184" s="769">
        <f>IF($D$184="","",IF($D$184+16&lt;$AT$14,$D$184+16,""))</f>
        <v>46052</v>
      </c>
      <c r="U184" s="769">
        <f>IF($D$184="","",IF($D$184+17&lt;$AT$14,$D$184+17,""))</f>
        <v>46053</v>
      </c>
      <c r="V184" s="769">
        <f>IF($D$184="","",IF($D$184+18&lt;$AT$14,$D$184+18,""))</f>
        <v>46054</v>
      </c>
      <c r="W184" s="769">
        <f>IF($D$184="","",IF($D$184+19&lt;$AT$14,$D$184+19,""))</f>
        <v>46055</v>
      </c>
      <c r="X184" s="769">
        <f>IF($D$184="","",IF($D$184+20&lt;$AT$14,$D$184+20,""))</f>
        <v>46056</v>
      </c>
      <c r="Y184" s="769">
        <f>IF($D$184="","",IF($D$184+21&lt;$AT$14,$D$184+21,""))</f>
        <v>46057</v>
      </c>
      <c r="Z184" s="769">
        <f>IF($D$184="","",IF($D$184+22&lt;$AT$14,$D$184+22,""))</f>
        <v>46058</v>
      </c>
      <c r="AA184" s="769">
        <f>IF($D$184="","",IF($D$184+23&lt;$AT$14,$D$184+23,""))</f>
        <v>46059</v>
      </c>
      <c r="AB184" s="769">
        <f>IF($D$184="","",IF($D$184+24&lt;$AT$14,$D$184+24,""))</f>
        <v>46060</v>
      </c>
      <c r="AC184" s="769">
        <f>IF($D$184="","",IF($D$184+25&lt;$AT$14,$D$184+25,""))</f>
        <v>46061</v>
      </c>
      <c r="AD184" s="769">
        <f>IF($D$184="","",IF($D$184+26&lt;$AT$14,$D$184+26,""))</f>
        <v>46062</v>
      </c>
      <c r="AE184" s="769">
        <f>IF($D$184="","",IF($D$184+27&lt;$AT$14,$D$184+27,""))</f>
        <v>46063</v>
      </c>
      <c r="AF184" s="769">
        <f>IF($D$184="","",IF($D$184+28&lt;$AT$14,$D$184+28,""))</f>
        <v>46064</v>
      </c>
      <c r="AG184" s="769">
        <f>IF($D$184="","",IF($D$184+29&lt;$AT$14,$D$184+29,""))</f>
        <v>46065</v>
      </c>
      <c r="AH184" s="770">
        <f>IF($D$184="","",IF($D$184+30&lt;$AT$14,$D$184+30,""))</f>
        <v>46066</v>
      </c>
      <c r="AI184" s="742"/>
      <c r="AJ184" s="77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row>
    <row r="185" spans="1:105" ht="20.100000000000001" customHeight="1">
      <c r="A185" s="2582"/>
      <c r="B185" s="2589"/>
      <c r="C185" s="684" t="s">
        <v>100</v>
      </c>
      <c r="D185" s="771" t="str">
        <f t="shared" ref="D185:AH185" si="14">TEXT(D184,"aaa")</f>
        <v>水</v>
      </c>
      <c r="E185" s="772" t="str">
        <f t="shared" si="14"/>
        <v>木</v>
      </c>
      <c r="F185" s="772" t="str">
        <f t="shared" si="14"/>
        <v>金</v>
      </c>
      <c r="G185" s="772" t="str">
        <f t="shared" si="14"/>
        <v>土</v>
      </c>
      <c r="H185" s="772" t="str">
        <f t="shared" si="14"/>
        <v>日</v>
      </c>
      <c r="I185" s="772" t="str">
        <f t="shared" si="14"/>
        <v>月</v>
      </c>
      <c r="J185" s="772" t="str">
        <f t="shared" si="14"/>
        <v>火</v>
      </c>
      <c r="K185" s="775" t="str">
        <f t="shared" si="14"/>
        <v>水</v>
      </c>
      <c r="L185" s="772" t="str">
        <f t="shared" si="14"/>
        <v>木</v>
      </c>
      <c r="M185" s="772" t="str">
        <f t="shared" si="14"/>
        <v>金</v>
      </c>
      <c r="N185" s="772" t="str">
        <f t="shared" si="14"/>
        <v>土</v>
      </c>
      <c r="O185" s="772" t="str">
        <f t="shared" si="14"/>
        <v>日</v>
      </c>
      <c r="P185" s="772" t="str">
        <f t="shared" si="14"/>
        <v>月</v>
      </c>
      <c r="Q185" s="772" t="str">
        <f t="shared" si="14"/>
        <v>火</v>
      </c>
      <c r="R185" s="772" t="str">
        <f t="shared" si="14"/>
        <v>水</v>
      </c>
      <c r="S185" s="772" t="str">
        <f t="shared" si="14"/>
        <v>木</v>
      </c>
      <c r="T185" s="772" t="str">
        <f t="shared" si="14"/>
        <v>金</v>
      </c>
      <c r="U185" s="772" t="str">
        <f t="shared" si="14"/>
        <v>土</v>
      </c>
      <c r="V185" s="772" t="str">
        <f t="shared" si="14"/>
        <v>日</v>
      </c>
      <c r="W185" s="772" t="str">
        <f t="shared" si="14"/>
        <v>月</v>
      </c>
      <c r="X185" s="772" t="str">
        <f t="shared" si="14"/>
        <v>火</v>
      </c>
      <c r="Y185" s="772" t="str">
        <f t="shared" si="14"/>
        <v>水</v>
      </c>
      <c r="Z185" s="772" t="str">
        <f t="shared" si="14"/>
        <v>木</v>
      </c>
      <c r="AA185" s="772" t="str">
        <f t="shared" si="14"/>
        <v>金</v>
      </c>
      <c r="AB185" s="772" t="str">
        <f t="shared" si="14"/>
        <v>土</v>
      </c>
      <c r="AC185" s="772" t="str">
        <f t="shared" si="14"/>
        <v>日</v>
      </c>
      <c r="AD185" s="772" t="str">
        <f t="shared" si="14"/>
        <v>月</v>
      </c>
      <c r="AE185" s="772" t="str">
        <f t="shared" si="14"/>
        <v>火</v>
      </c>
      <c r="AF185" s="772" t="str">
        <f t="shared" si="14"/>
        <v>水</v>
      </c>
      <c r="AG185" s="772" t="str">
        <f t="shared" si="14"/>
        <v>木</v>
      </c>
      <c r="AH185" s="773" t="str">
        <f t="shared" si="14"/>
        <v>金</v>
      </c>
      <c r="AI185" s="742"/>
      <c r="AJ185" s="77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row>
    <row r="186" spans="1:105" s="836" customFormat="1" ht="20.100000000000001" customHeight="1">
      <c r="A186" s="2582"/>
      <c r="B186" s="2589"/>
      <c r="C186" s="1086" t="s">
        <v>989</v>
      </c>
      <c r="D186" s="1083"/>
      <c r="E186" s="1084"/>
      <c r="F186" s="1084"/>
      <c r="G186" s="1084"/>
      <c r="H186" s="1084"/>
      <c r="I186" s="1084"/>
      <c r="J186" s="1084"/>
      <c r="K186" s="1084"/>
      <c r="L186" s="1084"/>
      <c r="M186" s="1084"/>
      <c r="N186" s="1084"/>
      <c r="O186" s="1084"/>
      <c r="P186" s="1084"/>
      <c r="Q186" s="1084"/>
      <c r="R186" s="1084"/>
      <c r="S186" s="1084"/>
      <c r="T186" s="1084"/>
      <c r="U186" s="1084"/>
      <c r="V186" s="1084"/>
      <c r="W186" s="1084"/>
      <c r="X186" s="1084"/>
      <c r="Y186" s="1084"/>
      <c r="Z186" s="1084"/>
      <c r="AA186" s="1084"/>
      <c r="AB186" s="1084"/>
      <c r="AC186" s="1084"/>
      <c r="AD186" s="1084"/>
      <c r="AE186" s="1084"/>
      <c r="AF186" s="1084"/>
      <c r="AG186" s="1084"/>
      <c r="AH186" s="1085"/>
      <c r="AI186" s="762"/>
      <c r="AJ186" s="762"/>
      <c r="AK186" s="51"/>
      <c r="AL186" s="51"/>
      <c r="AM186" s="51"/>
      <c r="AN186" s="784"/>
      <c r="AO186" s="784"/>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row>
    <row r="187" spans="1:105" ht="20.25" customHeight="1">
      <c r="A187" s="2582"/>
      <c r="B187" s="2589"/>
      <c r="C187" s="2583" t="s">
        <v>1055</v>
      </c>
      <c r="D187" s="2614"/>
      <c r="E187" s="2601"/>
      <c r="F187" s="2601"/>
      <c r="G187" s="2601"/>
      <c r="H187" s="2601"/>
      <c r="I187" s="2601"/>
      <c r="J187" s="2601"/>
      <c r="K187" s="2601"/>
      <c r="L187" s="2601"/>
      <c r="M187" s="2601"/>
      <c r="N187" s="2601"/>
      <c r="O187" s="2601"/>
      <c r="P187" s="2601"/>
      <c r="Q187" s="2601"/>
      <c r="R187" s="2601"/>
      <c r="S187" s="2601"/>
      <c r="T187" s="2601"/>
      <c r="U187" s="2601"/>
      <c r="V187" s="2601"/>
      <c r="W187" s="2601"/>
      <c r="X187" s="2601"/>
      <c r="Y187" s="2601"/>
      <c r="Z187" s="2601"/>
      <c r="AA187" s="2601"/>
      <c r="AB187" s="2601"/>
      <c r="AC187" s="2601"/>
      <c r="AD187" s="2639"/>
      <c r="AE187" s="2639"/>
      <c r="AF187" s="2636"/>
      <c r="AG187" s="2636"/>
      <c r="AH187" s="2633"/>
      <c r="AI187" s="742"/>
      <c r="AJ187" s="77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row>
    <row r="188" spans="1:105" ht="20.25" customHeight="1">
      <c r="A188" s="2582"/>
      <c r="B188" s="2589"/>
      <c r="C188" s="2584"/>
      <c r="D188" s="2615"/>
      <c r="E188" s="2602"/>
      <c r="F188" s="2602"/>
      <c r="G188" s="2602"/>
      <c r="H188" s="2602"/>
      <c r="I188" s="2602"/>
      <c r="J188" s="2602"/>
      <c r="K188" s="2602"/>
      <c r="L188" s="2602"/>
      <c r="M188" s="2602"/>
      <c r="N188" s="2602"/>
      <c r="O188" s="2602"/>
      <c r="P188" s="2602"/>
      <c r="Q188" s="2602"/>
      <c r="R188" s="2602"/>
      <c r="S188" s="2602"/>
      <c r="T188" s="2602"/>
      <c r="U188" s="2602"/>
      <c r="V188" s="2602"/>
      <c r="W188" s="2602"/>
      <c r="X188" s="2602"/>
      <c r="Y188" s="2602"/>
      <c r="Z188" s="2602"/>
      <c r="AA188" s="2602"/>
      <c r="AB188" s="2602"/>
      <c r="AC188" s="2602"/>
      <c r="AD188" s="2640"/>
      <c r="AE188" s="2640"/>
      <c r="AF188" s="2637"/>
      <c r="AG188" s="2637"/>
      <c r="AH188" s="2634"/>
      <c r="AI188" s="742"/>
      <c r="AJ188" s="77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row>
    <row r="189" spans="1:105" ht="20.25" customHeight="1">
      <c r="A189" s="2582"/>
      <c r="B189" s="2589"/>
      <c r="C189" s="2584"/>
      <c r="D189" s="2615"/>
      <c r="E189" s="2602"/>
      <c r="F189" s="2602"/>
      <c r="G189" s="2602"/>
      <c r="H189" s="2602"/>
      <c r="I189" s="2602"/>
      <c r="J189" s="2602"/>
      <c r="K189" s="2602"/>
      <c r="L189" s="2602"/>
      <c r="M189" s="2602"/>
      <c r="N189" s="2602"/>
      <c r="O189" s="2602"/>
      <c r="P189" s="2602"/>
      <c r="Q189" s="2602"/>
      <c r="R189" s="2602"/>
      <c r="S189" s="2602"/>
      <c r="T189" s="2602"/>
      <c r="U189" s="2602"/>
      <c r="V189" s="2602"/>
      <c r="W189" s="2602"/>
      <c r="X189" s="2602"/>
      <c r="Y189" s="2602"/>
      <c r="Z189" s="2602"/>
      <c r="AA189" s="2602"/>
      <c r="AB189" s="2602"/>
      <c r="AC189" s="2602"/>
      <c r="AD189" s="2640"/>
      <c r="AE189" s="2640"/>
      <c r="AF189" s="2637"/>
      <c r="AG189" s="2637"/>
      <c r="AH189" s="2634"/>
      <c r="AI189" s="742"/>
      <c r="AJ189" s="778"/>
      <c r="AK189" s="18"/>
      <c r="AL189" s="49"/>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row>
    <row r="190" spans="1:105" ht="20.25" customHeight="1">
      <c r="A190" s="2582"/>
      <c r="B190" s="2589"/>
      <c r="C190" s="2584"/>
      <c r="D190" s="2615"/>
      <c r="E190" s="2602"/>
      <c r="F190" s="2602"/>
      <c r="G190" s="2602"/>
      <c r="H190" s="2602"/>
      <c r="I190" s="2602"/>
      <c r="J190" s="2602"/>
      <c r="K190" s="2602"/>
      <c r="L190" s="2602"/>
      <c r="M190" s="2602"/>
      <c r="N190" s="2602"/>
      <c r="O190" s="2602"/>
      <c r="P190" s="2602"/>
      <c r="Q190" s="2602"/>
      <c r="R190" s="2602"/>
      <c r="S190" s="2602"/>
      <c r="T190" s="2602"/>
      <c r="U190" s="2602"/>
      <c r="V190" s="2602"/>
      <c r="W190" s="2602"/>
      <c r="X190" s="2602"/>
      <c r="Y190" s="2602"/>
      <c r="Z190" s="2602"/>
      <c r="AA190" s="2602"/>
      <c r="AB190" s="2602"/>
      <c r="AC190" s="2602"/>
      <c r="AD190" s="2640"/>
      <c r="AE190" s="2640"/>
      <c r="AF190" s="2637"/>
      <c r="AG190" s="2637"/>
      <c r="AH190" s="2634"/>
      <c r="AI190" s="742"/>
      <c r="AJ190" s="77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row>
    <row r="191" spans="1:105" ht="20.25" customHeight="1">
      <c r="A191" s="2582"/>
      <c r="B191" s="2589"/>
      <c r="C191" s="2584"/>
      <c r="D191" s="2615"/>
      <c r="E191" s="2602"/>
      <c r="F191" s="2602"/>
      <c r="G191" s="2602"/>
      <c r="H191" s="2602"/>
      <c r="I191" s="2602"/>
      <c r="J191" s="2602"/>
      <c r="K191" s="2602"/>
      <c r="L191" s="2602"/>
      <c r="M191" s="2602"/>
      <c r="N191" s="2602"/>
      <c r="O191" s="2602"/>
      <c r="P191" s="2602"/>
      <c r="Q191" s="2602"/>
      <c r="R191" s="2602"/>
      <c r="S191" s="2602"/>
      <c r="T191" s="2602"/>
      <c r="U191" s="2602"/>
      <c r="V191" s="2602"/>
      <c r="W191" s="2602"/>
      <c r="X191" s="2602"/>
      <c r="Y191" s="2602"/>
      <c r="Z191" s="2602"/>
      <c r="AA191" s="2602"/>
      <c r="AB191" s="2602"/>
      <c r="AC191" s="2602"/>
      <c r="AD191" s="2640"/>
      <c r="AE191" s="2640"/>
      <c r="AF191" s="2637"/>
      <c r="AG191" s="2637"/>
      <c r="AH191" s="2634"/>
      <c r="AI191" s="742"/>
      <c r="AJ191" s="77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row>
    <row r="192" spans="1:105" ht="20.25" customHeight="1">
      <c r="A192" s="2582"/>
      <c r="B192" s="2589"/>
      <c r="C192" s="2584"/>
      <c r="D192" s="2615"/>
      <c r="E192" s="2602"/>
      <c r="F192" s="2602"/>
      <c r="G192" s="2602"/>
      <c r="H192" s="2602"/>
      <c r="I192" s="2602"/>
      <c r="J192" s="2602"/>
      <c r="K192" s="2602"/>
      <c r="L192" s="2602"/>
      <c r="M192" s="2602"/>
      <c r="N192" s="2602"/>
      <c r="O192" s="2602"/>
      <c r="P192" s="2602"/>
      <c r="Q192" s="2602"/>
      <c r="R192" s="2602"/>
      <c r="S192" s="2602"/>
      <c r="T192" s="2602"/>
      <c r="U192" s="2602"/>
      <c r="V192" s="2602"/>
      <c r="W192" s="2602"/>
      <c r="X192" s="2602"/>
      <c r="Y192" s="2602"/>
      <c r="Z192" s="2602"/>
      <c r="AA192" s="2602"/>
      <c r="AB192" s="2602"/>
      <c r="AC192" s="2602"/>
      <c r="AD192" s="2640"/>
      <c r="AE192" s="2640"/>
      <c r="AF192" s="2637"/>
      <c r="AG192" s="2637"/>
      <c r="AH192" s="2634"/>
      <c r="AI192" s="742"/>
      <c r="AJ192" s="77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row>
    <row r="193" spans="1:105" ht="20.25" customHeight="1">
      <c r="A193" s="2582"/>
      <c r="B193" s="2589"/>
      <c r="C193" s="2584"/>
      <c r="D193" s="2615"/>
      <c r="E193" s="2602"/>
      <c r="F193" s="2602"/>
      <c r="G193" s="2602"/>
      <c r="H193" s="2602"/>
      <c r="I193" s="2602"/>
      <c r="J193" s="2602"/>
      <c r="K193" s="2602"/>
      <c r="L193" s="2602"/>
      <c r="M193" s="2602"/>
      <c r="N193" s="2602"/>
      <c r="O193" s="2602"/>
      <c r="P193" s="2602"/>
      <c r="Q193" s="2602"/>
      <c r="R193" s="2602"/>
      <c r="S193" s="2602"/>
      <c r="T193" s="2602"/>
      <c r="U193" s="2602"/>
      <c r="V193" s="2602"/>
      <c r="W193" s="2602"/>
      <c r="X193" s="2602"/>
      <c r="Y193" s="2602"/>
      <c r="Z193" s="2602"/>
      <c r="AA193" s="2602"/>
      <c r="AB193" s="2602"/>
      <c r="AC193" s="2602"/>
      <c r="AD193" s="2640"/>
      <c r="AE193" s="2640"/>
      <c r="AF193" s="2637"/>
      <c r="AG193" s="2637"/>
      <c r="AH193" s="2634"/>
      <c r="AI193" s="742"/>
      <c r="AJ193" s="77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row>
    <row r="194" spans="1:105" ht="20.25" customHeight="1">
      <c r="A194" s="2582"/>
      <c r="B194" s="2589"/>
      <c r="C194" s="2584"/>
      <c r="D194" s="2615"/>
      <c r="E194" s="2602"/>
      <c r="F194" s="2602"/>
      <c r="G194" s="2602"/>
      <c r="H194" s="2602"/>
      <c r="I194" s="2602"/>
      <c r="J194" s="2602"/>
      <c r="K194" s="2602"/>
      <c r="L194" s="2602"/>
      <c r="M194" s="2602"/>
      <c r="N194" s="2602"/>
      <c r="O194" s="2602"/>
      <c r="P194" s="2602"/>
      <c r="Q194" s="2602"/>
      <c r="R194" s="2602"/>
      <c r="S194" s="2602"/>
      <c r="T194" s="2602"/>
      <c r="U194" s="2602"/>
      <c r="V194" s="2602"/>
      <c r="W194" s="2602"/>
      <c r="X194" s="2602"/>
      <c r="Y194" s="2602"/>
      <c r="Z194" s="2602"/>
      <c r="AA194" s="2602"/>
      <c r="AB194" s="2602"/>
      <c r="AC194" s="2602"/>
      <c r="AD194" s="2640"/>
      <c r="AE194" s="2640"/>
      <c r="AF194" s="2637"/>
      <c r="AG194" s="2637"/>
      <c r="AH194" s="2634"/>
      <c r="AI194" s="742"/>
      <c r="AJ194" s="77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row>
    <row r="195" spans="1:105" ht="20.25" customHeight="1">
      <c r="A195" s="2582"/>
      <c r="B195" s="2589"/>
      <c r="C195" s="2584"/>
      <c r="D195" s="2615"/>
      <c r="E195" s="2602"/>
      <c r="F195" s="2602"/>
      <c r="G195" s="2602"/>
      <c r="H195" s="2602"/>
      <c r="I195" s="2602"/>
      <c r="J195" s="2602"/>
      <c r="K195" s="2602"/>
      <c r="L195" s="2602"/>
      <c r="M195" s="2602"/>
      <c r="N195" s="2602"/>
      <c r="O195" s="2602"/>
      <c r="P195" s="2602"/>
      <c r="Q195" s="2602"/>
      <c r="R195" s="2602"/>
      <c r="S195" s="2602"/>
      <c r="T195" s="2602"/>
      <c r="U195" s="2602"/>
      <c r="V195" s="2602"/>
      <c r="W195" s="2602"/>
      <c r="X195" s="2602"/>
      <c r="Y195" s="2602"/>
      <c r="Z195" s="2602"/>
      <c r="AA195" s="2602"/>
      <c r="AB195" s="2602"/>
      <c r="AC195" s="2602"/>
      <c r="AD195" s="2640"/>
      <c r="AE195" s="2640"/>
      <c r="AF195" s="2637"/>
      <c r="AG195" s="2637"/>
      <c r="AH195" s="2634"/>
      <c r="AI195" s="742"/>
      <c r="AJ195" s="77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row>
    <row r="196" spans="1:105" ht="20.25" customHeight="1">
      <c r="A196" s="2582"/>
      <c r="B196" s="2589"/>
      <c r="C196" s="2584"/>
      <c r="D196" s="2615"/>
      <c r="E196" s="2602"/>
      <c r="F196" s="2602"/>
      <c r="G196" s="2602"/>
      <c r="H196" s="2602"/>
      <c r="I196" s="2602"/>
      <c r="J196" s="2602"/>
      <c r="K196" s="2602"/>
      <c r="L196" s="2602"/>
      <c r="M196" s="2602"/>
      <c r="N196" s="2602"/>
      <c r="O196" s="2602"/>
      <c r="P196" s="2602"/>
      <c r="Q196" s="2602"/>
      <c r="R196" s="2602"/>
      <c r="S196" s="2602"/>
      <c r="T196" s="2602"/>
      <c r="U196" s="2602"/>
      <c r="V196" s="2602"/>
      <c r="W196" s="2602"/>
      <c r="X196" s="2602"/>
      <c r="Y196" s="2602"/>
      <c r="Z196" s="2602"/>
      <c r="AA196" s="2602"/>
      <c r="AB196" s="2602"/>
      <c r="AC196" s="2602"/>
      <c r="AD196" s="2640"/>
      <c r="AE196" s="2640"/>
      <c r="AF196" s="2637"/>
      <c r="AG196" s="2637"/>
      <c r="AH196" s="2634"/>
      <c r="AI196" s="742"/>
      <c r="AJ196" s="77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row>
    <row r="197" spans="1:105" ht="20.25" customHeight="1" thickBot="1">
      <c r="A197" s="2582"/>
      <c r="B197" s="2589"/>
      <c r="C197" s="2585"/>
      <c r="D197" s="2616"/>
      <c r="E197" s="2603"/>
      <c r="F197" s="2603"/>
      <c r="G197" s="2603"/>
      <c r="H197" s="2603"/>
      <c r="I197" s="2603"/>
      <c r="J197" s="2603"/>
      <c r="K197" s="2603"/>
      <c r="L197" s="2603"/>
      <c r="M197" s="2603"/>
      <c r="N197" s="2603"/>
      <c r="O197" s="2603"/>
      <c r="P197" s="2603"/>
      <c r="Q197" s="2603"/>
      <c r="R197" s="2603"/>
      <c r="S197" s="2603"/>
      <c r="T197" s="2603"/>
      <c r="U197" s="2603"/>
      <c r="V197" s="2603"/>
      <c r="W197" s="2603"/>
      <c r="X197" s="2603"/>
      <c r="Y197" s="2603"/>
      <c r="Z197" s="2603"/>
      <c r="AA197" s="2603"/>
      <c r="AB197" s="2603"/>
      <c r="AC197" s="2603"/>
      <c r="AD197" s="2641"/>
      <c r="AE197" s="2641"/>
      <c r="AF197" s="2638"/>
      <c r="AG197" s="2638"/>
      <c r="AH197" s="2635"/>
      <c r="AI197" s="1139"/>
      <c r="AJ197" s="1120"/>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row>
    <row r="198" spans="1:105" ht="17.25" customHeight="1">
      <c r="A198" s="2582"/>
      <c r="B198" s="2589"/>
      <c r="C198" s="2586" t="s">
        <v>1453</v>
      </c>
      <c r="D198" s="2617"/>
      <c r="E198" s="2597"/>
      <c r="F198" s="2597"/>
      <c r="G198" s="2597"/>
      <c r="H198" s="2613"/>
      <c r="I198" s="2597"/>
      <c r="J198" s="2597"/>
      <c r="K198" s="2597"/>
      <c r="L198" s="2597"/>
      <c r="M198" s="2597"/>
      <c r="N198" s="2597"/>
      <c r="O198" s="2597"/>
      <c r="P198" s="2597"/>
      <c r="Q198" s="2597"/>
      <c r="R198" s="2597"/>
      <c r="S198" s="2597"/>
      <c r="T198" s="2597"/>
      <c r="U198" s="2612"/>
      <c r="V198" s="2598"/>
      <c r="W198" s="2612"/>
      <c r="X198" s="2598"/>
      <c r="Y198" s="2599"/>
      <c r="Z198" s="2598"/>
      <c r="AA198" s="2613"/>
      <c r="AB198" s="2597"/>
      <c r="AC198" s="2597"/>
      <c r="AD198" s="2597"/>
      <c r="AE198" s="2613"/>
      <c r="AF198" s="2597"/>
      <c r="AG198" s="2597"/>
      <c r="AH198" s="2613"/>
      <c r="AI198" s="2579">
        <f>SUM(D198:AH199)</f>
        <v>0</v>
      </c>
      <c r="AJ198" s="2581" t="s">
        <v>1112</v>
      </c>
      <c r="AK198" s="18"/>
      <c r="AL198" s="1087"/>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row>
    <row r="199" spans="1:105" ht="17.25" customHeight="1" thickBot="1">
      <c r="A199" s="2582"/>
      <c r="B199" s="2589"/>
      <c r="C199" s="2587"/>
      <c r="D199" s="2618"/>
      <c r="E199" s="2598"/>
      <c r="F199" s="2598"/>
      <c r="G199" s="2598"/>
      <c r="H199" s="2599"/>
      <c r="I199" s="2598"/>
      <c r="J199" s="2598"/>
      <c r="K199" s="2598"/>
      <c r="L199" s="2598"/>
      <c r="M199" s="2598"/>
      <c r="N199" s="2598"/>
      <c r="O199" s="2598"/>
      <c r="P199" s="2598"/>
      <c r="Q199" s="2598"/>
      <c r="R199" s="2598"/>
      <c r="S199" s="2598"/>
      <c r="T199" s="2598"/>
      <c r="U199" s="2612"/>
      <c r="V199" s="2598"/>
      <c r="W199" s="2612"/>
      <c r="X199" s="2598"/>
      <c r="Y199" s="2599"/>
      <c r="Z199" s="2598"/>
      <c r="AA199" s="2599"/>
      <c r="AB199" s="2598"/>
      <c r="AC199" s="2598"/>
      <c r="AD199" s="2598"/>
      <c r="AE199" s="2599"/>
      <c r="AF199" s="2598"/>
      <c r="AG199" s="2598"/>
      <c r="AH199" s="2612"/>
      <c r="AI199" s="2580"/>
      <c r="AJ199" s="2581"/>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row>
    <row r="200" spans="1:105" s="836" customFormat="1" ht="23.25" customHeight="1">
      <c r="A200" s="2582"/>
      <c r="B200" s="2589"/>
      <c r="C200" s="2583" t="s">
        <v>1056</v>
      </c>
      <c r="D200" s="2591" t="str">
        <f t="shared" ref="D200:AH200" si="15">IF(AND(D184=$L$245,D184&lt;&gt;""),"ハローワーク来所日⑤","")</f>
        <v/>
      </c>
      <c r="E200" s="2594" t="str">
        <f t="shared" si="15"/>
        <v/>
      </c>
      <c r="F200" s="2594" t="str">
        <f t="shared" si="15"/>
        <v/>
      </c>
      <c r="G200" s="2594" t="str">
        <f t="shared" si="15"/>
        <v/>
      </c>
      <c r="H200" s="2594" t="str">
        <f t="shared" si="15"/>
        <v/>
      </c>
      <c r="I200" s="2594" t="str">
        <f t="shared" si="15"/>
        <v/>
      </c>
      <c r="J200" s="2594" t="str">
        <f t="shared" si="15"/>
        <v/>
      </c>
      <c r="K200" s="2594" t="str">
        <f t="shared" si="15"/>
        <v/>
      </c>
      <c r="L200" s="2601" t="str">
        <f t="shared" si="15"/>
        <v/>
      </c>
      <c r="M200" s="2604" t="str">
        <f t="shared" si="15"/>
        <v/>
      </c>
      <c r="N200" s="2594" t="str">
        <f t="shared" si="15"/>
        <v/>
      </c>
      <c r="O200" s="2594" t="str">
        <f t="shared" si="15"/>
        <v/>
      </c>
      <c r="P200" s="2594" t="str">
        <f t="shared" si="15"/>
        <v/>
      </c>
      <c r="Q200" s="2601" t="str">
        <f t="shared" si="15"/>
        <v/>
      </c>
      <c r="R200" s="2604" t="str">
        <f t="shared" si="15"/>
        <v/>
      </c>
      <c r="S200" s="2601" t="str">
        <f t="shared" si="15"/>
        <v/>
      </c>
      <c r="T200" s="2604" t="str">
        <f t="shared" si="15"/>
        <v/>
      </c>
      <c r="U200" s="2594" t="str">
        <f t="shared" si="15"/>
        <v/>
      </c>
      <c r="V200" s="2601" t="str">
        <f t="shared" si="15"/>
        <v/>
      </c>
      <c r="W200" s="2604" t="str">
        <f t="shared" si="15"/>
        <v/>
      </c>
      <c r="X200" s="2594" t="str">
        <f t="shared" si="15"/>
        <v/>
      </c>
      <c r="Y200" s="2594" t="str">
        <f t="shared" si="15"/>
        <v/>
      </c>
      <c r="Z200" s="2594" t="str">
        <f t="shared" si="15"/>
        <v/>
      </c>
      <c r="AA200" s="2594" t="str">
        <f t="shared" si="15"/>
        <v/>
      </c>
      <c r="AB200" s="2594" t="str">
        <f t="shared" si="15"/>
        <v/>
      </c>
      <c r="AC200" s="2594" t="str">
        <f t="shared" si="15"/>
        <v/>
      </c>
      <c r="AD200" s="2601" t="str">
        <f t="shared" si="15"/>
        <v/>
      </c>
      <c r="AE200" s="2601" t="str">
        <f t="shared" si="15"/>
        <v/>
      </c>
      <c r="AF200" s="2604" t="str">
        <f t="shared" si="15"/>
        <v/>
      </c>
      <c r="AG200" s="2594" t="str">
        <f t="shared" si="15"/>
        <v/>
      </c>
      <c r="AH200" s="2608" t="str">
        <f t="shared" si="15"/>
        <v/>
      </c>
      <c r="AI200" s="778"/>
      <c r="AJ200" s="778"/>
      <c r="AK200" s="834"/>
      <c r="AL200" s="834"/>
      <c r="AM200" s="834"/>
      <c r="AN200" s="834"/>
      <c r="AO200" s="834"/>
      <c r="AP200" s="834"/>
      <c r="AQ200" s="834"/>
      <c r="AR200" s="834"/>
      <c r="AS200" s="834"/>
      <c r="AT200" s="834"/>
      <c r="AU200" s="834"/>
      <c r="AV200" s="834"/>
      <c r="AW200" s="834"/>
      <c r="AX200" s="834"/>
      <c r="AY200" s="834"/>
      <c r="AZ200" s="834"/>
      <c r="BA200" s="834"/>
      <c r="BB200" s="834"/>
      <c r="BC200" s="834"/>
      <c r="BD200" s="834"/>
      <c r="BE200" s="834"/>
      <c r="BF200" s="834"/>
      <c r="BG200" s="834"/>
      <c r="BH200" s="834"/>
      <c r="BI200" s="834"/>
      <c r="BJ200" s="834"/>
      <c r="BK200" s="834"/>
      <c r="BL200" s="834"/>
      <c r="BM200" s="834"/>
      <c r="BN200" s="834"/>
      <c r="BO200" s="834"/>
      <c r="BP200" s="834"/>
      <c r="BQ200" s="834"/>
      <c r="BR200" s="834"/>
      <c r="BS200" s="834"/>
      <c r="BT200" s="834"/>
      <c r="BU200" s="834"/>
      <c r="BV200" s="834"/>
      <c r="BW200" s="834"/>
      <c r="BX200" s="834"/>
      <c r="BY200" s="834"/>
      <c r="BZ200" s="834"/>
      <c r="CA200" s="834"/>
      <c r="CB200" s="834"/>
      <c r="CC200" s="834"/>
      <c r="CD200" s="834"/>
      <c r="CE200" s="834"/>
      <c r="CF200" s="834"/>
      <c r="CG200" s="834"/>
      <c r="CH200" s="834"/>
      <c r="CI200" s="834"/>
      <c r="CJ200" s="834"/>
      <c r="CK200" s="834"/>
      <c r="CL200" s="834"/>
      <c r="CM200" s="834"/>
      <c r="CN200" s="834"/>
      <c r="CO200" s="834"/>
      <c r="CP200" s="834"/>
      <c r="CQ200" s="834"/>
      <c r="CR200" s="834"/>
      <c r="CS200" s="834"/>
      <c r="CT200" s="834"/>
      <c r="CU200" s="834"/>
      <c r="CV200" s="834"/>
      <c r="CW200" s="834"/>
      <c r="CX200" s="834"/>
      <c r="CY200" s="834"/>
      <c r="CZ200" s="834"/>
      <c r="DA200" s="834"/>
    </row>
    <row r="201" spans="1:105" s="836" customFormat="1" ht="23.25" customHeight="1">
      <c r="A201" s="2582"/>
      <c r="B201" s="2589"/>
      <c r="C201" s="2584"/>
      <c r="D201" s="2592"/>
      <c r="E201" s="2595"/>
      <c r="F201" s="2595"/>
      <c r="G201" s="2595"/>
      <c r="H201" s="2595"/>
      <c r="I201" s="2595"/>
      <c r="J201" s="2595"/>
      <c r="K201" s="2595"/>
      <c r="L201" s="2602"/>
      <c r="M201" s="2605"/>
      <c r="N201" s="2595"/>
      <c r="O201" s="2595"/>
      <c r="P201" s="2595"/>
      <c r="Q201" s="2602"/>
      <c r="R201" s="2605"/>
      <c r="S201" s="2602"/>
      <c r="T201" s="2605"/>
      <c r="U201" s="2595"/>
      <c r="V201" s="2602"/>
      <c r="W201" s="2605"/>
      <c r="X201" s="2595"/>
      <c r="Y201" s="2595"/>
      <c r="Z201" s="2595"/>
      <c r="AA201" s="2595"/>
      <c r="AB201" s="2595"/>
      <c r="AC201" s="2595"/>
      <c r="AD201" s="2602"/>
      <c r="AE201" s="2602"/>
      <c r="AF201" s="2605"/>
      <c r="AG201" s="2595"/>
      <c r="AH201" s="2609"/>
      <c r="AI201" s="778"/>
      <c r="AJ201" s="778"/>
      <c r="AK201" s="834"/>
      <c r="AL201" s="834"/>
      <c r="AM201" s="834"/>
      <c r="AN201" s="834"/>
      <c r="AO201" s="834"/>
      <c r="AP201" s="834"/>
      <c r="AQ201" s="834"/>
      <c r="AR201" s="834"/>
      <c r="AS201" s="834"/>
      <c r="AT201" s="834"/>
      <c r="AU201" s="834"/>
      <c r="AV201" s="834"/>
      <c r="AW201" s="834"/>
      <c r="AX201" s="834"/>
      <c r="AY201" s="834"/>
      <c r="AZ201" s="834"/>
      <c r="BA201" s="834"/>
      <c r="BB201" s="834"/>
      <c r="BC201" s="834"/>
      <c r="BD201" s="834"/>
      <c r="BE201" s="834"/>
      <c r="BF201" s="834"/>
      <c r="BG201" s="834"/>
      <c r="BH201" s="834"/>
      <c r="BI201" s="834"/>
      <c r="BJ201" s="834"/>
      <c r="BK201" s="834"/>
      <c r="BL201" s="834"/>
      <c r="BM201" s="834"/>
      <c r="BN201" s="834"/>
      <c r="BO201" s="834"/>
      <c r="BP201" s="834"/>
      <c r="BQ201" s="834"/>
      <c r="BR201" s="834"/>
      <c r="BS201" s="834"/>
      <c r="BT201" s="834"/>
      <c r="BU201" s="834"/>
      <c r="BV201" s="834"/>
      <c r="BW201" s="834"/>
      <c r="BX201" s="834"/>
      <c r="BY201" s="834"/>
      <c r="BZ201" s="834"/>
      <c r="CA201" s="834"/>
      <c r="CB201" s="834"/>
      <c r="CC201" s="834"/>
      <c r="CD201" s="834"/>
      <c r="CE201" s="834"/>
      <c r="CF201" s="834"/>
      <c r="CG201" s="834"/>
      <c r="CH201" s="834"/>
      <c r="CI201" s="834"/>
      <c r="CJ201" s="834"/>
      <c r="CK201" s="834"/>
      <c r="CL201" s="834"/>
      <c r="CM201" s="834"/>
      <c r="CN201" s="834"/>
      <c r="CO201" s="834"/>
      <c r="CP201" s="834"/>
      <c r="CQ201" s="834"/>
      <c r="CR201" s="834"/>
      <c r="CS201" s="834"/>
      <c r="CT201" s="834"/>
      <c r="CU201" s="834"/>
      <c r="CV201" s="834"/>
      <c r="CW201" s="834"/>
      <c r="CX201" s="834"/>
      <c r="CY201" s="834"/>
      <c r="CZ201" s="834"/>
      <c r="DA201" s="834"/>
    </row>
    <row r="202" spans="1:105" s="836" customFormat="1" ht="23.25" customHeight="1">
      <c r="A202" s="2582"/>
      <c r="B202" s="2589"/>
      <c r="C202" s="2584"/>
      <c r="D202" s="2592"/>
      <c r="E202" s="2595"/>
      <c r="F202" s="2595"/>
      <c r="G202" s="2595"/>
      <c r="H202" s="2595"/>
      <c r="I202" s="2595"/>
      <c r="J202" s="2595"/>
      <c r="K202" s="2595"/>
      <c r="L202" s="2602"/>
      <c r="M202" s="2605"/>
      <c r="N202" s="2595"/>
      <c r="O202" s="2595"/>
      <c r="P202" s="2595"/>
      <c r="Q202" s="2602"/>
      <c r="R202" s="2605"/>
      <c r="S202" s="2602"/>
      <c r="T202" s="2605"/>
      <c r="U202" s="2595"/>
      <c r="V202" s="2602"/>
      <c r="W202" s="2605"/>
      <c r="X202" s="2595"/>
      <c r="Y202" s="2595"/>
      <c r="Z202" s="2595"/>
      <c r="AA202" s="2595"/>
      <c r="AB202" s="2595"/>
      <c r="AC202" s="2595"/>
      <c r="AD202" s="2602"/>
      <c r="AE202" s="2602"/>
      <c r="AF202" s="2605"/>
      <c r="AG202" s="2595"/>
      <c r="AH202" s="2609"/>
      <c r="AI202" s="778"/>
      <c r="AJ202" s="778"/>
      <c r="AK202" s="834"/>
      <c r="AL202" s="834"/>
      <c r="AM202" s="834"/>
      <c r="AN202" s="834"/>
      <c r="AO202" s="834"/>
      <c r="AP202" s="834"/>
      <c r="AQ202" s="834"/>
      <c r="AR202" s="834"/>
      <c r="AS202" s="834"/>
      <c r="AT202" s="834"/>
      <c r="AU202" s="834"/>
      <c r="AV202" s="834"/>
      <c r="AW202" s="834"/>
      <c r="AX202" s="834"/>
      <c r="AY202" s="834"/>
      <c r="AZ202" s="834"/>
      <c r="BA202" s="834"/>
      <c r="BB202" s="834"/>
      <c r="BC202" s="834"/>
      <c r="BD202" s="834"/>
      <c r="BE202" s="834"/>
      <c r="BF202" s="834"/>
      <c r="BG202" s="834"/>
      <c r="BH202" s="834"/>
      <c r="BI202" s="834"/>
      <c r="BJ202" s="834"/>
      <c r="BK202" s="834"/>
      <c r="BL202" s="834"/>
      <c r="BM202" s="834"/>
      <c r="BN202" s="834"/>
      <c r="BO202" s="834"/>
      <c r="BP202" s="834"/>
      <c r="BQ202" s="834"/>
      <c r="BR202" s="834"/>
      <c r="BS202" s="834"/>
      <c r="BT202" s="834"/>
      <c r="BU202" s="834"/>
      <c r="BV202" s="834"/>
      <c r="BW202" s="834"/>
      <c r="BX202" s="834"/>
      <c r="BY202" s="834"/>
      <c r="BZ202" s="834"/>
      <c r="CA202" s="834"/>
      <c r="CB202" s="834"/>
      <c r="CC202" s="834"/>
      <c r="CD202" s="834"/>
      <c r="CE202" s="834"/>
      <c r="CF202" s="834"/>
      <c r="CG202" s="834"/>
      <c r="CH202" s="834"/>
      <c r="CI202" s="834"/>
      <c r="CJ202" s="834"/>
      <c r="CK202" s="834"/>
      <c r="CL202" s="834"/>
      <c r="CM202" s="834"/>
      <c r="CN202" s="834"/>
      <c r="CO202" s="834"/>
      <c r="CP202" s="834"/>
      <c r="CQ202" s="834"/>
      <c r="CR202" s="834"/>
      <c r="CS202" s="834"/>
      <c r="CT202" s="834"/>
      <c r="CU202" s="834"/>
      <c r="CV202" s="834"/>
      <c r="CW202" s="834"/>
      <c r="CX202" s="834"/>
      <c r="CY202" s="834"/>
      <c r="CZ202" s="834"/>
      <c r="DA202" s="834"/>
    </row>
    <row r="203" spans="1:105" s="836" customFormat="1" ht="23.25" customHeight="1">
      <c r="A203" s="2582"/>
      <c r="B203" s="2589"/>
      <c r="C203" s="2584"/>
      <c r="D203" s="2592"/>
      <c r="E203" s="2595"/>
      <c r="F203" s="2595"/>
      <c r="G203" s="2595"/>
      <c r="H203" s="2595"/>
      <c r="I203" s="2595"/>
      <c r="J203" s="2595"/>
      <c r="K203" s="2595"/>
      <c r="L203" s="2602"/>
      <c r="M203" s="2605"/>
      <c r="N203" s="2595"/>
      <c r="O203" s="2595"/>
      <c r="P203" s="2595"/>
      <c r="Q203" s="2602"/>
      <c r="R203" s="2605"/>
      <c r="S203" s="2602"/>
      <c r="T203" s="2605"/>
      <c r="U203" s="2595"/>
      <c r="V203" s="2602"/>
      <c r="W203" s="2605"/>
      <c r="X203" s="2595"/>
      <c r="Y203" s="2595"/>
      <c r="Z203" s="2595"/>
      <c r="AA203" s="2595"/>
      <c r="AB203" s="2595"/>
      <c r="AC203" s="2595"/>
      <c r="AD203" s="2602"/>
      <c r="AE203" s="2602"/>
      <c r="AF203" s="2605"/>
      <c r="AG203" s="2595"/>
      <c r="AH203" s="2609"/>
      <c r="AI203" s="778"/>
      <c r="AJ203" s="778"/>
      <c r="AK203" s="834"/>
      <c r="AL203" s="834"/>
      <c r="AM203" s="834"/>
      <c r="AN203" s="834"/>
      <c r="AO203" s="834"/>
      <c r="AP203" s="834"/>
      <c r="AQ203" s="834"/>
      <c r="AR203" s="834"/>
      <c r="AS203" s="834"/>
      <c r="AT203" s="834"/>
      <c r="AU203" s="834"/>
      <c r="AV203" s="834"/>
      <c r="AW203" s="834"/>
      <c r="AX203" s="834"/>
      <c r="AY203" s="834"/>
      <c r="AZ203" s="834"/>
      <c r="BA203" s="834"/>
      <c r="BB203" s="834"/>
      <c r="BC203" s="834"/>
      <c r="BD203" s="834"/>
      <c r="BE203" s="834"/>
      <c r="BF203" s="834"/>
      <c r="BG203" s="834"/>
      <c r="BH203" s="834"/>
      <c r="BI203" s="834"/>
      <c r="BJ203" s="834"/>
      <c r="BK203" s="834"/>
      <c r="BL203" s="834"/>
      <c r="BM203" s="834"/>
      <c r="BN203" s="834"/>
      <c r="BO203" s="834"/>
      <c r="BP203" s="834"/>
      <c r="BQ203" s="834"/>
      <c r="BR203" s="834"/>
      <c r="BS203" s="834"/>
      <c r="BT203" s="834"/>
      <c r="BU203" s="834"/>
      <c r="BV203" s="834"/>
      <c r="BW203" s="834"/>
      <c r="BX203" s="834"/>
      <c r="BY203" s="834"/>
      <c r="BZ203" s="834"/>
      <c r="CA203" s="834"/>
      <c r="CB203" s="834"/>
      <c r="CC203" s="834"/>
      <c r="CD203" s="834"/>
      <c r="CE203" s="834"/>
      <c r="CF203" s="834"/>
      <c r="CG203" s="834"/>
      <c r="CH203" s="834"/>
      <c r="CI203" s="834"/>
      <c r="CJ203" s="834"/>
      <c r="CK203" s="834"/>
      <c r="CL203" s="834"/>
      <c r="CM203" s="834"/>
      <c r="CN203" s="834"/>
      <c r="CO203" s="834"/>
      <c r="CP203" s="834"/>
      <c r="CQ203" s="834"/>
      <c r="CR203" s="834"/>
      <c r="CS203" s="834"/>
      <c r="CT203" s="834"/>
      <c r="CU203" s="834"/>
      <c r="CV203" s="834"/>
      <c r="CW203" s="834"/>
      <c r="CX203" s="834"/>
      <c r="CY203" s="834"/>
      <c r="CZ203" s="834"/>
      <c r="DA203" s="834"/>
    </row>
    <row r="204" spans="1:105" s="836" customFormat="1" ht="23.25" customHeight="1">
      <c r="A204" s="2582"/>
      <c r="B204" s="2589"/>
      <c r="C204" s="2584"/>
      <c r="D204" s="2592"/>
      <c r="E204" s="2595"/>
      <c r="F204" s="2595"/>
      <c r="G204" s="2595"/>
      <c r="H204" s="2595"/>
      <c r="I204" s="2595"/>
      <c r="J204" s="2595"/>
      <c r="K204" s="2595"/>
      <c r="L204" s="2602"/>
      <c r="M204" s="2605"/>
      <c r="N204" s="2595"/>
      <c r="O204" s="2595"/>
      <c r="P204" s="2595"/>
      <c r="Q204" s="2602"/>
      <c r="R204" s="2605"/>
      <c r="S204" s="2602"/>
      <c r="T204" s="2605"/>
      <c r="U204" s="2595"/>
      <c r="V204" s="2602"/>
      <c r="W204" s="2605"/>
      <c r="X204" s="2595"/>
      <c r="Y204" s="2595"/>
      <c r="Z204" s="2595"/>
      <c r="AA204" s="2595"/>
      <c r="AB204" s="2595"/>
      <c r="AC204" s="2595"/>
      <c r="AD204" s="2602"/>
      <c r="AE204" s="2602"/>
      <c r="AF204" s="2605"/>
      <c r="AG204" s="2595"/>
      <c r="AH204" s="2609"/>
      <c r="AI204" s="778"/>
      <c r="AJ204" s="778"/>
      <c r="AK204" s="834"/>
      <c r="AL204" s="834"/>
      <c r="AM204" s="834"/>
      <c r="AN204" s="834"/>
      <c r="AO204" s="834"/>
      <c r="AP204" s="834"/>
      <c r="AQ204" s="834"/>
      <c r="AR204" s="834"/>
      <c r="AS204" s="834"/>
      <c r="AT204" s="834"/>
      <c r="AU204" s="834"/>
      <c r="AV204" s="834"/>
      <c r="AW204" s="834"/>
      <c r="AX204" s="834"/>
      <c r="AY204" s="834"/>
      <c r="AZ204" s="834"/>
      <c r="BA204" s="834"/>
      <c r="BB204" s="834"/>
      <c r="BC204" s="834"/>
      <c r="BD204" s="834"/>
      <c r="BE204" s="834"/>
      <c r="BF204" s="834"/>
      <c r="BG204" s="834"/>
      <c r="BH204" s="834"/>
      <c r="BI204" s="834"/>
      <c r="BJ204" s="834"/>
      <c r="BK204" s="834"/>
      <c r="BL204" s="834"/>
      <c r="BM204" s="834"/>
      <c r="BN204" s="834"/>
      <c r="BO204" s="834"/>
      <c r="BP204" s="834"/>
      <c r="BQ204" s="834"/>
      <c r="BR204" s="834"/>
      <c r="BS204" s="834"/>
      <c r="BT204" s="834"/>
      <c r="BU204" s="834"/>
      <c r="BV204" s="834"/>
      <c r="BW204" s="834"/>
      <c r="BX204" s="834"/>
      <c r="BY204" s="834"/>
      <c r="BZ204" s="834"/>
      <c r="CA204" s="834"/>
      <c r="CB204" s="834"/>
      <c r="CC204" s="834"/>
      <c r="CD204" s="834"/>
      <c r="CE204" s="834"/>
      <c r="CF204" s="834"/>
      <c r="CG204" s="834"/>
      <c r="CH204" s="834"/>
      <c r="CI204" s="834"/>
      <c r="CJ204" s="834"/>
      <c r="CK204" s="834"/>
      <c r="CL204" s="834"/>
      <c r="CM204" s="834"/>
      <c r="CN204" s="834"/>
      <c r="CO204" s="834"/>
      <c r="CP204" s="834"/>
      <c r="CQ204" s="834"/>
      <c r="CR204" s="834"/>
      <c r="CS204" s="834"/>
      <c r="CT204" s="834"/>
      <c r="CU204" s="834"/>
      <c r="CV204" s="834"/>
      <c r="CW204" s="834"/>
      <c r="CX204" s="834"/>
      <c r="CY204" s="834"/>
      <c r="CZ204" s="834"/>
      <c r="DA204" s="834"/>
    </row>
    <row r="205" spans="1:105" s="836" customFormat="1" ht="23.25" customHeight="1">
      <c r="A205" s="2582"/>
      <c r="B205" s="2589"/>
      <c r="C205" s="2584"/>
      <c r="D205" s="2592"/>
      <c r="E205" s="2595"/>
      <c r="F205" s="2595"/>
      <c r="G205" s="2595"/>
      <c r="H205" s="2595"/>
      <c r="I205" s="2595"/>
      <c r="J205" s="2595"/>
      <c r="K205" s="2595"/>
      <c r="L205" s="2602"/>
      <c r="M205" s="2605"/>
      <c r="N205" s="2595"/>
      <c r="O205" s="2595"/>
      <c r="P205" s="2595"/>
      <c r="Q205" s="2602"/>
      <c r="R205" s="2605"/>
      <c r="S205" s="2602"/>
      <c r="T205" s="2605"/>
      <c r="U205" s="2595"/>
      <c r="V205" s="2602"/>
      <c r="W205" s="2605"/>
      <c r="X205" s="2595"/>
      <c r="Y205" s="2595"/>
      <c r="Z205" s="2595"/>
      <c r="AA205" s="2595"/>
      <c r="AB205" s="2595"/>
      <c r="AC205" s="2595"/>
      <c r="AD205" s="2602"/>
      <c r="AE205" s="2602"/>
      <c r="AF205" s="2605"/>
      <c r="AG205" s="2595"/>
      <c r="AH205" s="2609"/>
      <c r="AI205" s="778"/>
      <c r="AJ205" s="778"/>
      <c r="AK205" s="834"/>
      <c r="AL205" s="834"/>
      <c r="AM205" s="834"/>
      <c r="AN205" s="834"/>
      <c r="AO205" s="834"/>
      <c r="AP205" s="834"/>
      <c r="AQ205" s="834"/>
      <c r="AR205" s="834"/>
      <c r="AS205" s="834"/>
      <c r="AT205" s="834"/>
      <c r="AU205" s="834"/>
      <c r="AV205" s="834"/>
      <c r="AW205" s="834"/>
      <c r="AX205" s="834"/>
      <c r="AY205" s="834"/>
      <c r="AZ205" s="834"/>
      <c r="BA205" s="834"/>
      <c r="BB205" s="834"/>
      <c r="BC205" s="834"/>
      <c r="BD205" s="834"/>
      <c r="BE205" s="834"/>
      <c r="BF205" s="834"/>
      <c r="BG205" s="834"/>
      <c r="BH205" s="834"/>
      <c r="BI205" s="834"/>
      <c r="BJ205" s="834"/>
      <c r="BK205" s="834"/>
      <c r="BL205" s="834"/>
      <c r="BM205" s="834"/>
      <c r="BN205" s="834"/>
      <c r="BO205" s="834"/>
      <c r="BP205" s="834"/>
      <c r="BQ205" s="834"/>
      <c r="BR205" s="834"/>
      <c r="BS205" s="834"/>
      <c r="BT205" s="834"/>
      <c r="BU205" s="834"/>
      <c r="BV205" s="834"/>
      <c r="BW205" s="834"/>
      <c r="BX205" s="834"/>
      <c r="BY205" s="834"/>
      <c r="BZ205" s="834"/>
      <c r="CA205" s="834"/>
      <c r="CB205" s="834"/>
      <c r="CC205" s="834"/>
      <c r="CD205" s="834"/>
      <c r="CE205" s="834"/>
      <c r="CF205" s="834"/>
      <c r="CG205" s="834"/>
      <c r="CH205" s="834"/>
      <c r="CI205" s="834"/>
      <c r="CJ205" s="834"/>
      <c r="CK205" s="834"/>
      <c r="CL205" s="834"/>
      <c r="CM205" s="834"/>
      <c r="CN205" s="834"/>
      <c r="CO205" s="834"/>
      <c r="CP205" s="834"/>
      <c r="CQ205" s="834"/>
      <c r="CR205" s="834"/>
      <c r="CS205" s="834"/>
      <c r="CT205" s="834"/>
      <c r="CU205" s="834"/>
      <c r="CV205" s="834"/>
      <c r="CW205" s="834"/>
      <c r="CX205" s="834"/>
      <c r="CY205" s="834"/>
      <c r="CZ205" s="834"/>
      <c r="DA205" s="834"/>
    </row>
    <row r="206" spans="1:105" s="836" customFormat="1" ht="23.25" customHeight="1">
      <c r="A206" s="2582"/>
      <c r="B206" s="2589"/>
      <c r="C206" s="2584"/>
      <c r="D206" s="2592"/>
      <c r="E206" s="2595"/>
      <c r="F206" s="2595"/>
      <c r="G206" s="2595"/>
      <c r="H206" s="2595"/>
      <c r="I206" s="2595"/>
      <c r="J206" s="2595"/>
      <c r="K206" s="2595"/>
      <c r="L206" s="2602"/>
      <c r="M206" s="2605"/>
      <c r="N206" s="2595"/>
      <c r="O206" s="2595"/>
      <c r="P206" s="2595"/>
      <c r="Q206" s="2602"/>
      <c r="R206" s="2605"/>
      <c r="S206" s="2602"/>
      <c r="T206" s="2605"/>
      <c r="U206" s="2595"/>
      <c r="V206" s="2602"/>
      <c r="W206" s="2605"/>
      <c r="X206" s="2595"/>
      <c r="Y206" s="2595"/>
      <c r="Z206" s="2595"/>
      <c r="AA206" s="2595"/>
      <c r="AB206" s="2595"/>
      <c r="AC206" s="2595"/>
      <c r="AD206" s="2602"/>
      <c r="AE206" s="2602"/>
      <c r="AF206" s="2605"/>
      <c r="AG206" s="2595"/>
      <c r="AH206" s="2609"/>
      <c r="AI206" s="778"/>
      <c r="AJ206" s="778"/>
      <c r="AK206" s="834"/>
      <c r="AL206" s="834"/>
      <c r="AM206" s="834"/>
      <c r="AN206" s="834"/>
      <c r="AO206" s="834"/>
      <c r="AP206" s="834"/>
      <c r="AQ206" s="834"/>
      <c r="AR206" s="834"/>
      <c r="AS206" s="834"/>
      <c r="AT206" s="834"/>
      <c r="AU206" s="834"/>
      <c r="AV206" s="834"/>
      <c r="AW206" s="834"/>
      <c r="AX206" s="834"/>
      <c r="AY206" s="834"/>
      <c r="AZ206" s="834"/>
      <c r="BA206" s="834"/>
      <c r="BB206" s="834"/>
      <c r="BC206" s="834"/>
      <c r="BD206" s="834"/>
      <c r="BE206" s="834"/>
      <c r="BF206" s="834"/>
      <c r="BG206" s="834"/>
      <c r="BH206" s="834"/>
      <c r="BI206" s="834"/>
      <c r="BJ206" s="834"/>
      <c r="BK206" s="834"/>
      <c r="BL206" s="834"/>
      <c r="BM206" s="834"/>
      <c r="BN206" s="834"/>
      <c r="BO206" s="834"/>
      <c r="BP206" s="834"/>
      <c r="BQ206" s="834"/>
      <c r="BR206" s="834"/>
      <c r="BS206" s="834"/>
      <c r="BT206" s="834"/>
      <c r="BU206" s="834"/>
      <c r="BV206" s="834"/>
      <c r="BW206" s="834"/>
      <c r="BX206" s="834"/>
      <c r="BY206" s="834"/>
      <c r="BZ206" s="834"/>
      <c r="CA206" s="834"/>
      <c r="CB206" s="834"/>
      <c r="CC206" s="834"/>
      <c r="CD206" s="834"/>
      <c r="CE206" s="834"/>
      <c r="CF206" s="834"/>
      <c r="CG206" s="834"/>
      <c r="CH206" s="834"/>
      <c r="CI206" s="834"/>
      <c r="CJ206" s="834"/>
      <c r="CK206" s="834"/>
      <c r="CL206" s="834"/>
      <c r="CM206" s="834"/>
      <c r="CN206" s="834"/>
      <c r="CO206" s="834"/>
      <c r="CP206" s="834"/>
      <c r="CQ206" s="834"/>
      <c r="CR206" s="834"/>
      <c r="CS206" s="834"/>
      <c r="CT206" s="834"/>
      <c r="CU206" s="834"/>
      <c r="CV206" s="834"/>
      <c r="CW206" s="834"/>
      <c r="CX206" s="834"/>
      <c r="CY206" s="834"/>
      <c r="CZ206" s="834"/>
      <c r="DA206" s="834"/>
    </row>
    <row r="207" spans="1:105" s="836" customFormat="1" ht="23.25" customHeight="1">
      <c r="A207" s="2582"/>
      <c r="B207" s="2589"/>
      <c r="C207" s="2584"/>
      <c r="D207" s="2592"/>
      <c r="E207" s="2595"/>
      <c r="F207" s="2595"/>
      <c r="G207" s="2595"/>
      <c r="H207" s="2595"/>
      <c r="I207" s="2595"/>
      <c r="J207" s="2595"/>
      <c r="K207" s="2595"/>
      <c r="L207" s="2602"/>
      <c r="M207" s="2605"/>
      <c r="N207" s="2595"/>
      <c r="O207" s="2595"/>
      <c r="P207" s="2595"/>
      <c r="Q207" s="2602"/>
      <c r="R207" s="2605"/>
      <c r="S207" s="2602"/>
      <c r="T207" s="2605"/>
      <c r="U207" s="2595"/>
      <c r="V207" s="2602"/>
      <c r="W207" s="2605"/>
      <c r="X207" s="2595"/>
      <c r="Y207" s="2595"/>
      <c r="Z207" s="2595"/>
      <c r="AA207" s="2595"/>
      <c r="AB207" s="2595"/>
      <c r="AC207" s="2595"/>
      <c r="AD207" s="2602"/>
      <c r="AE207" s="2602"/>
      <c r="AF207" s="2605"/>
      <c r="AG207" s="2595"/>
      <c r="AH207" s="2609"/>
      <c r="AI207" s="778"/>
      <c r="AJ207" s="778"/>
      <c r="AK207" s="834"/>
      <c r="AL207" s="834"/>
      <c r="AM207" s="834"/>
      <c r="AN207" s="834"/>
      <c r="AO207" s="834"/>
      <c r="AP207" s="834"/>
      <c r="AQ207" s="834"/>
      <c r="AR207" s="834"/>
      <c r="AS207" s="834"/>
      <c r="AT207" s="834"/>
      <c r="AU207" s="834"/>
      <c r="AV207" s="834"/>
      <c r="AW207" s="834"/>
      <c r="AX207" s="834"/>
      <c r="AY207" s="834"/>
      <c r="AZ207" s="834"/>
      <c r="BA207" s="834"/>
      <c r="BB207" s="834"/>
      <c r="BC207" s="834"/>
      <c r="BD207" s="834"/>
      <c r="BE207" s="834"/>
      <c r="BF207" s="834"/>
      <c r="BG207" s="834"/>
      <c r="BH207" s="834"/>
      <c r="BI207" s="834"/>
      <c r="BJ207" s="834"/>
      <c r="BK207" s="834"/>
      <c r="BL207" s="834"/>
      <c r="BM207" s="834"/>
      <c r="BN207" s="834"/>
      <c r="BO207" s="834"/>
      <c r="BP207" s="834"/>
      <c r="BQ207" s="834"/>
      <c r="BR207" s="834"/>
      <c r="BS207" s="834"/>
      <c r="BT207" s="834"/>
      <c r="BU207" s="834"/>
      <c r="BV207" s="834"/>
      <c r="BW207" s="834"/>
      <c r="BX207" s="834"/>
      <c r="BY207" s="834"/>
      <c r="BZ207" s="834"/>
      <c r="CA207" s="834"/>
      <c r="CB207" s="834"/>
      <c r="CC207" s="834"/>
      <c r="CD207" s="834"/>
      <c r="CE207" s="834"/>
      <c r="CF207" s="834"/>
      <c r="CG207" s="834"/>
      <c r="CH207" s="834"/>
      <c r="CI207" s="834"/>
      <c r="CJ207" s="834"/>
      <c r="CK207" s="834"/>
      <c r="CL207" s="834"/>
      <c r="CM207" s="834"/>
      <c r="CN207" s="834"/>
      <c r="CO207" s="834"/>
      <c r="CP207" s="834"/>
      <c r="CQ207" s="834"/>
      <c r="CR207" s="834"/>
      <c r="CS207" s="834"/>
      <c r="CT207" s="834"/>
      <c r="CU207" s="834"/>
      <c r="CV207" s="834"/>
      <c r="CW207" s="834"/>
      <c r="CX207" s="834"/>
      <c r="CY207" s="834"/>
      <c r="CZ207" s="834"/>
      <c r="DA207" s="834"/>
    </row>
    <row r="208" spans="1:105" s="836" customFormat="1" ht="23.25" customHeight="1">
      <c r="A208" s="834"/>
      <c r="B208" s="2589"/>
      <c r="C208" s="2584"/>
      <c r="D208" s="2592"/>
      <c r="E208" s="2595"/>
      <c r="F208" s="2595"/>
      <c r="G208" s="2595"/>
      <c r="H208" s="2595"/>
      <c r="I208" s="2595"/>
      <c r="J208" s="2595"/>
      <c r="K208" s="2595"/>
      <c r="L208" s="2602"/>
      <c r="M208" s="2605"/>
      <c r="N208" s="2595"/>
      <c r="O208" s="2595"/>
      <c r="P208" s="2595"/>
      <c r="Q208" s="2602"/>
      <c r="R208" s="2605"/>
      <c r="S208" s="2602"/>
      <c r="T208" s="2605"/>
      <c r="U208" s="2595"/>
      <c r="V208" s="2602"/>
      <c r="W208" s="2605"/>
      <c r="X208" s="2595"/>
      <c r="Y208" s="2595"/>
      <c r="Z208" s="2595"/>
      <c r="AA208" s="2595"/>
      <c r="AB208" s="2595"/>
      <c r="AC208" s="2595"/>
      <c r="AD208" s="2602"/>
      <c r="AE208" s="2602"/>
      <c r="AF208" s="2605"/>
      <c r="AG208" s="2595"/>
      <c r="AH208" s="2609"/>
      <c r="AI208" s="778"/>
      <c r="AJ208" s="778"/>
      <c r="AK208" s="834"/>
      <c r="AL208" s="834"/>
      <c r="AM208" s="834"/>
      <c r="AN208" s="834"/>
      <c r="AO208" s="834"/>
      <c r="AP208" s="834"/>
      <c r="AQ208" s="834"/>
      <c r="AR208" s="834"/>
      <c r="AS208" s="834"/>
      <c r="AT208" s="834"/>
      <c r="AU208" s="834"/>
      <c r="AV208" s="834"/>
      <c r="AW208" s="834"/>
      <c r="AX208" s="834"/>
      <c r="AY208" s="834"/>
      <c r="AZ208" s="834"/>
      <c r="BA208" s="834"/>
      <c r="BB208" s="834"/>
      <c r="BC208" s="834"/>
      <c r="BD208" s="834"/>
      <c r="BE208" s="834"/>
      <c r="BF208" s="834"/>
      <c r="BG208" s="834"/>
      <c r="BH208" s="834"/>
      <c r="BI208" s="834"/>
      <c r="BJ208" s="834"/>
      <c r="BK208" s="834"/>
      <c r="BL208" s="834"/>
      <c r="BM208" s="834"/>
      <c r="BN208" s="834"/>
      <c r="BO208" s="834"/>
      <c r="BP208" s="834"/>
      <c r="BQ208" s="834"/>
      <c r="BR208" s="834"/>
      <c r="BS208" s="834"/>
      <c r="BT208" s="834"/>
      <c r="BU208" s="834"/>
      <c r="BV208" s="834"/>
      <c r="BW208" s="834"/>
      <c r="BX208" s="834"/>
      <c r="BY208" s="834"/>
      <c r="BZ208" s="834"/>
      <c r="CA208" s="834"/>
      <c r="CB208" s="834"/>
      <c r="CC208" s="834"/>
      <c r="CD208" s="834"/>
      <c r="CE208" s="834"/>
      <c r="CF208" s="834"/>
      <c r="CG208" s="834"/>
      <c r="CH208" s="834"/>
      <c r="CI208" s="834"/>
      <c r="CJ208" s="834"/>
      <c r="CK208" s="834"/>
      <c r="CL208" s="834"/>
      <c r="CM208" s="834"/>
      <c r="CN208" s="834"/>
      <c r="CO208" s="834"/>
      <c r="CP208" s="834"/>
      <c r="CQ208" s="834"/>
      <c r="CR208" s="834"/>
      <c r="CS208" s="834"/>
      <c r="CT208" s="834"/>
      <c r="CU208" s="834"/>
      <c r="CV208" s="834"/>
      <c r="CW208" s="834"/>
      <c r="CX208" s="834"/>
      <c r="CY208" s="834"/>
      <c r="CZ208" s="834"/>
      <c r="DA208" s="834"/>
    </row>
    <row r="209" spans="1:105" s="836" customFormat="1" ht="23.25" customHeight="1">
      <c r="A209" s="834"/>
      <c r="B209" s="2589"/>
      <c r="C209" s="2584"/>
      <c r="D209" s="2592"/>
      <c r="E209" s="2595"/>
      <c r="F209" s="2595"/>
      <c r="G209" s="2595"/>
      <c r="H209" s="2595"/>
      <c r="I209" s="2595"/>
      <c r="J209" s="2595"/>
      <c r="K209" s="2595"/>
      <c r="L209" s="2602"/>
      <c r="M209" s="2605"/>
      <c r="N209" s="2595"/>
      <c r="O209" s="2595"/>
      <c r="P209" s="2595"/>
      <c r="Q209" s="2602"/>
      <c r="R209" s="2605"/>
      <c r="S209" s="2602"/>
      <c r="T209" s="2605"/>
      <c r="U209" s="2595"/>
      <c r="V209" s="2602"/>
      <c r="W209" s="2605"/>
      <c r="X209" s="2595"/>
      <c r="Y209" s="2595"/>
      <c r="Z209" s="2595"/>
      <c r="AA209" s="2595"/>
      <c r="AB209" s="2595"/>
      <c r="AC209" s="2595"/>
      <c r="AD209" s="2602"/>
      <c r="AE209" s="2602"/>
      <c r="AF209" s="2605"/>
      <c r="AG209" s="2595"/>
      <c r="AH209" s="2609"/>
      <c r="AI209" s="778"/>
      <c r="AJ209" s="778"/>
      <c r="AK209" s="834"/>
      <c r="AL209" s="834"/>
      <c r="AM209" s="834"/>
      <c r="AN209" s="834"/>
      <c r="AO209" s="834"/>
      <c r="AP209" s="834"/>
      <c r="AQ209" s="834"/>
      <c r="AR209" s="834"/>
      <c r="AS209" s="834"/>
      <c r="AT209" s="834"/>
      <c r="AU209" s="834"/>
      <c r="AV209" s="834"/>
      <c r="AW209" s="834"/>
      <c r="AX209" s="834"/>
      <c r="AY209" s="834"/>
      <c r="AZ209" s="834"/>
      <c r="BA209" s="834"/>
      <c r="BB209" s="834"/>
      <c r="BC209" s="834"/>
      <c r="BD209" s="834"/>
      <c r="BE209" s="834"/>
      <c r="BF209" s="834"/>
      <c r="BG209" s="834"/>
      <c r="BH209" s="834"/>
      <c r="BI209" s="834"/>
      <c r="BJ209" s="834"/>
      <c r="BK209" s="834"/>
      <c r="BL209" s="834"/>
      <c r="BM209" s="834"/>
      <c r="BN209" s="834"/>
      <c r="BO209" s="834"/>
      <c r="BP209" s="834"/>
      <c r="BQ209" s="834"/>
      <c r="BR209" s="834"/>
      <c r="BS209" s="834"/>
      <c r="BT209" s="834"/>
      <c r="BU209" s="834"/>
      <c r="BV209" s="834"/>
      <c r="BW209" s="834"/>
      <c r="BX209" s="834"/>
      <c r="BY209" s="834"/>
      <c r="BZ209" s="834"/>
      <c r="CA209" s="834"/>
      <c r="CB209" s="834"/>
      <c r="CC209" s="834"/>
      <c r="CD209" s="834"/>
      <c r="CE209" s="834"/>
      <c r="CF209" s="834"/>
      <c r="CG209" s="834"/>
      <c r="CH209" s="834"/>
      <c r="CI209" s="834"/>
      <c r="CJ209" s="834"/>
      <c r="CK209" s="834"/>
      <c r="CL209" s="834"/>
      <c r="CM209" s="834"/>
      <c r="CN209" s="834"/>
      <c r="CO209" s="834"/>
      <c r="CP209" s="834"/>
      <c r="CQ209" s="834"/>
      <c r="CR209" s="834"/>
      <c r="CS209" s="834"/>
      <c r="CT209" s="834"/>
      <c r="CU209" s="834"/>
      <c r="CV209" s="834"/>
      <c r="CW209" s="834"/>
      <c r="CX209" s="834"/>
      <c r="CY209" s="834"/>
      <c r="CZ209" s="834"/>
      <c r="DA209" s="834"/>
    </row>
    <row r="210" spans="1:105" s="836" customFormat="1" ht="23.25" customHeight="1">
      <c r="A210" s="834"/>
      <c r="B210" s="2589"/>
      <c r="C210" s="2585"/>
      <c r="D210" s="2593"/>
      <c r="E210" s="2596"/>
      <c r="F210" s="2596"/>
      <c r="G210" s="2596"/>
      <c r="H210" s="2596"/>
      <c r="I210" s="2596"/>
      <c r="J210" s="2596"/>
      <c r="K210" s="2596"/>
      <c r="L210" s="2603"/>
      <c r="M210" s="2606"/>
      <c r="N210" s="2596"/>
      <c r="O210" s="2596"/>
      <c r="P210" s="2596"/>
      <c r="Q210" s="2603"/>
      <c r="R210" s="2606"/>
      <c r="S210" s="2603"/>
      <c r="T210" s="2606"/>
      <c r="U210" s="2596"/>
      <c r="V210" s="2603"/>
      <c r="W210" s="2606"/>
      <c r="X210" s="2596"/>
      <c r="Y210" s="2596"/>
      <c r="Z210" s="2596"/>
      <c r="AA210" s="2596"/>
      <c r="AB210" s="2596"/>
      <c r="AC210" s="2596"/>
      <c r="AD210" s="2603"/>
      <c r="AE210" s="2603"/>
      <c r="AF210" s="2606"/>
      <c r="AG210" s="2596"/>
      <c r="AH210" s="2610"/>
      <c r="AI210" s="778"/>
      <c r="AJ210" s="778"/>
      <c r="AK210" s="834"/>
      <c r="AL210" s="834"/>
      <c r="AM210" s="834"/>
      <c r="AN210" s="834"/>
      <c r="AO210" s="834"/>
      <c r="AP210" s="834"/>
      <c r="AQ210" s="834"/>
      <c r="AR210" s="834"/>
      <c r="AS210" s="834"/>
      <c r="AT210" s="834"/>
      <c r="AU210" s="834"/>
      <c r="AV210" s="834"/>
      <c r="AW210" s="834"/>
      <c r="AX210" s="834"/>
      <c r="AY210" s="834"/>
      <c r="AZ210" s="834"/>
      <c r="BA210" s="834"/>
      <c r="BB210" s="834"/>
      <c r="BC210" s="834"/>
      <c r="BD210" s="834"/>
      <c r="BE210" s="834"/>
      <c r="BF210" s="834"/>
      <c r="BG210" s="834"/>
      <c r="BH210" s="834"/>
      <c r="BI210" s="834"/>
      <c r="BJ210" s="834"/>
      <c r="BK210" s="834"/>
      <c r="BL210" s="834"/>
      <c r="BM210" s="834"/>
      <c r="BN210" s="834"/>
      <c r="BO210" s="834"/>
      <c r="BP210" s="834"/>
      <c r="BQ210" s="834"/>
      <c r="BR210" s="834"/>
      <c r="BS210" s="834"/>
      <c r="BT210" s="834"/>
      <c r="BU210" s="834"/>
      <c r="BV210" s="834"/>
      <c r="BW210" s="834"/>
      <c r="BX210" s="834"/>
      <c r="BY210" s="834"/>
      <c r="BZ210" s="834"/>
      <c r="CA210" s="834"/>
      <c r="CB210" s="834"/>
      <c r="CC210" s="834"/>
      <c r="CD210" s="834"/>
      <c r="CE210" s="834"/>
      <c r="CF210" s="834"/>
      <c r="CG210" s="834"/>
      <c r="CH210" s="834"/>
      <c r="CI210" s="834"/>
      <c r="CJ210" s="834"/>
      <c r="CK210" s="834"/>
      <c r="CL210" s="834"/>
      <c r="CM210" s="834"/>
      <c r="CN210" s="834"/>
      <c r="CO210" s="834"/>
      <c r="CP210" s="834"/>
      <c r="CQ210" s="834"/>
      <c r="CR210" s="834"/>
      <c r="CS210" s="834"/>
      <c r="CT210" s="834"/>
      <c r="CU210" s="834"/>
      <c r="CV210" s="834"/>
      <c r="CW210" s="834"/>
      <c r="CX210" s="834"/>
      <c r="CY210" s="834"/>
      <c r="CZ210" s="834"/>
      <c r="DA210" s="834"/>
    </row>
    <row r="211" spans="1:105" s="836" customFormat="1" ht="27" customHeight="1">
      <c r="A211" s="834"/>
      <c r="B211" s="2589"/>
      <c r="C211" s="1092" t="s">
        <v>1057</v>
      </c>
      <c r="D211" s="996"/>
      <c r="E211" s="992"/>
      <c r="F211" s="992"/>
      <c r="G211" s="992"/>
      <c r="H211" s="992"/>
      <c r="I211" s="992"/>
      <c r="J211" s="992"/>
      <c r="K211" s="992"/>
      <c r="L211" s="992"/>
      <c r="M211" s="992"/>
      <c r="N211" s="992"/>
      <c r="O211" s="992"/>
      <c r="P211" s="992"/>
      <c r="Q211" s="992"/>
      <c r="R211" s="992"/>
      <c r="S211" s="992"/>
      <c r="T211" s="992"/>
      <c r="U211" s="994"/>
      <c r="V211" s="992"/>
      <c r="W211" s="995"/>
      <c r="X211" s="992"/>
      <c r="Y211" s="992"/>
      <c r="Z211" s="992"/>
      <c r="AA211" s="992"/>
      <c r="AB211" s="992"/>
      <c r="AC211" s="992"/>
      <c r="AD211" s="992"/>
      <c r="AE211" s="992"/>
      <c r="AF211" s="992"/>
      <c r="AG211" s="992"/>
      <c r="AH211" s="993"/>
      <c r="AI211" s="778"/>
      <c r="AJ211" s="778"/>
      <c r="AK211" s="834"/>
      <c r="AL211" s="834"/>
      <c r="AM211" s="834"/>
      <c r="AN211" s="834"/>
      <c r="AO211" s="834"/>
      <c r="AP211" s="834"/>
      <c r="AQ211" s="834"/>
      <c r="AR211" s="834"/>
      <c r="AS211" s="834"/>
      <c r="AT211" s="834"/>
      <c r="AU211" s="834"/>
      <c r="AV211" s="834"/>
      <c r="AW211" s="834"/>
      <c r="AX211" s="834"/>
      <c r="AY211" s="834"/>
      <c r="AZ211" s="834"/>
      <c r="BA211" s="834"/>
      <c r="BB211" s="834"/>
      <c r="BC211" s="834"/>
      <c r="BD211" s="834"/>
      <c r="BE211" s="834"/>
      <c r="BF211" s="834"/>
      <c r="BG211" s="834"/>
      <c r="BH211" s="834"/>
      <c r="BI211" s="834"/>
      <c r="BJ211" s="834"/>
      <c r="BK211" s="834"/>
      <c r="BL211" s="834"/>
      <c r="BM211" s="834"/>
      <c r="BN211" s="834"/>
      <c r="BO211" s="834"/>
      <c r="BP211" s="834"/>
      <c r="BQ211" s="834"/>
      <c r="BR211" s="834"/>
      <c r="BS211" s="834"/>
      <c r="BT211" s="834"/>
      <c r="BU211" s="834"/>
      <c r="BV211" s="834"/>
      <c r="BW211" s="834"/>
      <c r="BX211" s="834"/>
      <c r="BY211" s="834"/>
      <c r="BZ211" s="834"/>
      <c r="CA211" s="834"/>
      <c r="CB211" s="834"/>
      <c r="CC211" s="834"/>
      <c r="CD211" s="834"/>
      <c r="CE211" s="834"/>
      <c r="CF211" s="834"/>
      <c r="CG211" s="834"/>
      <c r="CH211" s="834"/>
      <c r="CI211" s="834"/>
      <c r="CJ211" s="834"/>
      <c r="CK211" s="834"/>
      <c r="CL211" s="834"/>
      <c r="CM211" s="834"/>
      <c r="CN211" s="834"/>
      <c r="CO211" s="834"/>
      <c r="CP211" s="834"/>
      <c r="CQ211" s="834"/>
      <c r="CR211" s="834"/>
      <c r="CS211" s="834"/>
      <c r="CT211" s="834"/>
      <c r="CU211" s="834"/>
      <c r="CV211" s="834"/>
      <c r="CW211" s="834"/>
      <c r="CX211" s="834"/>
      <c r="CY211" s="834"/>
      <c r="CZ211" s="834"/>
      <c r="DA211" s="834"/>
    </row>
    <row r="212" spans="1:105" s="836" customFormat="1" ht="27" customHeight="1">
      <c r="A212" s="834"/>
      <c r="B212" s="2589"/>
      <c r="C212" s="1092" t="s">
        <v>1058</v>
      </c>
      <c r="D212" s="1094"/>
      <c r="E212" s="782"/>
      <c r="F212" s="782"/>
      <c r="G212" s="782"/>
      <c r="H212" s="785"/>
      <c r="I212" s="782"/>
      <c r="J212" s="782"/>
      <c r="K212" s="782"/>
      <c r="L212" s="785"/>
      <c r="M212" s="782"/>
      <c r="N212" s="782"/>
      <c r="O212" s="782"/>
      <c r="P212" s="782"/>
      <c r="Q212" s="782"/>
      <c r="R212" s="782"/>
      <c r="S212" s="782"/>
      <c r="T212" s="782"/>
      <c r="U212" s="997"/>
      <c r="V212" s="998"/>
      <c r="W212" s="997"/>
      <c r="X212" s="998"/>
      <c r="Y212" s="998"/>
      <c r="Z212" s="782"/>
      <c r="AA212" s="782"/>
      <c r="AB212" s="782"/>
      <c r="AC212" s="782"/>
      <c r="AD212" s="782"/>
      <c r="AE212" s="782"/>
      <c r="AF212" s="782"/>
      <c r="AG212" s="782"/>
      <c r="AH212" s="1075"/>
      <c r="AI212" s="778"/>
      <c r="AJ212" s="778"/>
      <c r="AK212" s="834"/>
      <c r="AL212" s="834"/>
      <c r="AM212" s="834"/>
      <c r="AN212" s="834"/>
      <c r="AO212" s="834"/>
      <c r="AP212" s="834"/>
      <c r="AQ212" s="834"/>
      <c r="AR212" s="834"/>
      <c r="AS212" s="834"/>
      <c r="AT212" s="834"/>
      <c r="AU212" s="834"/>
      <c r="AV212" s="834"/>
      <c r="AW212" s="834"/>
      <c r="AX212" s="834"/>
      <c r="AY212" s="834"/>
      <c r="AZ212" s="834"/>
      <c r="BA212" s="834"/>
      <c r="BB212" s="834"/>
      <c r="BC212" s="834"/>
      <c r="BD212" s="834"/>
      <c r="BE212" s="834"/>
      <c r="BF212" s="834"/>
      <c r="BG212" s="834"/>
      <c r="BH212" s="834"/>
      <c r="BI212" s="834"/>
      <c r="BJ212" s="834"/>
      <c r="BK212" s="834"/>
      <c r="BL212" s="834"/>
      <c r="BM212" s="834"/>
      <c r="BN212" s="834"/>
      <c r="BO212" s="834"/>
      <c r="BP212" s="834"/>
      <c r="BQ212" s="834"/>
      <c r="BR212" s="834"/>
      <c r="BS212" s="834"/>
      <c r="BT212" s="834"/>
      <c r="BU212" s="834"/>
      <c r="BV212" s="834"/>
      <c r="BW212" s="834"/>
      <c r="BX212" s="834"/>
      <c r="BY212" s="834"/>
      <c r="BZ212" s="834"/>
      <c r="CA212" s="834"/>
      <c r="CB212" s="834"/>
      <c r="CC212" s="834"/>
      <c r="CD212" s="834"/>
      <c r="CE212" s="834"/>
      <c r="CF212" s="834"/>
      <c r="CG212" s="834"/>
      <c r="CH212" s="834"/>
      <c r="CI212" s="834"/>
      <c r="CJ212" s="834"/>
      <c r="CK212" s="834"/>
      <c r="CL212" s="834"/>
      <c r="CM212" s="834"/>
      <c r="CN212" s="834"/>
      <c r="CO212" s="834"/>
      <c r="CP212" s="834"/>
      <c r="CQ212" s="834"/>
      <c r="CR212" s="834"/>
      <c r="CS212" s="834"/>
      <c r="CT212" s="834"/>
      <c r="CU212" s="834"/>
      <c r="CV212" s="834"/>
      <c r="CW212" s="834"/>
      <c r="CX212" s="834"/>
      <c r="CY212" s="834"/>
      <c r="CZ212" s="834"/>
      <c r="DA212" s="834"/>
    </row>
    <row r="213" spans="1:105" s="836" customFormat="1" ht="27" customHeight="1" thickBot="1">
      <c r="A213" s="834"/>
      <c r="B213" s="2589"/>
      <c r="C213" s="1093" t="s">
        <v>1059</v>
      </c>
      <c r="D213" s="1094"/>
      <c r="E213" s="782"/>
      <c r="F213" s="782"/>
      <c r="G213" s="782"/>
      <c r="H213" s="785"/>
      <c r="I213" s="782"/>
      <c r="J213" s="782"/>
      <c r="K213" s="782"/>
      <c r="L213" s="785"/>
      <c r="M213" s="782"/>
      <c r="N213" s="782"/>
      <c r="O213" s="782"/>
      <c r="P213" s="782"/>
      <c r="Q213" s="782"/>
      <c r="R213" s="782"/>
      <c r="S213" s="782"/>
      <c r="T213" s="782"/>
      <c r="U213" s="997"/>
      <c r="V213" s="998"/>
      <c r="W213" s="997"/>
      <c r="X213" s="998"/>
      <c r="Y213" s="998"/>
      <c r="Z213" s="782"/>
      <c r="AA213" s="782"/>
      <c r="AB213" s="782"/>
      <c r="AC213" s="782"/>
      <c r="AD213" s="782"/>
      <c r="AE213" s="782"/>
      <c r="AF213" s="782"/>
      <c r="AG213" s="782"/>
      <c r="AH213" s="1075"/>
      <c r="AI213" s="1122"/>
      <c r="AJ213" s="1121"/>
      <c r="AK213" s="834"/>
      <c r="AL213" s="834"/>
      <c r="AM213" s="834"/>
      <c r="AN213" s="834"/>
      <c r="AO213" s="834"/>
      <c r="AP213" s="834"/>
      <c r="AQ213" s="834"/>
      <c r="AR213" s="834"/>
      <c r="AS213" s="834"/>
      <c r="AT213" s="834"/>
      <c r="AU213" s="834"/>
      <c r="AV213" s="834"/>
      <c r="AW213" s="834"/>
      <c r="AX213" s="834"/>
      <c r="AY213" s="834"/>
      <c r="AZ213" s="834"/>
      <c r="BA213" s="834"/>
      <c r="BB213" s="834"/>
      <c r="BC213" s="834"/>
      <c r="BD213" s="834"/>
      <c r="BE213" s="834"/>
      <c r="BF213" s="834"/>
      <c r="BG213" s="834"/>
      <c r="BH213" s="834"/>
      <c r="BI213" s="834"/>
      <c r="BJ213" s="834"/>
      <c r="BK213" s="834"/>
      <c r="BL213" s="834"/>
      <c r="BM213" s="834"/>
      <c r="BN213" s="834"/>
      <c r="BO213" s="834"/>
      <c r="BP213" s="834"/>
      <c r="BQ213" s="834"/>
      <c r="BR213" s="834"/>
      <c r="BS213" s="834"/>
      <c r="BT213" s="834"/>
      <c r="BU213" s="834"/>
      <c r="BV213" s="834"/>
      <c r="BW213" s="834"/>
      <c r="BX213" s="834"/>
      <c r="BY213" s="834"/>
      <c r="BZ213" s="834"/>
      <c r="CA213" s="834"/>
      <c r="CB213" s="834"/>
      <c r="CC213" s="834"/>
      <c r="CD213" s="834"/>
      <c r="CE213" s="834"/>
      <c r="CF213" s="834"/>
      <c r="CG213" s="834"/>
      <c r="CH213" s="834"/>
      <c r="CI213" s="834"/>
      <c r="CJ213" s="834"/>
      <c r="CK213" s="834"/>
      <c r="CL213" s="834"/>
      <c r="CM213" s="834"/>
      <c r="CN213" s="834"/>
      <c r="CO213" s="834"/>
      <c r="CP213" s="834"/>
      <c r="CQ213" s="834"/>
      <c r="CR213" s="834"/>
      <c r="CS213" s="834"/>
      <c r="CT213" s="834"/>
      <c r="CU213" s="834"/>
      <c r="CV213" s="834"/>
      <c r="CW213" s="834"/>
      <c r="CX213" s="834"/>
      <c r="CY213" s="834"/>
      <c r="CZ213" s="834"/>
      <c r="DA213" s="834"/>
    </row>
    <row r="214" spans="1:105" s="836" customFormat="1" ht="42" customHeight="1" thickBot="1">
      <c r="A214" s="834"/>
      <c r="B214" s="2589"/>
      <c r="C214" s="1119" t="s">
        <v>1110</v>
      </c>
      <c r="D214" s="1133"/>
      <c r="E214" s="1134"/>
      <c r="F214" s="1134"/>
      <c r="G214" s="1134"/>
      <c r="H214" s="1135"/>
      <c r="I214" s="1134"/>
      <c r="J214" s="1134"/>
      <c r="K214" s="1134"/>
      <c r="L214" s="1134"/>
      <c r="M214" s="1135"/>
      <c r="N214" s="1134"/>
      <c r="O214" s="1134"/>
      <c r="P214" s="1134"/>
      <c r="Q214" s="1134"/>
      <c r="R214" s="1134"/>
      <c r="S214" s="1134"/>
      <c r="T214" s="1134"/>
      <c r="U214" s="1136"/>
      <c r="V214" s="1134"/>
      <c r="W214" s="1136"/>
      <c r="X214" s="1134"/>
      <c r="Y214" s="1135"/>
      <c r="Z214" s="1134"/>
      <c r="AA214" s="1135"/>
      <c r="AB214" s="1134"/>
      <c r="AC214" s="1134"/>
      <c r="AD214" s="1134"/>
      <c r="AE214" s="1135"/>
      <c r="AF214" s="1134"/>
      <c r="AG214" s="1134"/>
      <c r="AH214" s="1137"/>
      <c r="AI214" s="1162">
        <f>SUM(D214:AH214)</f>
        <v>0</v>
      </c>
      <c r="AJ214" s="1138" t="s">
        <v>1113</v>
      </c>
      <c r="AK214" s="834"/>
      <c r="AL214" s="834"/>
      <c r="AM214" s="834"/>
      <c r="AN214" s="834"/>
      <c r="AO214" s="834"/>
      <c r="AP214" s="834"/>
      <c r="AQ214" s="834"/>
      <c r="AR214" s="834"/>
      <c r="AS214" s="834"/>
      <c r="AT214" s="834"/>
      <c r="AU214" s="834"/>
      <c r="AV214" s="834"/>
      <c r="AW214" s="834"/>
      <c r="AX214" s="834"/>
      <c r="AY214" s="834"/>
      <c r="AZ214" s="834"/>
      <c r="BA214" s="834"/>
      <c r="BB214" s="834"/>
      <c r="BC214" s="834"/>
      <c r="BD214" s="834"/>
      <c r="BE214" s="834"/>
      <c r="BF214" s="834"/>
      <c r="BG214" s="834"/>
      <c r="BH214" s="834"/>
      <c r="BI214" s="834"/>
      <c r="BJ214" s="834"/>
      <c r="BK214" s="834"/>
      <c r="BL214" s="834"/>
      <c r="BM214" s="834"/>
      <c r="BN214" s="834"/>
      <c r="BO214" s="834"/>
      <c r="BP214" s="834"/>
      <c r="BQ214" s="834"/>
      <c r="BR214" s="834"/>
      <c r="BS214" s="834"/>
      <c r="BT214" s="834"/>
      <c r="BU214" s="834"/>
      <c r="BV214" s="834"/>
      <c r="BW214" s="834"/>
      <c r="BX214" s="834"/>
      <c r="BY214" s="834"/>
      <c r="BZ214" s="834"/>
      <c r="CA214" s="834"/>
      <c r="CB214" s="834"/>
      <c r="CC214" s="834"/>
      <c r="CD214" s="834"/>
      <c r="CE214" s="834"/>
      <c r="CF214" s="834"/>
      <c r="CG214" s="834"/>
      <c r="CH214" s="834"/>
      <c r="CI214" s="834"/>
      <c r="CJ214" s="834"/>
      <c r="CK214" s="834"/>
      <c r="CL214" s="834"/>
      <c r="CM214" s="834"/>
      <c r="CN214" s="834"/>
      <c r="CO214" s="834"/>
      <c r="CP214" s="834"/>
      <c r="CQ214" s="834"/>
      <c r="CR214" s="834"/>
      <c r="CS214" s="834"/>
      <c r="CT214" s="834"/>
      <c r="CU214" s="834"/>
      <c r="CV214" s="834"/>
      <c r="CW214" s="834"/>
      <c r="CX214" s="834"/>
      <c r="CY214" s="834"/>
      <c r="CZ214" s="834"/>
      <c r="DA214" s="834"/>
    </row>
    <row r="215" spans="1:105" s="836" customFormat="1" ht="42" customHeight="1" thickBot="1">
      <c r="A215" s="834"/>
      <c r="B215" s="2590"/>
      <c r="C215" s="1119" t="s">
        <v>1111</v>
      </c>
      <c r="D215" s="1128"/>
      <c r="E215" s="1129"/>
      <c r="F215" s="1129"/>
      <c r="G215" s="1129"/>
      <c r="H215" s="1130"/>
      <c r="I215" s="1129"/>
      <c r="J215" s="1129"/>
      <c r="K215" s="1129"/>
      <c r="L215" s="1129"/>
      <c r="M215" s="1130"/>
      <c r="N215" s="1129"/>
      <c r="O215" s="1129"/>
      <c r="P215" s="1129"/>
      <c r="Q215" s="1129"/>
      <c r="R215" s="1129"/>
      <c r="S215" s="1129"/>
      <c r="T215" s="1129"/>
      <c r="U215" s="1131"/>
      <c r="V215" s="1129"/>
      <c r="W215" s="1131"/>
      <c r="X215" s="1129"/>
      <c r="Y215" s="1130"/>
      <c r="Z215" s="1129"/>
      <c r="AA215" s="1130"/>
      <c r="AB215" s="1129"/>
      <c r="AC215" s="1129"/>
      <c r="AD215" s="1129"/>
      <c r="AE215" s="1130"/>
      <c r="AF215" s="1129"/>
      <c r="AG215" s="1129"/>
      <c r="AH215" s="1132"/>
      <c r="AI215" s="1162">
        <f>SUM(D215:AH215)</f>
        <v>0</v>
      </c>
      <c r="AJ215" s="1138" t="s">
        <v>1114</v>
      </c>
      <c r="AK215" s="834"/>
      <c r="AL215" s="834"/>
      <c r="AM215" s="834"/>
      <c r="AN215" s="834"/>
      <c r="AO215" s="834"/>
      <c r="AP215" s="834"/>
      <c r="AQ215" s="834"/>
      <c r="AR215" s="834"/>
      <c r="AS215" s="834"/>
      <c r="AT215" s="834"/>
      <c r="AU215" s="834"/>
      <c r="AV215" s="834"/>
      <c r="AW215" s="834"/>
      <c r="AX215" s="834"/>
      <c r="AY215" s="834"/>
      <c r="AZ215" s="834"/>
      <c r="BA215" s="834"/>
      <c r="BB215" s="834"/>
      <c r="BC215" s="834"/>
      <c r="BD215" s="834"/>
      <c r="BE215" s="834"/>
      <c r="BF215" s="834"/>
      <c r="BG215" s="834"/>
      <c r="BH215" s="834"/>
      <c r="BI215" s="834"/>
      <c r="BJ215" s="834"/>
      <c r="BK215" s="834"/>
      <c r="BL215" s="834"/>
      <c r="BM215" s="834"/>
      <c r="BN215" s="834"/>
      <c r="BO215" s="834"/>
      <c r="BP215" s="834"/>
      <c r="BQ215" s="834"/>
      <c r="BR215" s="834"/>
      <c r="BS215" s="834"/>
      <c r="BT215" s="834"/>
      <c r="BU215" s="834"/>
      <c r="BV215" s="834"/>
      <c r="BW215" s="834"/>
      <c r="BX215" s="834"/>
      <c r="BY215" s="834"/>
      <c r="BZ215" s="834"/>
      <c r="CA215" s="834"/>
      <c r="CB215" s="834"/>
      <c r="CC215" s="834"/>
      <c r="CD215" s="834"/>
      <c r="CE215" s="834"/>
      <c r="CF215" s="834"/>
      <c r="CG215" s="834"/>
      <c r="CH215" s="834"/>
      <c r="CI215" s="834"/>
      <c r="CJ215" s="834"/>
      <c r="CK215" s="834"/>
      <c r="CL215" s="834"/>
      <c r="CM215" s="834"/>
      <c r="CN215" s="834"/>
      <c r="CO215" s="834"/>
      <c r="CP215" s="834"/>
      <c r="CQ215" s="834"/>
      <c r="CR215" s="834"/>
      <c r="CS215" s="834"/>
      <c r="CT215" s="834"/>
      <c r="CU215" s="834"/>
      <c r="CV215" s="834"/>
      <c r="CW215" s="834"/>
      <c r="CX215" s="834"/>
      <c r="CY215" s="834"/>
      <c r="CZ215" s="834"/>
      <c r="DA215" s="834"/>
    </row>
    <row r="216" spans="1:105" s="743" customFormat="1">
      <c r="A216" s="18"/>
      <c r="B216" s="786"/>
      <c r="C216" s="759"/>
      <c r="D216" s="788" t="str">
        <f>IF(D211="","",D214)</f>
        <v/>
      </c>
      <c r="E216" s="788" t="str">
        <f t="shared" ref="E216:AH216" si="16">IF(E211="","",E214)</f>
        <v/>
      </c>
      <c r="F216" s="788" t="str">
        <f t="shared" si="16"/>
        <v/>
      </c>
      <c r="G216" s="788" t="str">
        <f t="shared" si="16"/>
        <v/>
      </c>
      <c r="H216" s="788" t="str">
        <f t="shared" si="16"/>
        <v/>
      </c>
      <c r="I216" s="788" t="str">
        <f t="shared" si="16"/>
        <v/>
      </c>
      <c r="J216" s="788" t="str">
        <f t="shared" si="16"/>
        <v/>
      </c>
      <c r="K216" s="788" t="str">
        <f t="shared" si="16"/>
        <v/>
      </c>
      <c r="L216" s="788" t="str">
        <f t="shared" si="16"/>
        <v/>
      </c>
      <c r="M216" s="788" t="str">
        <f t="shared" si="16"/>
        <v/>
      </c>
      <c r="N216" s="788" t="str">
        <f t="shared" si="16"/>
        <v/>
      </c>
      <c r="O216" s="788" t="str">
        <f t="shared" si="16"/>
        <v/>
      </c>
      <c r="P216" s="788" t="str">
        <f t="shared" si="16"/>
        <v/>
      </c>
      <c r="Q216" s="788" t="str">
        <f t="shared" si="16"/>
        <v/>
      </c>
      <c r="R216" s="788" t="str">
        <f t="shared" si="16"/>
        <v/>
      </c>
      <c r="S216" s="788" t="str">
        <f t="shared" si="16"/>
        <v/>
      </c>
      <c r="T216" s="788" t="str">
        <f t="shared" si="16"/>
        <v/>
      </c>
      <c r="U216" s="788" t="str">
        <f t="shared" si="16"/>
        <v/>
      </c>
      <c r="V216" s="788" t="str">
        <f t="shared" si="16"/>
        <v/>
      </c>
      <c r="W216" s="788" t="str">
        <f t="shared" si="16"/>
        <v/>
      </c>
      <c r="X216" s="788" t="str">
        <f t="shared" si="16"/>
        <v/>
      </c>
      <c r="Y216" s="788" t="str">
        <f t="shared" si="16"/>
        <v/>
      </c>
      <c r="Z216" s="788" t="str">
        <f t="shared" si="16"/>
        <v/>
      </c>
      <c r="AA216" s="788" t="str">
        <f t="shared" si="16"/>
        <v/>
      </c>
      <c r="AB216" s="788" t="str">
        <f t="shared" si="16"/>
        <v/>
      </c>
      <c r="AC216" s="788" t="str">
        <f t="shared" si="16"/>
        <v/>
      </c>
      <c r="AD216" s="788" t="str">
        <f t="shared" si="16"/>
        <v/>
      </c>
      <c r="AE216" s="788" t="str">
        <f t="shared" si="16"/>
        <v/>
      </c>
      <c r="AF216" s="788" t="str">
        <f t="shared" si="16"/>
        <v/>
      </c>
      <c r="AG216" s="788" t="str">
        <f t="shared" si="16"/>
        <v/>
      </c>
      <c r="AH216" s="788" t="str">
        <f t="shared" si="16"/>
        <v/>
      </c>
      <c r="AI216" s="776"/>
      <c r="AJ216" s="776"/>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row>
    <row r="217" spans="1:105" s="743" customFormat="1" ht="30" customHeight="1">
      <c r="A217" s="2600" t="s">
        <v>1065</v>
      </c>
      <c r="B217" s="2588" t="s">
        <v>1053</v>
      </c>
      <c r="C217" s="826" t="s">
        <v>779</v>
      </c>
      <c r="D217" s="779">
        <f>AT14</f>
        <v>46067</v>
      </c>
      <c r="E217" s="780">
        <f>IF($D$217="","",IF($D$217+1&lt;=$AT$15,$D$217+1,""))</f>
        <v>46068</v>
      </c>
      <c r="F217" s="780">
        <f>IF($D$217="","",IF($D$217+2&lt;=$AT$15,$D$217+2,""))</f>
        <v>46069</v>
      </c>
      <c r="G217" s="780">
        <f>IF($D$217="","",IF($D$217+3&lt;=$AT$15,$D$217+3,""))</f>
        <v>46070</v>
      </c>
      <c r="H217" s="780">
        <f>IF($D$217="","",IF($D$217+4&lt;=$AT$15,$D$217+4,""))</f>
        <v>46071</v>
      </c>
      <c r="I217" s="780">
        <f>IF($D$217="","",IF($D$217+5&lt;=$AT$15,$D$217+5,""))</f>
        <v>46072</v>
      </c>
      <c r="J217" s="780">
        <f>IF($D$217="","",IF($D$217+6&lt;=$AT$15,$D$217+6,""))</f>
        <v>46073</v>
      </c>
      <c r="K217" s="780">
        <f>IF($D$217="","",IF($D$217+7&lt;=$AT$15,$D$217+7,""))</f>
        <v>46074</v>
      </c>
      <c r="L217" s="780">
        <f>IF($D$217="","",IF($D$217+8&lt;=$AT$15,$D$217+8,""))</f>
        <v>46075</v>
      </c>
      <c r="M217" s="780">
        <f>IF($D$217="","",IF($D$217+9&lt;=$AT$15,$D$217+9,""))</f>
        <v>46076</v>
      </c>
      <c r="N217" s="780">
        <f>IF($D$217="","",IF($D$217+10&lt;=$AT$15,$D$217+10,""))</f>
        <v>46077</v>
      </c>
      <c r="O217" s="780">
        <f>IF($D$217="","",IF($D$217+11&lt;=$AT$15,$D$217+11,""))</f>
        <v>46078</v>
      </c>
      <c r="P217" s="780">
        <f>IF($D$217="","",IF($D$217+12&lt;=$AT$15,$D$217+12,""))</f>
        <v>46079</v>
      </c>
      <c r="Q217" s="780">
        <f>IF($D$217="","",IF($D$217+13&lt;=$AT$15,$D$217+13,""))</f>
        <v>46080</v>
      </c>
      <c r="R217" s="780">
        <f>IF($D$217="","",IF($D$217+14&lt;=$AT$15,$D$217+14,""))</f>
        <v>46081</v>
      </c>
      <c r="S217" s="780">
        <f>IF($D$217="","",IF($D$217+15&lt;=$AT$15,$D$217+15,""))</f>
        <v>46082</v>
      </c>
      <c r="T217" s="780">
        <f>IF($D$217="","",IF($D$217+16&lt;=$AT$15,$D$217+16,""))</f>
        <v>46083</v>
      </c>
      <c r="U217" s="780">
        <f>IF($D$217="","",IF($D$217+17&lt;=$AT$15,$D$217+17,""))</f>
        <v>46084</v>
      </c>
      <c r="V217" s="780">
        <f>IF($D$217="","",IF($D$217+18&lt;=$AT$15,$D$217+18,""))</f>
        <v>46085</v>
      </c>
      <c r="W217" s="780">
        <f>IF($D$217="","",IF($D$217+19&lt;=$AT$15,$D$217+19,""))</f>
        <v>46086</v>
      </c>
      <c r="X217" s="780">
        <f>IF($D$217="","",IF($D$217+20&lt;=$AT$15,$D$217+20,""))</f>
        <v>46087</v>
      </c>
      <c r="Y217" s="780">
        <f>IF($D$217="","",IF($D$217+21&lt;=$AT$15,$D$217+21,""))</f>
        <v>46088</v>
      </c>
      <c r="Z217" s="780">
        <f>IF($D$217="","",IF($D$217+22&lt;=$AT$15,$D$217+22,""))</f>
        <v>46089</v>
      </c>
      <c r="AA217" s="780">
        <f>IF($D$217="","",IF($D$217+23&lt;=$AT$15,$D$217+23,""))</f>
        <v>46090</v>
      </c>
      <c r="AB217" s="780">
        <f>IF($D$217="","",IF($D$217+24&lt;=$AT$15,$D$217+24,""))</f>
        <v>46091</v>
      </c>
      <c r="AC217" s="780">
        <f>IF($D$217="","",IF($D$217+25&lt;=$AT$15,$D$217+25,""))</f>
        <v>46092</v>
      </c>
      <c r="AD217" s="780">
        <f>IF($D$217="","",IF($D$217+26&lt;=$AT$15,$D$217+26,""))</f>
        <v>46093</v>
      </c>
      <c r="AE217" s="780">
        <f>IF($D$217="","",IF($D$217+27&lt;=$AT$15,$D$217+27,""))</f>
        <v>46094</v>
      </c>
      <c r="AF217" s="780" t="str">
        <f>IF($D$217="","",IF($D$217+28&lt;=$AT$15,$D$217+28,""))</f>
        <v/>
      </c>
      <c r="AG217" s="780" t="str">
        <f>IF($D$217="","",IF($D$217+29&lt;=$AT$15,$D$217+29,""))</f>
        <v/>
      </c>
      <c r="AH217" s="770" t="str">
        <f>IF($D$217="","",IF($D$217+30&lt;=$AT$15,$D$217+30,""))</f>
        <v/>
      </c>
      <c r="AI217" s="778"/>
      <c r="AJ217" s="77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row>
    <row r="218" spans="1:105" s="743" customFormat="1" ht="20.100000000000001" customHeight="1">
      <c r="A218" s="2600"/>
      <c r="B218" s="2589"/>
      <c r="C218" s="826" t="s">
        <v>100</v>
      </c>
      <c r="D218" s="781" t="str">
        <f t="shared" ref="D218:AH218" si="17">TEXT(D217,"aaa")</f>
        <v>土</v>
      </c>
      <c r="E218" s="782" t="str">
        <f t="shared" si="17"/>
        <v>日</v>
      </c>
      <c r="F218" s="782" t="str">
        <f t="shared" si="17"/>
        <v>月</v>
      </c>
      <c r="G218" s="782" t="str">
        <f t="shared" si="17"/>
        <v>火</v>
      </c>
      <c r="H218" s="782" t="str">
        <f t="shared" si="17"/>
        <v>水</v>
      </c>
      <c r="I218" s="782" t="str">
        <f t="shared" si="17"/>
        <v>木</v>
      </c>
      <c r="J218" s="782" t="str">
        <f t="shared" si="17"/>
        <v>金</v>
      </c>
      <c r="K218" s="785" t="str">
        <f t="shared" si="17"/>
        <v>土</v>
      </c>
      <c r="L218" s="782" t="str">
        <f t="shared" si="17"/>
        <v>日</v>
      </c>
      <c r="M218" s="782" t="str">
        <f t="shared" si="17"/>
        <v>月</v>
      </c>
      <c r="N218" s="782" t="str">
        <f t="shared" si="17"/>
        <v>火</v>
      </c>
      <c r="O218" s="782" t="str">
        <f t="shared" si="17"/>
        <v>水</v>
      </c>
      <c r="P218" s="782" t="str">
        <f t="shared" si="17"/>
        <v>木</v>
      </c>
      <c r="Q218" s="782" t="str">
        <f t="shared" si="17"/>
        <v>金</v>
      </c>
      <c r="R218" s="782" t="str">
        <f t="shared" si="17"/>
        <v>土</v>
      </c>
      <c r="S218" s="782" t="str">
        <f t="shared" si="17"/>
        <v>日</v>
      </c>
      <c r="T218" s="782" t="str">
        <f t="shared" si="17"/>
        <v>月</v>
      </c>
      <c r="U218" s="782" t="str">
        <f t="shared" si="17"/>
        <v>火</v>
      </c>
      <c r="V218" s="782" t="str">
        <f t="shared" si="17"/>
        <v>水</v>
      </c>
      <c r="W218" s="782" t="str">
        <f t="shared" si="17"/>
        <v>木</v>
      </c>
      <c r="X218" s="782" t="str">
        <f t="shared" si="17"/>
        <v>金</v>
      </c>
      <c r="Y218" s="782" t="str">
        <f t="shared" si="17"/>
        <v>土</v>
      </c>
      <c r="Z218" s="782" t="str">
        <f t="shared" si="17"/>
        <v>日</v>
      </c>
      <c r="AA218" s="782" t="str">
        <f t="shared" si="17"/>
        <v>月</v>
      </c>
      <c r="AB218" s="782" t="str">
        <f t="shared" si="17"/>
        <v>火</v>
      </c>
      <c r="AC218" s="782" t="str">
        <f t="shared" si="17"/>
        <v>水</v>
      </c>
      <c r="AD218" s="782" t="str">
        <f t="shared" si="17"/>
        <v>木</v>
      </c>
      <c r="AE218" s="782" t="str">
        <f t="shared" si="17"/>
        <v>金</v>
      </c>
      <c r="AF218" s="782" t="str">
        <f t="shared" si="17"/>
        <v/>
      </c>
      <c r="AG218" s="782" t="str">
        <f t="shared" si="17"/>
        <v/>
      </c>
      <c r="AH218" s="783" t="str">
        <f t="shared" si="17"/>
        <v/>
      </c>
      <c r="AI218" s="778"/>
      <c r="AJ218" s="77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row>
    <row r="219" spans="1:105" s="743" customFormat="1" ht="23.25" customHeight="1">
      <c r="A219" s="2600"/>
      <c r="B219" s="2589"/>
      <c r="C219" s="2583" t="s">
        <v>1056</v>
      </c>
      <c r="D219" s="2614" t="str">
        <f t="shared" ref="D219:AH219" si="18">IF(AND(D217=$L$246,D217&lt;&gt;""),"ハローワーク来所日⑥","")</f>
        <v/>
      </c>
      <c r="E219" s="2604" t="str">
        <f t="shared" si="18"/>
        <v/>
      </c>
      <c r="F219" s="2594" t="str">
        <f t="shared" si="18"/>
        <v/>
      </c>
      <c r="G219" s="2594" t="str">
        <f t="shared" si="18"/>
        <v/>
      </c>
      <c r="H219" s="2594" t="str">
        <f t="shared" si="18"/>
        <v/>
      </c>
      <c r="I219" s="2594" t="str">
        <f t="shared" si="18"/>
        <v/>
      </c>
      <c r="J219" s="2601" t="str">
        <f t="shared" si="18"/>
        <v/>
      </c>
      <c r="K219" s="2604" t="str">
        <f t="shared" si="18"/>
        <v/>
      </c>
      <c r="L219" s="2601" t="str">
        <f t="shared" si="18"/>
        <v/>
      </c>
      <c r="M219" s="2604" t="str">
        <f t="shared" si="18"/>
        <v/>
      </c>
      <c r="N219" s="2594" t="str">
        <f t="shared" si="18"/>
        <v/>
      </c>
      <c r="O219" s="2594" t="str">
        <f t="shared" si="18"/>
        <v/>
      </c>
      <c r="P219" s="2594" t="str">
        <f t="shared" si="18"/>
        <v/>
      </c>
      <c r="Q219" s="2594" t="str">
        <f t="shared" si="18"/>
        <v/>
      </c>
      <c r="R219" s="2594" t="str">
        <f t="shared" si="18"/>
        <v/>
      </c>
      <c r="S219" s="2594" t="str">
        <f t="shared" si="18"/>
        <v/>
      </c>
      <c r="T219" s="2601" t="str">
        <f t="shared" si="18"/>
        <v/>
      </c>
      <c r="U219" s="2604" t="str">
        <f t="shared" si="18"/>
        <v/>
      </c>
      <c r="V219" s="2594" t="str">
        <f t="shared" si="18"/>
        <v/>
      </c>
      <c r="W219" s="2594" t="str">
        <f t="shared" si="18"/>
        <v/>
      </c>
      <c r="X219" s="2594" t="str">
        <f t="shared" si="18"/>
        <v/>
      </c>
      <c r="Y219" s="2594" t="str">
        <f t="shared" si="18"/>
        <v/>
      </c>
      <c r="Z219" s="2594" t="str">
        <f t="shared" si="18"/>
        <v/>
      </c>
      <c r="AA219" s="2594" t="str">
        <f t="shared" si="18"/>
        <v/>
      </c>
      <c r="AB219" s="2601" t="str">
        <f t="shared" si="18"/>
        <v/>
      </c>
      <c r="AC219" s="2604" t="str">
        <f t="shared" si="18"/>
        <v/>
      </c>
      <c r="AD219" s="2594" t="str">
        <f t="shared" si="18"/>
        <v/>
      </c>
      <c r="AE219" s="2594" t="str">
        <f t="shared" si="18"/>
        <v/>
      </c>
      <c r="AF219" s="2594" t="str">
        <f t="shared" si="18"/>
        <v/>
      </c>
      <c r="AG219" s="2594" t="str">
        <f t="shared" si="18"/>
        <v/>
      </c>
      <c r="AH219" s="2608" t="str">
        <f t="shared" si="18"/>
        <v/>
      </c>
      <c r="AI219" s="1546"/>
      <c r="AJ219" s="77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row>
    <row r="220" spans="1:105" s="743" customFormat="1" ht="23.25" customHeight="1">
      <c r="A220" s="2600"/>
      <c r="B220" s="2589"/>
      <c r="C220" s="2584"/>
      <c r="D220" s="2615"/>
      <c r="E220" s="2605"/>
      <c r="F220" s="2595"/>
      <c r="G220" s="2595"/>
      <c r="H220" s="2595"/>
      <c r="I220" s="2595"/>
      <c r="J220" s="2602"/>
      <c r="K220" s="2605"/>
      <c r="L220" s="2602"/>
      <c r="M220" s="2605"/>
      <c r="N220" s="2595"/>
      <c r="O220" s="2595"/>
      <c r="P220" s="2595"/>
      <c r="Q220" s="2595"/>
      <c r="R220" s="2595"/>
      <c r="S220" s="2595"/>
      <c r="T220" s="2602"/>
      <c r="U220" s="2605"/>
      <c r="V220" s="2595"/>
      <c r="W220" s="2595"/>
      <c r="X220" s="2595"/>
      <c r="Y220" s="2595"/>
      <c r="Z220" s="2595"/>
      <c r="AA220" s="2595"/>
      <c r="AB220" s="2602"/>
      <c r="AC220" s="2605"/>
      <c r="AD220" s="2595"/>
      <c r="AE220" s="2595"/>
      <c r="AF220" s="2595"/>
      <c r="AG220" s="2595"/>
      <c r="AH220" s="2609"/>
      <c r="AI220" s="1546"/>
      <c r="AJ220" s="77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row>
    <row r="221" spans="1:105" s="743" customFormat="1" ht="23.25" customHeight="1">
      <c r="A221" s="2600"/>
      <c r="B221" s="2589"/>
      <c r="C221" s="2584"/>
      <c r="D221" s="2615"/>
      <c r="E221" s="2605"/>
      <c r="F221" s="2595"/>
      <c r="G221" s="2595"/>
      <c r="H221" s="2595"/>
      <c r="I221" s="2595"/>
      <c r="J221" s="2602"/>
      <c r="K221" s="2605"/>
      <c r="L221" s="2602"/>
      <c r="M221" s="2605"/>
      <c r="N221" s="2595"/>
      <c r="O221" s="2595"/>
      <c r="P221" s="2595"/>
      <c r="Q221" s="2595"/>
      <c r="R221" s="2595"/>
      <c r="S221" s="2595"/>
      <c r="T221" s="2602"/>
      <c r="U221" s="2605"/>
      <c r="V221" s="2595"/>
      <c r="W221" s="2595"/>
      <c r="X221" s="2595"/>
      <c r="Y221" s="2595"/>
      <c r="Z221" s="2595"/>
      <c r="AA221" s="2595"/>
      <c r="AB221" s="2602"/>
      <c r="AC221" s="2605"/>
      <c r="AD221" s="2595"/>
      <c r="AE221" s="2595"/>
      <c r="AF221" s="2595"/>
      <c r="AG221" s="2595"/>
      <c r="AH221" s="2609"/>
      <c r="AI221" s="1546"/>
      <c r="AJ221" s="77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row>
    <row r="222" spans="1:105" s="743" customFormat="1" ht="23.25" customHeight="1">
      <c r="A222" s="2600"/>
      <c r="B222" s="2589"/>
      <c r="C222" s="2584"/>
      <c r="D222" s="2615"/>
      <c r="E222" s="2605"/>
      <c r="F222" s="2595"/>
      <c r="G222" s="2595"/>
      <c r="H222" s="2595"/>
      <c r="I222" s="2595"/>
      <c r="J222" s="2602"/>
      <c r="K222" s="2605"/>
      <c r="L222" s="2602"/>
      <c r="M222" s="2605"/>
      <c r="N222" s="2595"/>
      <c r="O222" s="2595"/>
      <c r="P222" s="2595"/>
      <c r="Q222" s="2595"/>
      <c r="R222" s="2595"/>
      <c r="S222" s="2595"/>
      <c r="T222" s="2602"/>
      <c r="U222" s="2605"/>
      <c r="V222" s="2595"/>
      <c r="W222" s="2595"/>
      <c r="X222" s="2595"/>
      <c r="Y222" s="2595"/>
      <c r="Z222" s="2595"/>
      <c r="AA222" s="2595"/>
      <c r="AB222" s="2602"/>
      <c r="AC222" s="2605"/>
      <c r="AD222" s="2595"/>
      <c r="AE222" s="2595"/>
      <c r="AF222" s="2595"/>
      <c r="AG222" s="2595"/>
      <c r="AH222" s="2609"/>
      <c r="AI222" s="1546"/>
      <c r="AJ222" s="77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row>
    <row r="223" spans="1:105" s="743" customFormat="1" ht="23.25" customHeight="1">
      <c r="A223" s="2600"/>
      <c r="B223" s="2589"/>
      <c r="C223" s="2584"/>
      <c r="D223" s="2615"/>
      <c r="E223" s="2605"/>
      <c r="F223" s="2595"/>
      <c r="G223" s="2595"/>
      <c r="H223" s="2595"/>
      <c r="I223" s="2595"/>
      <c r="J223" s="2602"/>
      <c r="K223" s="2605"/>
      <c r="L223" s="2602"/>
      <c r="M223" s="2605"/>
      <c r="N223" s="2595"/>
      <c r="O223" s="2595"/>
      <c r="P223" s="2595"/>
      <c r="Q223" s="2595"/>
      <c r="R223" s="2595"/>
      <c r="S223" s="2595"/>
      <c r="T223" s="2602"/>
      <c r="U223" s="2605"/>
      <c r="V223" s="2595"/>
      <c r="W223" s="2595"/>
      <c r="X223" s="2595"/>
      <c r="Y223" s="2595"/>
      <c r="Z223" s="2595"/>
      <c r="AA223" s="2595"/>
      <c r="AB223" s="2602"/>
      <c r="AC223" s="2605"/>
      <c r="AD223" s="2595"/>
      <c r="AE223" s="2595"/>
      <c r="AF223" s="2595"/>
      <c r="AG223" s="2595"/>
      <c r="AH223" s="2609"/>
      <c r="AI223" s="1546"/>
      <c r="AJ223" s="77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row>
    <row r="224" spans="1:105" s="743" customFormat="1" ht="23.25" customHeight="1">
      <c r="A224" s="2600"/>
      <c r="B224" s="2589"/>
      <c r="C224" s="2584"/>
      <c r="D224" s="2615"/>
      <c r="E224" s="2605"/>
      <c r="F224" s="2595"/>
      <c r="G224" s="2595"/>
      <c r="H224" s="2595"/>
      <c r="I224" s="2595"/>
      <c r="J224" s="2602"/>
      <c r="K224" s="2605"/>
      <c r="L224" s="2602"/>
      <c r="M224" s="2605"/>
      <c r="N224" s="2595"/>
      <c r="O224" s="2595"/>
      <c r="P224" s="2595"/>
      <c r="Q224" s="2595"/>
      <c r="R224" s="2595"/>
      <c r="S224" s="2595"/>
      <c r="T224" s="2602"/>
      <c r="U224" s="2605"/>
      <c r="V224" s="2595"/>
      <c r="W224" s="2595"/>
      <c r="X224" s="2595"/>
      <c r="Y224" s="2595"/>
      <c r="Z224" s="2595"/>
      <c r="AA224" s="2595"/>
      <c r="AB224" s="2602"/>
      <c r="AC224" s="2605"/>
      <c r="AD224" s="2595"/>
      <c r="AE224" s="2595"/>
      <c r="AF224" s="2595"/>
      <c r="AG224" s="2595"/>
      <c r="AH224" s="2609"/>
      <c r="AI224" s="1546"/>
      <c r="AJ224" s="77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row>
    <row r="225" spans="1:105" s="743" customFormat="1" ht="23.25" customHeight="1">
      <c r="A225" s="2600"/>
      <c r="B225" s="2589"/>
      <c r="C225" s="2584"/>
      <c r="D225" s="2615"/>
      <c r="E225" s="2605"/>
      <c r="F225" s="2595"/>
      <c r="G225" s="2595"/>
      <c r="H225" s="2595"/>
      <c r="I225" s="2595"/>
      <c r="J225" s="2602"/>
      <c r="K225" s="2605"/>
      <c r="L225" s="2602"/>
      <c r="M225" s="2605"/>
      <c r="N225" s="2595"/>
      <c r="O225" s="2595"/>
      <c r="P225" s="2595"/>
      <c r="Q225" s="2595"/>
      <c r="R225" s="2595"/>
      <c r="S225" s="2595"/>
      <c r="T225" s="2602"/>
      <c r="U225" s="2605"/>
      <c r="V225" s="2595"/>
      <c r="W225" s="2595"/>
      <c r="X225" s="2595"/>
      <c r="Y225" s="2595"/>
      <c r="Z225" s="2595"/>
      <c r="AA225" s="2595"/>
      <c r="AB225" s="2602"/>
      <c r="AC225" s="2605"/>
      <c r="AD225" s="2595"/>
      <c r="AE225" s="2595"/>
      <c r="AF225" s="2595"/>
      <c r="AG225" s="2595"/>
      <c r="AH225" s="2609"/>
      <c r="AI225" s="1546"/>
      <c r="AJ225" s="77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row>
    <row r="226" spans="1:105" s="743" customFormat="1" ht="23.25" customHeight="1">
      <c r="A226" s="2600"/>
      <c r="B226" s="2589"/>
      <c r="C226" s="2584"/>
      <c r="D226" s="2615"/>
      <c r="E226" s="2605"/>
      <c r="F226" s="2595"/>
      <c r="G226" s="2595"/>
      <c r="H226" s="2595"/>
      <c r="I226" s="2595"/>
      <c r="J226" s="2602"/>
      <c r="K226" s="2605"/>
      <c r="L226" s="2602"/>
      <c r="M226" s="2605"/>
      <c r="N226" s="2595"/>
      <c r="O226" s="2595"/>
      <c r="P226" s="2595"/>
      <c r="Q226" s="2595"/>
      <c r="R226" s="2595"/>
      <c r="S226" s="2595"/>
      <c r="T226" s="2602"/>
      <c r="U226" s="2605"/>
      <c r="V226" s="2595"/>
      <c r="W226" s="2595"/>
      <c r="X226" s="2595"/>
      <c r="Y226" s="2595"/>
      <c r="Z226" s="2595"/>
      <c r="AA226" s="2595"/>
      <c r="AB226" s="2602"/>
      <c r="AC226" s="2605"/>
      <c r="AD226" s="2595"/>
      <c r="AE226" s="2595"/>
      <c r="AF226" s="2595"/>
      <c r="AG226" s="2595"/>
      <c r="AH226" s="2609"/>
      <c r="AI226" s="1546"/>
      <c r="AJ226" s="77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row>
    <row r="227" spans="1:105" s="743" customFormat="1" ht="23.25" customHeight="1">
      <c r="A227" s="2600"/>
      <c r="B227" s="2589"/>
      <c r="C227" s="2584"/>
      <c r="D227" s="2615"/>
      <c r="E227" s="2605"/>
      <c r="F227" s="2595"/>
      <c r="G227" s="2595"/>
      <c r="H227" s="2595"/>
      <c r="I227" s="2595"/>
      <c r="J227" s="2602"/>
      <c r="K227" s="2605"/>
      <c r="L227" s="2602"/>
      <c r="M227" s="2605"/>
      <c r="N227" s="2595"/>
      <c r="O227" s="2595"/>
      <c r="P227" s="2595"/>
      <c r="Q227" s="2595"/>
      <c r="R227" s="2595"/>
      <c r="S227" s="2595"/>
      <c r="T227" s="2602"/>
      <c r="U227" s="2605"/>
      <c r="V227" s="2595"/>
      <c r="W227" s="2595"/>
      <c r="X227" s="2595"/>
      <c r="Y227" s="2595"/>
      <c r="Z227" s="2595"/>
      <c r="AA227" s="2595"/>
      <c r="AB227" s="2602"/>
      <c r="AC227" s="2605"/>
      <c r="AD227" s="2595"/>
      <c r="AE227" s="2595"/>
      <c r="AF227" s="2595"/>
      <c r="AG227" s="2595"/>
      <c r="AH227" s="2609"/>
      <c r="AI227" s="1546"/>
      <c r="AJ227" s="77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row>
    <row r="228" spans="1:105" s="743" customFormat="1" ht="23.25" customHeight="1">
      <c r="A228" s="2600"/>
      <c r="B228" s="2589"/>
      <c r="C228" s="2584"/>
      <c r="D228" s="2615"/>
      <c r="E228" s="2605"/>
      <c r="F228" s="2595"/>
      <c r="G228" s="2595"/>
      <c r="H228" s="2595"/>
      <c r="I228" s="2595"/>
      <c r="J228" s="2602"/>
      <c r="K228" s="2605"/>
      <c r="L228" s="2602"/>
      <c r="M228" s="2605"/>
      <c r="N228" s="2595"/>
      <c r="O228" s="2595"/>
      <c r="P228" s="2595"/>
      <c r="Q228" s="2595"/>
      <c r="R228" s="2595"/>
      <c r="S228" s="2595"/>
      <c r="T228" s="2602"/>
      <c r="U228" s="2605"/>
      <c r="V228" s="2595"/>
      <c r="W228" s="2595"/>
      <c r="X228" s="2595"/>
      <c r="Y228" s="2595"/>
      <c r="Z228" s="2595"/>
      <c r="AA228" s="2595"/>
      <c r="AB228" s="2602"/>
      <c r="AC228" s="2605"/>
      <c r="AD228" s="2595"/>
      <c r="AE228" s="2595"/>
      <c r="AF228" s="2595"/>
      <c r="AG228" s="2595"/>
      <c r="AH228" s="2609"/>
      <c r="AI228" s="1546"/>
      <c r="AJ228" s="77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row>
    <row r="229" spans="1:105" s="743" customFormat="1" ht="23.25" customHeight="1">
      <c r="A229" s="2600"/>
      <c r="B229" s="2589"/>
      <c r="C229" s="2585"/>
      <c r="D229" s="2616"/>
      <c r="E229" s="2606"/>
      <c r="F229" s="2596"/>
      <c r="G229" s="2596"/>
      <c r="H229" s="2596"/>
      <c r="I229" s="2596"/>
      <c r="J229" s="2603"/>
      <c r="K229" s="2606"/>
      <c r="L229" s="2603"/>
      <c r="M229" s="2606"/>
      <c r="N229" s="2596"/>
      <c r="O229" s="2596"/>
      <c r="P229" s="2596"/>
      <c r="Q229" s="2596"/>
      <c r="R229" s="2596"/>
      <c r="S229" s="2596"/>
      <c r="T229" s="2603"/>
      <c r="U229" s="2606"/>
      <c r="V229" s="2596"/>
      <c r="W229" s="2596"/>
      <c r="X229" s="2596"/>
      <c r="Y229" s="2596"/>
      <c r="Z229" s="2596"/>
      <c r="AA229" s="2596"/>
      <c r="AB229" s="2603"/>
      <c r="AC229" s="2606"/>
      <c r="AD229" s="2596"/>
      <c r="AE229" s="2596"/>
      <c r="AF229" s="2596"/>
      <c r="AG229" s="2596"/>
      <c r="AH229" s="2610"/>
      <c r="AI229" s="1546"/>
      <c r="AJ229" s="77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row>
    <row r="230" spans="1:105" s="836" customFormat="1" ht="27" customHeight="1">
      <c r="A230" s="2600"/>
      <c r="B230" s="2589"/>
      <c r="C230" s="1092" t="s">
        <v>1057</v>
      </c>
      <c r="D230" s="996"/>
      <c r="E230" s="992"/>
      <c r="F230" s="992"/>
      <c r="G230" s="992"/>
      <c r="H230" s="992"/>
      <c r="I230" s="992"/>
      <c r="J230" s="992"/>
      <c r="K230" s="992"/>
      <c r="L230" s="992"/>
      <c r="M230" s="992"/>
      <c r="N230" s="992"/>
      <c r="O230" s="992"/>
      <c r="P230" s="992"/>
      <c r="Q230" s="992"/>
      <c r="R230" s="992"/>
      <c r="S230" s="992"/>
      <c r="T230" s="992"/>
      <c r="U230" s="994"/>
      <c r="V230" s="992"/>
      <c r="W230" s="995"/>
      <c r="X230" s="992"/>
      <c r="Y230" s="992"/>
      <c r="Z230" s="992"/>
      <c r="AA230" s="992"/>
      <c r="AB230" s="992"/>
      <c r="AC230" s="992"/>
      <c r="AD230" s="992"/>
      <c r="AE230" s="992"/>
      <c r="AF230" s="992"/>
      <c r="AG230" s="992"/>
      <c r="AH230" s="993"/>
      <c r="AI230" s="778"/>
      <c r="AJ230" s="778"/>
      <c r="AK230" s="834"/>
      <c r="AL230" s="834"/>
      <c r="AM230" s="834"/>
      <c r="AN230" s="834"/>
      <c r="AO230" s="834"/>
      <c r="AP230" s="834"/>
      <c r="AQ230" s="834"/>
      <c r="AR230" s="834"/>
      <c r="AS230" s="834"/>
      <c r="AT230" s="834"/>
      <c r="AU230" s="834"/>
      <c r="AV230" s="834"/>
      <c r="AW230" s="834"/>
      <c r="AX230" s="834"/>
      <c r="AY230" s="834"/>
      <c r="AZ230" s="834"/>
      <c r="BA230" s="834"/>
      <c r="BB230" s="834"/>
      <c r="BC230" s="834"/>
      <c r="BD230" s="834"/>
      <c r="BE230" s="834"/>
      <c r="BF230" s="834"/>
      <c r="BG230" s="834"/>
      <c r="BH230" s="834"/>
      <c r="BI230" s="834"/>
      <c r="BJ230" s="834"/>
      <c r="BK230" s="834"/>
      <c r="BL230" s="834"/>
      <c r="BM230" s="834"/>
      <c r="BN230" s="834"/>
      <c r="BO230" s="834"/>
      <c r="BP230" s="834"/>
      <c r="BQ230" s="834"/>
      <c r="BR230" s="834"/>
      <c r="BS230" s="834"/>
      <c r="BT230" s="834"/>
      <c r="BU230" s="834"/>
      <c r="BV230" s="834"/>
      <c r="BW230" s="834"/>
      <c r="BX230" s="834"/>
      <c r="BY230" s="834"/>
      <c r="BZ230" s="834"/>
      <c r="CA230" s="834"/>
      <c r="CB230" s="834"/>
      <c r="CC230" s="834"/>
      <c r="CD230" s="834"/>
      <c r="CE230" s="834"/>
      <c r="CF230" s="834"/>
      <c r="CG230" s="834"/>
      <c r="CH230" s="834"/>
      <c r="CI230" s="834"/>
      <c r="CJ230" s="834"/>
      <c r="CK230" s="834"/>
      <c r="CL230" s="834"/>
      <c r="CM230" s="834"/>
      <c r="CN230" s="834"/>
      <c r="CO230" s="834"/>
      <c r="CP230" s="834"/>
      <c r="CQ230" s="834"/>
      <c r="CR230" s="834"/>
      <c r="CS230" s="834"/>
      <c r="CT230" s="834"/>
      <c r="CU230" s="834"/>
      <c r="CV230" s="834"/>
      <c r="CW230" s="834"/>
      <c r="CX230" s="834"/>
      <c r="CY230" s="834"/>
      <c r="CZ230" s="834"/>
      <c r="DA230" s="834"/>
    </row>
    <row r="231" spans="1:105" s="743" customFormat="1" ht="27" customHeight="1">
      <c r="A231" s="2600"/>
      <c r="B231" s="2589"/>
      <c r="C231" s="1092" t="s">
        <v>1058</v>
      </c>
      <c r="D231" s="1094"/>
      <c r="E231" s="782"/>
      <c r="F231" s="782"/>
      <c r="G231" s="782"/>
      <c r="H231" s="785"/>
      <c r="I231" s="782"/>
      <c r="J231" s="782"/>
      <c r="K231" s="782"/>
      <c r="L231" s="785"/>
      <c r="M231" s="782"/>
      <c r="N231" s="782"/>
      <c r="O231" s="782"/>
      <c r="P231" s="782"/>
      <c r="Q231" s="782"/>
      <c r="R231" s="782"/>
      <c r="S231" s="782"/>
      <c r="T231" s="782"/>
      <c r="U231" s="997"/>
      <c r="V231" s="998"/>
      <c r="W231" s="997"/>
      <c r="X231" s="998"/>
      <c r="Y231" s="998"/>
      <c r="Z231" s="782"/>
      <c r="AA231" s="782"/>
      <c r="AB231" s="782"/>
      <c r="AC231" s="782"/>
      <c r="AD231" s="782"/>
      <c r="AE231" s="782"/>
      <c r="AF231" s="782"/>
      <c r="AG231" s="782"/>
      <c r="AH231" s="1075"/>
      <c r="AI231" s="827" t="str">
        <f>IF(AS49="","",COUNTA(D231:AH231))</f>
        <v/>
      </c>
      <c r="AJ231" s="827"/>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row>
    <row r="232" spans="1:105" s="743" customFormat="1" ht="27" customHeight="1">
      <c r="A232" s="2600"/>
      <c r="B232" s="2589"/>
      <c r="C232" s="1093" t="s">
        <v>1059</v>
      </c>
      <c r="D232" s="1094"/>
      <c r="E232" s="782"/>
      <c r="F232" s="782"/>
      <c r="G232" s="782"/>
      <c r="H232" s="785"/>
      <c r="I232" s="782"/>
      <c r="J232" s="782"/>
      <c r="K232" s="782"/>
      <c r="L232" s="785"/>
      <c r="M232" s="782"/>
      <c r="N232" s="782"/>
      <c r="O232" s="782"/>
      <c r="P232" s="782"/>
      <c r="Q232" s="782"/>
      <c r="R232" s="782"/>
      <c r="S232" s="782"/>
      <c r="T232" s="782"/>
      <c r="U232" s="997"/>
      <c r="V232" s="998"/>
      <c r="W232" s="997"/>
      <c r="X232" s="998"/>
      <c r="Y232" s="998"/>
      <c r="Z232" s="782"/>
      <c r="AA232" s="782"/>
      <c r="AB232" s="782"/>
      <c r="AC232" s="782"/>
      <c r="AD232" s="782"/>
      <c r="AE232" s="782"/>
      <c r="AF232" s="782"/>
      <c r="AG232" s="782"/>
      <c r="AH232" s="1075"/>
      <c r="AI232" s="1122"/>
      <c r="AJ232" s="1121"/>
      <c r="AK232" s="18"/>
      <c r="AL232" s="834"/>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row>
    <row r="233" spans="1:105" s="743" customFormat="1" ht="41.25" customHeight="1">
      <c r="A233" s="2600"/>
      <c r="B233" s="2589"/>
      <c r="C233" s="1119" t="s">
        <v>1110</v>
      </c>
      <c r="D233" s="1123"/>
      <c r="E233" s="1124"/>
      <c r="F233" s="1124"/>
      <c r="G233" s="1124"/>
      <c r="H233" s="1125"/>
      <c r="I233" s="1124"/>
      <c r="J233" s="1124"/>
      <c r="K233" s="1124"/>
      <c r="L233" s="1124"/>
      <c r="M233" s="1125"/>
      <c r="N233" s="1124"/>
      <c r="O233" s="1124"/>
      <c r="P233" s="1124"/>
      <c r="Q233" s="1124"/>
      <c r="R233" s="1124"/>
      <c r="S233" s="1124"/>
      <c r="T233" s="1124"/>
      <c r="U233" s="1126"/>
      <c r="V233" s="1124"/>
      <c r="W233" s="1126"/>
      <c r="X233" s="1124"/>
      <c r="Y233" s="1125"/>
      <c r="Z233" s="1124"/>
      <c r="AA233" s="1125"/>
      <c r="AB233" s="1124"/>
      <c r="AC233" s="1124"/>
      <c r="AD233" s="1124"/>
      <c r="AE233" s="1125"/>
      <c r="AF233" s="1124"/>
      <c r="AG233" s="1124"/>
      <c r="AH233" s="1141"/>
      <c r="AI233" s="1140"/>
      <c r="AJ233" s="1138"/>
      <c r="AK233" s="18"/>
      <c r="AL233" s="1087"/>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row>
    <row r="234" spans="1:105" s="743" customFormat="1" ht="41.25" customHeight="1">
      <c r="A234" s="2600"/>
      <c r="B234" s="2590"/>
      <c r="C234" s="1119" t="s">
        <v>1111</v>
      </c>
      <c r="D234" s="1128"/>
      <c r="E234" s="1129"/>
      <c r="F234" s="1129"/>
      <c r="G234" s="1129"/>
      <c r="H234" s="1130"/>
      <c r="I234" s="1129"/>
      <c r="J234" s="1129"/>
      <c r="K234" s="1129"/>
      <c r="L234" s="1129"/>
      <c r="M234" s="1130"/>
      <c r="N234" s="1129"/>
      <c r="O234" s="1129"/>
      <c r="P234" s="1129"/>
      <c r="Q234" s="1129"/>
      <c r="R234" s="1129"/>
      <c r="S234" s="1129"/>
      <c r="T234" s="1129"/>
      <c r="U234" s="1131"/>
      <c r="V234" s="1129"/>
      <c r="W234" s="1131"/>
      <c r="X234" s="1129"/>
      <c r="Y234" s="1130"/>
      <c r="Z234" s="1129"/>
      <c r="AA234" s="1130"/>
      <c r="AB234" s="1129"/>
      <c r="AC234" s="1129"/>
      <c r="AD234" s="1129"/>
      <c r="AE234" s="1130"/>
      <c r="AF234" s="1129"/>
      <c r="AG234" s="1129"/>
      <c r="AH234" s="1142"/>
      <c r="AI234" s="1140"/>
      <c r="AJ234" s="113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row>
    <row r="235" spans="1:105">
      <c r="A235" s="1118"/>
      <c r="B235" s="786"/>
      <c r="C235" s="740"/>
      <c r="D235" s="788">
        <f>IF(COUNT(D232:D234)&gt;0,1,0)</f>
        <v>0</v>
      </c>
      <c r="E235" s="788">
        <f t="shared" ref="E235:AH235" si="19">IF(COUNT(E232:E234)&gt;0,1,0)</f>
        <v>0</v>
      </c>
      <c r="F235" s="788">
        <f t="shared" si="19"/>
        <v>0</v>
      </c>
      <c r="G235" s="788">
        <f t="shared" si="19"/>
        <v>0</v>
      </c>
      <c r="H235" s="788">
        <f t="shared" si="19"/>
        <v>0</v>
      </c>
      <c r="I235" s="788">
        <f t="shared" si="19"/>
        <v>0</v>
      </c>
      <c r="J235" s="788">
        <f t="shared" si="19"/>
        <v>0</v>
      </c>
      <c r="K235" s="788">
        <f t="shared" si="19"/>
        <v>0</v>
      </c>
      <c r="L235" s="788">
        <f t="shared" si="19"/>
        <v>0</v>
      </c>
      <c r="M235" s="788">
        <f t="shared" si="19"/>
        <v>0</v>
      </c>
      <c r="N235" s="788">
        <f t="shared" si="19"/>
        <v>0</v>
      </c>
      <c r="O235" s="788">
        <f t="shared" si="19"/>
        <v>0</v>
      </c>
      <c r="P235" s="788">
        <f t="shared" si="19"/>
        <v>0</v>
      </c>
      <c r="Q235" s="788">
        <f t="shared" si="19"/>
        <v>0</v>
      </c>
      <c r="R235" s="788">
        <f t="shared" si="19"/>
        <v>0</v>
      </c>
      <c r="S235" s="788">
        <f t="shared" si="19"/>
        <v>0</v>
      </c>
      <c r="T235" s="788">
        <f t="shared" si="19"/>
        <v>0</v>
      </c>
      <c r="U235" s="788">
        <f t="shared" si="19"/>
        <v>0</v>
      </c>
      <c r="V235" s="788">
        <f t="shared" si="19"/>
        <v>0</v>
      </c>
      <c r="W235" s="788">
        <f t="shared" si="19"/>
        <v>0</v>
      </c>
      <c r="X235" s="788">
        <f t="shared" si="19"/>
        <v>0</v>
      </c>
      <c r="Y235" s="788">
        <f t="shared" si="19"/>
        <v>0</v>
      </c>
      <c r="Z235" s="788">
        <f t="shared" si="19"/>
        <v>0</v>
      </c>
      <c r="AA235" s="788">
        <f t="shared" si="19"/>
        <v>0</v>
      </c>
      <c r="AB235" s="788">
        <f t="shared" si="19"/>
        <v>0</v>
      </c>
      <c r="AC235" s="788">
        <f t="shared" si="19"/>
        <v>0</v>
      </c>
      <c r="AD235" s="788">
        <f t="shared" si="19"/>
        <v>0</v>
      </c>
      <c r="AE235" s="788">
        <f t="shared" si="19"/>
        <v>0</v>
      </c>
      <c r="AF235" s="788">
        <f t="shared" si="19"/>
        <v>0</v>
      </c>
      <c r="AG235" s="788">
        <f t="shared" si="19"/>
        <v>0</v>
      </c>
      <c r="AH235" s="788">
        <f t="shared" si="19"/>
        <v>0</v>
      </c>
      <c r="AI235" s="742"/>
      <c r="AJ235" s="77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row>
    <row r="236" spans="1:105" ht="24.95" customHeight="1" thickBot="1">
      <c r="A236" s="1118"/>
      <c r="B236" s="2686" t="s">
        <v>788</v>
      </c>
      <c r="C236" s="2686"/>
      <c r="D236" s="2686"/>
      <c r="E236" s="2686"/>
      <c r="F236" s="2686"/>
      <c r="G236" s="2686"/>
      <c r="H236" s="2686"/>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86"/>
      <c r="AD236" s="2686"/>
      <c r="AE236" s="2686"/>
      <c r="AF236" s="2686"/>
      <c r="AG236" s="2686"/>
      <c r="AH236" s="2686"/>
      <c r="AI236" s="830"/>
      <c r="AJ236" s="830"/>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row>
    <row r="237" spans="1:105" s="836" customFormat="1" ht="102.75" customHeight="1" thickBot="1">
      <c r="A237" s="1118"/>
      <c r="B237" s="1117"/>
      <c r="C237" s="1117"/>
      <c r="D237" s="1117"/>
      <c r="E237" s="1117"/>
      <c r="F237" s="1117"/>
      <c r="G237" s="1117"/>
      <c r="H237" s="1117"/>
      <c r="I237" s="1117"/>
      <c r="J237" s="1117"/>
      <c r="K237" s="1117"/>
      <c r="L237" s="1117"/>
      <c r="M237" s="1117"/>
      <c r="N237" s="1117"/>
      <c r="O237" s="1117"/>
      <c r="P237" s="1117"/>
      <c r="Q237" s="1117"/>
      <c r="R237" s="1117"/>
      <c r="S237" s="1143"/>
      <c r="T237" s="1143"/>
      <c r="U237" s="2642" t="s">
        <v>1115</v>
      </c>
      <c r="V237" s="2643"/>
      <c r="W237" s="2643"/>
      <c r="X237" s="2644"/>
      <c r="Y237" s="2684">
        <f>AB7+AB42+AB77+AB112+AB147+AB182</f>
        <v>0</v>
      </c>
      <c r="Z237" s="2646"/>
      <c r="AA237" s="1117"/>
      <c r="AB237" s="1117"/>
      <c r="AC237" s="2642" t="s">
        <v>1116</v>
      </c>
      <c r="AD237" s="2643"/>
      <c r="AE237" s="2643"/>
      <c r="AF237" s="2644"/>
      <c r="AG237" s="2645">
        <f>AI23+AI39+AI40+AI58+AI74+AI75+AI93+AI109+AI110+AI128+AI144+AI145+AI163+AI179+AI180+AI198+AI214+AI215</f>
        <v>0</v>
      </c>
      <c r="AH237" s="2646"/>
      <c r="AI237" s="830"/>
      <c r="AJ237" s="830"/>
      <c r="AK237" s="834" t="s">
        <v>1070</v>
      </c>
      <c r="AL237" s="834"/>
      <c r="AM237" s="834"/>
      <c r="AN237" s="834"/>
      <c r="AO237" s="834"/>
      <c r="AP237" s="834"/>
      <c r="AQ237" s="834"/>
      <c r="AR237" s="834"/>
      <c r="AS237" s="834"/>
      <c r="AT237" s="834"/>
      <c r="AU237" s="834"/>
      <c r="AV237" s="834"/>
      <c r="AW237" s="834"/>
      <c r="AX237" s="834"/>
      <c r="AY237" s="834"/>
      <c r="AZ237" s="834"/>
      <c r="BA237" s="834"/>
      <c r="BB237" s="834"/>
      <c r="BC237" s="834"/>
      <c r="BD237" s="834"/>
      <c r="BE237" s="834"/>
      <c r="BF237" s="834"/>
      <c r="BG237" s="834"/>
      <c r="BH237" s="834"/>
      <c r="BI237" s="834"/>
      <c r="BJ237" s="834"/>
      <c r="BK237" s="834"/>
      <c r="BL237" s="834"/>
      <c r="BM237" s="834"/>
      <c r="BN237" s="834"/>
      <c r="BO237" s="834"/>
      <c r="BP237" s="834"/>
      <c r="BQ237" s="834"/>
      <c r="BR237" s="834"/>
      <c r="BS237" s="834"/>
      <c r="BT237" s="834"/>
      <c r="BU237" s="834"/>
      <c r="BV237" s="834"/>
      <c r="BW237" s="834"/>
      <c r="BX237" s="834"/>
      <c r="BY237" s="834"/>
      <c r="BZ237" s="834"/>
      <c r="CA237" s="834"/>
      <c r="CB237" s="834"/>
      <c r="CC237" s="834"/>
      <c r="CD237" s="834"/>
      <c r="CE237" s="834"/>
      <c r="CF237" s="834"/>
      <c r="CG237" s="834"/>
      <c r="CH237" s="834"/>
      <c r="CI237" s="834"/>
      <c r="CJ237" s="834"/>
      <c r="CK237" s="834"/>
      <c r="CL237" s="834"/>
      <c r="CM237" s="834"/>
      <c r="CN237" s="834"/>
      <c r="CO237" s="834"/>
      <c r="CP237" s="834"/>
      <c r="CQ237" s="834"/>
      <c r="CR237" s="834"/>
      <c r="CS237" s="834"/>
      <c r="CT237" s="834"/>
      <c r="CU237" s="834"/>
      <c r="CV237" s="834"/>
      <c r="CW237" s="834"/>
      <c r="CX237" s="834"/>
      <c r="CY237" s="834"/>
      <c r="CZ237" s="834"/>
      <c r="DA237" s="834"/>
    </row>
    <row r="238" spans="1:105" ht="24.95" customHeight="1">
      <c r="A238" s="1118"/>
      <c r="B238" s="2675"/>
      <c r="C238" s="2675"/>
      <c r="D238" s="2675"/>
      <c r="E238" s="831"/>
      <c r="F238" s="831"/>
      <c r="G238" s="831"/>
      <c r="H238" s="831"/>
      <c r="I238" s="831"/>
      <c r="J238" s="2676"/>
      <c r="K238" s="2676"/>
      <c r="L238" s="2676"/>
      <c r="M238" s="2676"/>
      <c r="N238" s="2676"/>
      <c r="O238" s="2676"/>
      <c r="P238" s="2676"/>
      <c r="Q238" s="2676"/>
      <c r="R238" s="2676"/>
      <c r="S238" s="2676"/>
      <c r="T238" s="2676"/>
      <c r="U238" s="2676"/>
      <c r="V238" s="2676"/>
      <c r="W238" s="2676"/>
      <c r="X238" s="2676"/>
      <c r="Y238" s="2676"/>
      <c r="Z238" s="2676"/>
      <c r="AA238" s="1373"/>
      <c r="AB238" s="1373"/>
      <c r="AC238" s="1374"/>
      <c r="AD238" s="1374"/>
      <c r="AE238" s="1374"/>
      <c r="AF238" s="831"/>
      <c r="AG238" s="2677"/>
      <c r="AH238" s="2678"/>
      <c r="AI238" s="1098"/>
      <c r="AJ238" s="1098"/>
      <c r="AK238" s="1144">
        <f>AI39+AI74+AI109+AI144+AI179+AI214</f>
        <v>0</v>
      </c>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row>
    <row r="239" spans="1:105" ht="24.95" customHeight="1">
      <c r="A239" s="1377"/>
      <c r="B239" s="2688" t="s">
        <v>1664</v>
      </c>
      <c r="C239" s="2688"/>
      <c r="D239" s="2688"/>
      <c r="E239" s="2688"/>
      <c r="F239" s="2688"/>
      <c r="G239" s="2688"/>
      <c r="H239" s="2688"/>
      <c r="I239" s="1441"/>
      <c r="J239" s="1442" t="s">
        <v>790</v>
      </c>
      <c r="K239" s="1442"/>
      <c r="L239" s="1442"/>
      <c r="M239" s="1442"/>
      <c r="N239" s="1442"/>
      <c r="O239" s="1442"/>
      <c r="P239" s="1442"/>
      <c r="Q239" s="1442"/>
      <c r="R239" s="1442"/>
      <c r="S239" s="1442"/>
      <c r="T239" s="1442"/>
      <c r="U239" s="1442"/>
      <c r="V239" s="1442"/>
      <c r="W239" s="1442"/>
      <c r="X239" s="1442"/>
      <c r="Y239" s="1442"/>
      <c r="Z239" s="1442"/>
      <c r="AA239" s="1441"/>
      <c r="AB239" s="1441"/>
      <c r="AC239" s="1441"/>
      <c r="AD239" s="1441"/>
      <c r="AE239" s="1441"/>
      <c r="AF239" s="1443"/>
      <c r="AG239" s="1444"/>
      <c r="AH239" s="1445"/>
      <c r="AI239" s="1098"/>
      <c r="AJ239" s="109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row>
    <row r="240" spans="1:105" ht="24.95" customHeight="1">
      <c r="A240" s="1377"/>
      <c r="B240" s="2685" t="s">
        <v>1665</v>
      </c>
      <c r="C240" s="2685"/>
      <c r="D240" s="2647" t="s">
        <v>584</v>
      </c>
      <c r="E240" s="2687"/>
      <c r="F240" s="2687"/>
      <c r="G240" s="2687"/>
      <c r="H240" s="2648"/>
      <c r="I240" s="1441"/>
      <c r="J240" s="2671"/>
      <c r="K240" s="2683"/>
      <c r="L240" s="2671" t="s">
        <v>1699</v>
      </c>
      <c r="M240" s="2683"/>
      <c r="N240" s="2683"/>
      <c r="O240" s="2683"/>
      <c r="P240" s="2683"/>
      <c r="Q240" s="2683"/>
      <c r="R240" s="2683"/>
      <c r="S240" s="2683"/>
      <c r="T240" s="2683"/>
      <c r="U240" s="2683"/>
      <c r="V240" s="2683"/>
      <c r="W240" s="2683"/>
      <c r="X240" s="2683"/>
      <c r="Y240" s="2683"/>
      <c r="Z240" s="2653"/>
      <c r="AA240" s="2671" t="s">
        <v>104</v>
      </c>
      <c r="AB240" s="2683"/>
      <c r="AC240" s="2683"/>
      <c r="AD240" s="2683"/>
      <c r="AE240" s="2653"/>
      <c r="AF240" s="1443"/>
      <c r="AG240" s="1441"/>
      <c r="AH240" s="1441"/>
      <c r="AI240" s="830"/>
      <c r="AJ240" s="830"/>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row>
    <row r="241" spans="1:105" ht="24.95" customHeight="1">
      <c r="A241" s="18"/>
      <c r="B241" s="2647" t="s">
        <v>1666</v>
      </c>
      <c r="C241" s="2648"/>
      <c r="D241" s="2657"/>
      <c r="E241" s="2658"/>
      <c r="F241" s="1446" t="s">
        <v>159</v>
      </c>
      <c r="G241" s="2659"/>
      <c r="H241" s="2660"/>
      <c r="I241" s="1441"/>
      <c r="J241" s="2671" t="s">
        <v>105</v>
      </c>
      <c r="K241" s="2653"/>
      <c r="L241" s="2691" t="str">
        <f>IF(様式1!K37="","",IF(R260="","",AO127))</f>
        <v/>
      </c>
      <c r="M241" s="2692"/>
      <c r="N241" s="2692"/>
      <c r="O241" s="2692"/>
      <c r="P241" s="2692"/>
      <c r="Q241" s="2692"/>
      <c r="R241" s="2692"/>
      <c r="S241" s="2692"/>
      <c r="T241" s="2692"/>
      <c r="U241" s="2692"/>
      <c r="V241" s="2692"/>
      <c r="W241" s="2692"/>
      <c r="X241" s="2692"/>
      <c r="Y241" s="2692"/>
      <c r="Z241" s="2656"/>
      <c r="AA241" s="2693"/>
      <c r="AB241" s="2694"/>
      <c r="AC241" s="2694"/>
      <c r="AD241" s="2694"/>
      <c r="AE241" s="2695"/>
      <c r="AF241" s="1443"/>
      <c r="AG241" s="1441"/>
      <c r="AH241" s="1441"/>
      <c r="AI241" s="830"/>
      <c r="AJ241" s="830"/>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row>
    <row r="242" spans="1:105" ht="24.95" customHeight="1">
      <c r="A242" s="18"/>
      <c r="B242" s="2647" t="s">
        <v>1667</v>
      </c>
      <c r="C242" s="2648"/>
      <c r="D242" s="2657"/>
      <c r="E242" s="2658"/>
      <c r="F242" s="1446" t="s">
        <v>159</v>
      </c>
      <c r="G242" s="2659"/>
      <c r="H242" s="2660"/>
      <c r="I242" s="1441"/>
      <c r="J242" s="2671" t="s">
        <v>106</v>
      </c>
      <c r="K242" s="2653"/>
      <c r="L242" s="2691" t="str">
        <f>IF(様式1!K37="","",IF(R261="","",AP127))</f>
        <v/>
      </c>
      <c r="M242" s="2692"/>
      <c r="N242" s="2692"/>
      <c r="O242" s="2692"/>
      <c r="P242" s="2692"/>
      <c r="Q242" s="2692"/>
      <c r="R242" s="2692"/>
      <c r="S242" s="2692"/>
      <c r="T242" s="2692"/>
      <c r="U242" s="2692"/>
      <c r="V242" s="2692"/>
      <c r="W242" s="2692"/>
      <c r="X242" s="2692"/>
      <c r="Y242" s="2692"/>
      <c r="Z242" s="2656"/>
      <c r="AA242" s="2693"/>
      <c r="AB242" s="2694"/>
      <c r="AC242" s="2694"/>
      <c r="AD242" s="2694"/>
      <c r="AE242" s="2695"/>
      <c r="AF242" s="1443"/>
      <c r="AG242" s="1441"/>
      <c r="AH242" s="1441"/>
      <c r="AI242" s="830"/>
      <c r="AJ242" s="830"/>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row>
    <row r="243" spans="1:105" ht="24.95" customHeight="1">
      <c r="A243" s="18"/>
      <c r="B243" s="2647" t="s">
        <v>1668</v>
      </c>
      <c r="C243" s="2648"/>
      <c r="D243" s="2657"/>
      <c r="E243" s="2658"/>
      <c r="F243" s="1446" t="s">
        <v>159</v>
      </c>
      <c r="G243" s="2659"/>
      <c r="H243" s="2660"/>
      <c r="I243" s="1441"/>
      <c r="J243" s="2652" t="s">
        <v>107</v>
      </c>
      <c r="K243" s="2653"/>
      <c r="L243" s="2654" t="str">
        <f>IF(様式1!K37="","",IF(R262="","",AQ127))</f>
        <v/>
      </c>
      <c r="M243" s="2655"/>
      <c r="N243" s="2655"/>
      <c r="O243" s="2655"/>
      <c r="P243" s="2655"/>
      <c r="Q243" s="2655"/>
      <c r="R243" s="2655"/>
      <c r="S243" s="2655"/>
      <c r="T243" s="2655"/>
      <c r="U243" s="2655"/>
      <c r="V243" s="2655"/>
      <c r="W243" s="2655"/>
      <c r="X243" s="2655"/>
      <c r="Y243" s="2655"/>
      <c r="Z243" s="2656"/>
      <c r="AA243" s="2651"/>
      <c r="AB243" s="2651"/>
      <c r="AC243" s="2651"/>
      <c r="AD243" s="2651"/>
      <c r="AE243" s="2651"/>
      <c r="AF243" s="1441"/>
      <c r="AG243" s="1441"/>
      <c r="AH243" s="1441"/>
      <c r="AI243" s="830"/>
      <c r="AJ243" s="830"/>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row>
    <row r="244" spans="1:105" ht="24.95" customHeight="1">
      <c r="A244" s="18"/>
      <c r="B244" s="2647" t="s">
        <v>1669</v>
      </c>
      <c r="C244" s="2648"/>
      <c r="D244" s="2657"/>
      <c r="E244" s="2658"/>
      <c r="F244" s="1446" t="s">
        <v>159</v>
      </c>
      <c r="G244" s="2659"/>
      <c r="H244" s="2660"/>
      <c r="I244" s="1441"/>
      <c r="J244" s="2652" t="s">
        <v>127</v>
      </c>
      <c r="K244" s="2653"/>
      <c r="L244" s="2654" t="str">
        <f>IF(様式1!K37="","",IF(R263="","",AR127))</f>
        <v/>
      </c>
      <c r="M244" s="2655"/>
      <c r="N244" s="2655"/>
      <c r="O244" s="2655"/>
      <c r="P244" s="2655"/>
      <c r="Q244" s="2655"/>
      <c r="R244" s="2655"/>
      <c r="S244" s="2655"/>
      <c r="T244" s="2655"/>
      <c r="U244" s="2655"/>
      <c r="V244" s="2655"/>
      <c r="W244" s="2655"/>
      <c r="X244" s="2655"/>
      <c r="Y244" s="2655"/>
      <c r="Z244" s="2656"/>
      <c r="AA244" s="2651"/>
      <c r="AB244" s="2651"/>
      <c r="AC244" s="2651"/>
      <c r="AD244" s="2651"/>
      <c r="AE244" s="2651"/>
      <c r="AF244" s="1441"/>
      <c r="AG244" s="1441"/>
      <c r="AH244" s="1441"/>
      <c r="AI244" s="830"/>
      <c r="AJ244" s="830"/>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row>
    <row r="245" spans="1:105" ht="24.95" customHeight="1">
      <c r="A245" s="18"/>
      <c r="B245" s="2647" t="s">
        <v>1670</v>
      </c>
      <c r="C245" s="2648"/>
      <c r="D245" s="2657"/>
      <c r="E245" s="2658"/>
      <c r="F245" s="1446" t="s">
        <v>159</v>
      </c>
      <c r="G245" s="2659"/>
      <c r="H245" s="2660"/>
      <c r="I245" s="1441"/>
      <c r="J245" s="2652" t="s">
        <v>126</v>
      </c>
      <c r="K245" s="2653"/>
      <c r="L245" s="2654" t="str">
        <f>IF(様式1!K37="","",IF(R264="","",AS127))</f>
        <v/>
      </c>
      <c r="M245" s="2655"/>
      <c r="N245" s="2655"/>
      <c r="O245" s="2655"/>
      <c r="P245" s="2655"/>
      <c r="Q245" s="2655"/>
      <c r="R245" s="2655"/>
      <c r="S245" s="2655"/>
      <c r="T245" s="2655"/>
      <c r="U245" s="2655"/>
      <c r="V245" s="2655"/>
      <c r="W245" s="2655"/>
      <c r="X245" s="2655"/>
      <c r="Y245" s="2655"/>
      <c r="Z245" s="2656"/>
      <c r="AA245" s="2651"/>
      <c r="AB245" s="2651"/>
      <c r="AC245" s="2651"/>
      <c r="AD245" s="2651"/>
      <c r="AE245" s="2651"/>
      <c r="AF245" s="1441"/>
      <c r="AG245" s="1441"/>
      <c r="AH245" s="1441"/>
      <c r="AI245" s="830"/>
      <c r="AJ245" s="830"/>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row>
    <row r="246" spans="1:105" ht="24.95" customHeight="1">
      <c r="A246" s="18"/>
      <c r="B246" s="2647" t="s">
        <v>1671</v>
      </c>
      <c r="C246" s="2648"/>
      <c r="D246" s="2657"/>
      <c r="E246" s="2658"/>
      <c r="F246" s="1446" t="s">
        <v>159</v>
      </c>
      <c r="G246" s="2659"/>
      <c r="H246" s="2660"/>
      <c r="I246" s="1441"/>
      <c r="J246" s="2652" t="s">
        <v>200</v>
      </c>
      <c r="K246" s="2653"/>
      <c r="L246" s="2654" t="str">
        <f>IF(様式1!K37="","",IF(R265="","",AT127))</f>
        <v/>
      </c>
      <c r="M246" s="2655"/>
      <c r="N246" s="2655"/>
      <c r="O246" s="2655"/>
      <c r="P246" s="2655"/>
      <c r="Q246" s="2655"/>
      <c r="R246" s="2655"/>
      <c r="S246" s="2655"/>
      <c r="T246" s="2655"/>
      <c r="U246" s="2655"/>
      <c r="V246" s="2655"/>
      <c r="W246" s="2655"/>
      <c r="X246" s="2655"/>
      <c r="Y246" s="2655"/>
      <c r="Z246" s="2656"/>
      <c r="AA246" s="2651"/>
      <c r="AB246" s="2651"/>
      <c r="AC246" s="2651"/>
      <c r="AD246" s="2651"/>
      <c r="AE246" s="2651"/>
      <c r="AF246" s="1441"/>
      <c r="AG246" s="1441"/>
      <c r="AH246" s="1441"/>
      <c r="AI246" s="830"/>
      <c r="AJ246" s="830"/>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row>
    <row r="247" spans="1:105" ht="24.95" customHeight="1">
      <c r="A247" s="18"/>
      <c r="B247" s="2647" t="s">
        <v>1672</v>
      </c>
      <c r="C247" s="2648"/>
      <c r="D247" s="2657"/>
      <c r="E247" s="2658"/>
      <c r="F247" s="1446" t="s">
        <v>159</v>
      </c>
      <c r="G247" s="2659"/>
      <c r="H247" s="2660"/>
      <c r="I247" s="1441"/>
      <c r="J247" s="1447" t="s">
        <v>791</v>
      </c>
      <c r="K247" s="1441"/>
      <c r="L247" s="1441"/>
      <c r="M247" s="1441"/>
      <c r="N247" s="1441"/>
      <c r="O247" s="1441"/>
      <c r="P247" s="1441"/>
      <c r="Q247" s="1441"/>
      <c r="R247" s="1441"/>
      <c r="S247" s="1441"/>
      <c r="T247" s="1441"/>
      <c r="U247" s="1441"/>
      <c r="V247" s="1441"/>
      <c r="W247" s="1441"/>
      <c r="X247" s="1441"/>
      <c r="Y247" s="1441"/>
      <c r="Z247" s="1441"/>
      <c r="AA247" s="1441"/>
      <c r="AB247" s="1441"/>
      <c r="AC247" s="1441"/>
      <c r="AD247" s="1441"/>
      <c r="AE247" s="1441"/>
      <c r="AF247" s="1441"/>
      <c r="AG247" s="1441"/>
      <c r="AH247" s="1441"/>
      <c r="AI247" s="830"/>
      <c r="AJ247" s="830"/>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row>
    <row r="248" spans="1:105" ht="24.95" customHeight="1">
      <c r="A248" s="18"/>
      <c r="B248" s="2649"/>
      <c r="C248" s="2649"/>
      <c r="D248" s="2650"/>
      <c r="E248" s="2650"/>
      <c r="F248" s="2650"/>
      <c r="G248" s="2650"/>
      <c r="H248" s="2650"/>
      <c r="I248" s="1441"/>
      <c r="J248" s="1079"/>
      <c r="K248" s="1079"/>
      <c r="L248" s="1079"/>
      <c r="M248" s="1079"/>
      <c r="N248" s="1079"/>
      <c r="O248" s="1079"/>
      <c r="P248" s="1079"/>
      <c r="Q248" s="1079"/>
      <c r="R248" s="1079"/>
      <c r="S248" s="1079"/>
      <c r="T248" s="1079"/>
      <c r="U248" s="1079"/>
      <c r="V248" s="1079"/>
      <c r="W248" s="1079"/>
      <c r="X248" s="1079"/>
      <c r="Y248" s="1079"/>
      <c r="Z248" s="1079"/>
      <c r="AA248" s="1079"/>
      <c r="AB248" s="1079"/>
      <c r="AC248" s="1079"/>
      <c r="AD248" s="1079"/>
      <c r="AE248" s="1079"/>
      <c r="AF248" s="1441"/>
      <c r="AG248" s="1441"/>
      <c r="AH248" s="1441"/>
      <c r="AI248" s="830"/>
      <c r="AJ248" s="830"/>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row>
    <row r="249" spans="1:105" s="836" customFormat="1" ht="24.95" customHeight="1">
      <c r="A249" s="834"/>
      <c r="B249" s="1448"/>
      <c r="C249" s="1448"/>
      <c r="D249" s="1449"/>
      <c r="E249" s="1449"/>
      <c r="F249" s="1449"/>
      <c r="G249" s="1449"/>
      <c r="H249" s="1449"/>
      <c r="I249" s="1441"/>
      <c r="J249" s="1450" t="s">
        <v>1673</v>
      </c>
      <c r="K249" s="1450"/>
      <c r="L249" s="1451"/>
      <c r="M249" s="1451"/>
      <c r="N249" s="1451"/>
      <c r="O249" s="1451"/>
      <c r="P249" s="1451"/>
      <c r="Q249" s="1451"/>
      <c r="R249" s="1451"/>
      <c r="S249" s="1451"/>
      <c r="T249" s="1451"/>
      <c r="U249" s="1451"/>
      <c r="V249" s="1451"/>
      <c r="W249" s="1451"/>
      <c r="X249" s="1451"/>
      <c r="Y249" s="1451"/>
      <c r="Z249" s="1451"/>
      <c r="AA249" s="1452"/>
      <c r="AB249" s="1452"/>
      <c r="AC249" s="1452"/>
      <c r="AD249" s="1452"/>
      <c r="AE249" s="1451"/>
      <c r="AF249" s="1451"/>
      <c r="AG249" s="1451"/>
      <c r="AH249" s="1451"/>
      <c r="AI249" s="830"/>
      <c r="AJ249" s="830"/>
      <c r="AK249" s="834"/>
      <c r="AL249" s="834"/>
      <c r="AM249" s="834"/>
      <c r="AN249" s="834"/>
      <c r="AO249" s="834"/>
      <c r="AP249" s="834"/>
      <c r="AQ249" s="834"/>
      <c r="AR249" s="834"/>
      <c r="AS249" s="834"/>
      <c r="AT249" s="834"/>
      <c r="AU249" s="834"/>
      <c r="AV249" s="834"/>
      <c r="AW249" s="834"/>
      <c r="AX249" s="834"/>
      <c r="AY249" s="834"/>
      <c r="AZ249" s="834"/>
      <c r="BA249" s="834"/>
      <c r="BB249" s="834"/>
      <c r="BC249" s="834"/>
      <c r="BD249" s="834"/>
      <c r="BE249" s="834"/>
      <c r="BF249" s="834"/>
      <c r="BG249" s="834"/>
      <c r="BH249" s="834"/>
      <c r="BI249" s="834"/>
      <c r="BJ249" s="834"/>
      <c r="BK249" s="834"/>
      <c r="BL249" s="834"/>
      <c r="BM249" s="834"/>
      <c r="BN249" s="834"/>
      <c r="BO249" s="834"/>
      <c r="BP249" s="834"/>
      <c r="BQ249" s="834"/>
      <c r="BR249" s="834"/>
      <c r="BS249" s="834"/>
      <c r="BT249" s="834"/>
      <c r="BU249" s="834"/>
      <c r="BV249" s="834"/>
      <c r="BW249" s="834"/>
      <c r="BX249" s="834"/>
      <c r="BY249" s="834"/>
      <c r="BZ249" s="834"/>
      <c r="CA249" s="834"/>
      <c r="CB249" s="834"/>
      <c r="CC249" s="834"/>
      <c r="CD249" s="834"/>
      <c r="CE249" s="834"/>
      <c r="CF249" s="834"/>
      <c r="CG249" s="834"/>
      <c r="CH249" s="834"/>
      <c r="CI249" s="834"/>
      <c r="CJ249" s="834"/>
      <c r="CK249" s="834"/>
      <c r="CL249" s="834"/>
      <c r="CM249" s="834"/>
      <c r="CN249" s="834"/>
      <c r="CO249" s="834"/>
      <c r="CP249" s="834"/>
      <c r="CQ249" s="834"/>
      <c r="CR249" s="834"/>
      <c r="CS249" s="834"/>
      <c r="CT249" s="834"/>
      <c r="CU249" s="834"/>
      <c r="CV249" s="834"/>
      <c r="CW249" s="834"/>
      <c r="CX249" s="834"/>
      <c r="CY249" s="834"/>
      <c r="CZ249" s="834"/>
      <c r="DA249" s="834"/>
    </row>
    <row r="250" spans="1:105" s="836" customFormat="1" ht="24.95" customHeight="1">
      <c r="A250" s="834"/>
      <c r="B250" s="1448"/>
      <c r="C250" s="1448"/>
      <c r="D250" s="1449"/>
      <c r="E250" s="1449"/>
      <c r="F250" s="1449"/>
      <c r="G250" s="1449"/>
      <c r="H250" s="1449"/>
      <c r="I250" s="1441"/>
      <c r="J250" s="2696"/>
      <c r="K250" s="2697"/>
      <c r="L250" s="2698"/>
      <c r="M250" s="2696" t="s">
        <v>1674</v>
      </c>
      <c r="N250" s="2697"/>
      <c r="O250" s="2697"/>
      <c r="P250" s="2697"/>
      <c r="Q250" s="2697"/>
      <c r="R250" s="2697"/>
      <c r="S250" s="2697"/>
      <c r="T250" s="2697"/>
      <c r="U250" s="2697"/>
      <c r="V250" s="2697"/>
      <c r="W250" s="2697"/>
      <c r="X250" s="2697"/>
      <c r="Y250" s="2697"/>
      <c r="Z250" s="2697"/>
      <c r="AA250" s="2697"/>
      <c r="AB250" s="2697"/>
      <c r="AC250" s="2697"/>
      <c r="AD250" s="2697"/>
      <c r="AE250" s="2697"/>
      <c r="AF250" s="2697"/>
      <c r="AG250" s="2697"/>
      <c r="AH250" s="2698"/>
      <c r="AI250" s="830"/>
      <c r="AJ250" s="830"/>
      <c r="AK250" s="834"/>
      <c r="AL250" s="834"/>
      <c r="AM250" s="834"/>
      <c r="AN250" s="834"/>
      <c r="AO250" s="834"/>
      <c r="AP250" s="834"/>
      <c r="AQ250" s="834"/>
      <c r="AR250" s="834"/>
      <c r="AS250" s="834"/>
      <c r="AT250" s="834"/>
      <c r="AU250" s="834"/>
      <c r="AV250" s="834"/>
      <c r="AW250" s="834"/>
      <c r="AX250" s="834"/>
      <c r="AY250" s="834"/>
      <c r="AZ250" s="834"/>
      <c r="BA250" s="834"/>
      <c r="BB250" s="834"/>
      <c r="BC250" s="834"/>
      <c r="BD250" s="834"/>
      <c r="BE250" s="834"/>
      <c r="BF250" s="834"/>
      <c r="BG250" s="834"/>
      <c r="BH250" s="834"/>
      <c r="BI250" s="834"/>
      <c r="BJ250" s="834"/>
      <c r="BK250" s="834"/>
      <c r="BL250" s="834"/>
      <c r="BM250" s="834"/>
      <c r="BN250" s="834"/>
      <c r="BO250" s="834"/>
      <c r="BP250" s="834"/>
      <c r="BQ250" s="834"/>
      <c r="BR250" s="834"/>
      <c r="BS250" s="834"/>
      <c r="BT250" s="834"/>
      <c r="BU250" s="834"/>
      <c r="BV250" s="834"/>
      <c r="BW250" s="834"/>
      <c r="BX250" s="834"/>
      <c r="BY250" s="834"/>
      <c r="BZ250" s="834"/>
      <c r="CA250" s="834"/>
      <c r="CB250" s="834"/>
      <c r="CC250" s="834"/>
      <c r="CD250" s="834"/>
      <c r="CE250" s="834"/>
      <c r="CF250" s="834"/>
      <c r="CG250" s="834"/>
      <c r="CH250" s="834"/>
      <c r="CI250" s="834"/>
      <c r="CJ250" s="834"/>
      <c r="CK250" s="834"/>
      <c r="CL250" s="834"/>
      <c r="CM250" s="834"/>
      <c r="CN250" s="834"/>
      <c r="CO250" s="834"/>
      <c r="CP250" s="834"/>
      <c r="CQ250" s="834"/>
      <c r="CR250" s="834"/>
      <c r="CS250" s="834"/>
      <c r="CT250" s="834"/>
      <c r="CU250" s="834"/>
      <c r="CV250" s="834"/>
      <c r="CW250" s="834"/>
      <c r="CX250" s="834"/>
      <c r="CY250" s="834"/>
      <c r="CZ250" s="834"/>
      <c r="DA250" s="834"/>
    </row>
    <row r="251" spans="1:105" s="836" customFormat="1" ht="24.95" customHeight="1">
      <c r="A251" s="834"/>
      <c r="B251" s="1448"/>
      <c r="C251" s="1448"/>
      <c r="D251" s="1449"/>
      <c r="E251" s="1449"/>
      <c r="F251" s="1449"/>
      <c r="G251" s="1449"/>
      <c r="H251" s="1449"/>
      <c r="I251" s="1441"/>
      <c r="J251" s="2699"/>
      <c r="K251" s="2700"/>
      <c r="L251" s="2701"/>
      <c r="M251" s="2699"/>
      <c r="N251" s="2700"/>
      <c r="O251" s="2700"/>
      <c r="P251" s="2700"/>
      <c r="Q251" s="2700"/>
      <c r="R251" s="2700"/>
      <c r="S251" s="2700"/>
      <c r="T251" s="2700"/>
      <c r="U251" s="2700"/>
      <c r="V251" s="2700"/>
      <c r="W251" s="2700"/>
      <c r="X251" s="2700"/>
      <c r="Y251" s="2700"/>
      <c r="Z251" s="2700"/>
      <c r="AA251" s="2700"/>
      <c r="AB251" s="2700"/>
      <c r="AC251" s="2700"/>
      <c r="AD251" s="2700"/>
      <c r="AE251" s="2700"/>
      <c r="AF251" s="2700"/>
      <c r="AG251" s="2700"/>
      <c r="AH251" s="2701"/>
      <c r="AI251" s="830"/>
      <c r="AJ251" s="830"/>
      <c r="AK251" s="834"/>
      <c r="AL251" s="834"/>
      <c r="AM251" s="834"/>
      <c r="AN251" s="834"/>
      <c r="AO251" s="834"/>
      <c r="AP251" s="834"/>
      <c r="AQ251" s="834"/>
      <c r="AR251" s="834"/>
      <c r="AS251" s="834"/>
      <c r="AT251" s="834"/>
      <c r="AU251" s="834"/>
      <c r="AV251" s="834"/>
      <c r="AW251" s="834"/>
      <c r="AX251" s="834"/>
      <c r="AY251" s="834"/>
      <c r="AZ251" s="834"/>
      <c r="BA251" s="834"/>
      <c r="BB251" s="834"/>
      <c r="BC251" s="834"/>
      <c r="BD251" s="834"/>
      <c r="BE251" s="834"/>
      <c r="BF251" s="834"/>
      <c r="BG251" s="834"/>
      <c r="BH251" s="834"/>
      <c r="BI251" s="834"/>
      <c r="BJ251" s="834"/>
      <c r="BK251" s="834"/>
      <c r="BL251" s="834"/>
      <c r="BM251" s="834"/>
      <c r="BN251" s="834"/>
      <c r="BO251" s="834"/>
      <c r="BP251" s="834"/>
      <c r="BQ251" s="834"/>
      <c r="BR251" s="834"/>
      <c r="BS251" s="834"/>
      <c r="BT251" s="834"/>
      <c r="BU251" s="834"/>
      <c r="BV251" s="834"/>
      <c r="BW251" s="834"/>
      <c r="BX251" s="834"/>
      <c r="BY251" s="834"/>
      <c r="BZ251" s="834"/>
      <c r="CA251" s="834"/>
      <c r="CB251" s="834"/>
      <c r="CC251" s="834"/>
      <c r="CD251" s="834"/>
      <c r="CE251" s="834"/>
      <c r="CF251" s="834"/>
      <c r="CG251" s="834"/>
      <c r="CH251" s="834"/>
      <c r="CI251" s="834"/>
      <c r="CJ251" s="834"/>
      <c r="CK251" s="834"/>
      <c r="CL251" s="834"/>
      <c r="CM251" s="834"/>
      <c r="CN251" s="834"/>
      <c r="CO251" s="834"/>
      <c r="CP251" s="834"/>
      <c r="CQ251" s="834"/>
      <c r="CR251" s="834"/>
      <c r="CS251" s="834"/>
      <c r="CT251" s="834"/>
      <c r="CU251" s="834"/>
      <c r="CV251" s="834"/>
      <c r="CW251" s="834"/>
      <c r="CX251" s="834"/>
      <c r="CY251" s="834"/>
      <c r="CZ251" s="834"/>
      <c r="DA251" s="834"/>
    </row>
    <row r="252" spans="1:105" s="836" customFormat="1" ht="24.95" customHeight="1">
      <c r="A252" s="834"/>
      <c r="B252" s="1448"/>
      <c r="C252" s="1448"/>
      <c r="D252" s="1449"/>
      <c r="E252" s="1449"/>
      <c r="F252" s="1449"/>
      <c r="G252" s="1449"/>
      <c r="H252" s="1449"/>
      <c r="I252" s="1441"/>
      <c r="J252" s="2679" t="s">
        <v>1675</v>
      </c>
      <c r="K252" s="2679"/>
      <c r="L252" s="2679"/>
      <c r="M252" s="2680"/>
      <c r="N252" s="2681"/>
      <c r="O252" s="2681"/>
      <c r="P252" s="2681"/>
      <c r="Q252" s="2681"/>
      <c r="R252" s="2681"/>
      <c r="S252" s="2681"/>
      <c r="T252" s="2681"/>
      <c r="U252" s="2681"/>
      <c r="V252" s="2681"/>
      <c r="W252" s="2681"/>
      <c r="X252" s="2681"/>
      <c r="Y252" s="2681"/>
      <c r="Z252" s="2681"/>
      <c r="AA252" s="2681"/>
      <c r="AB252" s="2681"/>
      <c r="AC252" s="2681"/>
      <c r="AD252" s="2681"/>
      <c r="AE252" s="2681"/>
      <c r="AF252" s="2681"/>
      <c r="AG252" s="2681"/>
      <c r="AH252" s="2682"/>
      <c r="AI252" s="830"/>
      <c r="AJ252" s="830"/>
      <c r="AK252" s="834"/>
      <c r="AL252" s="834"/>
      <c r="AM252" s="834"/>
      <c r="AN252" s="834"/>
      <c r="AO252" s="834"/>
      <c r="AP252" s="834"/>
      <c r="AQ252" s="834"/>
      <c r="AR252" s="834"/>
      <c r="AS252" s="834"/>
      <c r="AT252" s="834"/>
      <c r="AU252" s="834"/>
      <c r="AV252" s="834"/>
      <c r="AW252" s="834"/>
      <c r="AX252" s="834"/>
      <c r="AY252" s="834"/>
      <c r="AZ252" s="834"/>
      <c r="BA252" s="834"/>
      <c r="BB252" s="834"/>
      <c r="BC252" s="834"/>
      <c r="BD252" s="834"/>
      <c r="BE252" s="834"/>
      <c r="BF252" s="834"/>
      <c r="BG252" s="834"/>
      <c r="BH252" s="834"/>
      <c r="BI252" s="834"/>
      <c r="BJ252" s="834"/>
      <c r="BK252" s="834"/>
      <c r="BL252" s="834"/>
      <c r="BM252" s="834"/>
      <c r="BN252" s="834"/>
      <c r="BO252" s="834"/>
      <c r="BP252" s="834"/>
      <c r="BQ252" s="834"/>
      <c r="BR252" s="834"/>
      <c r="BS252" s="834"/>
      <c r="BT252" s="834"/>
      <c r="BU252" s="834"/>
      <c r="BV252" s="834"/>
      <c r="BW252" s="834"/>
      <c r="BX252" s="834"/>
      <c r="BY252" s="834"/>
      <c r="BZ252" s="834"/>
      <c r="CA252" s="834"/>
      <c r="CB252" s="834"/>
      <c r="CC252" s="834"/>
      <c r="CD252" s="834"/>
      <c r="CE252" s="834"/>
      <c r="CF252" s="834"/>
      <c r="CG252" s="834"/>
      <c r="CH252" s="834"/>
      <c r="CI252" s="834"/>
      <c r="CJ252" s="834"/>
      <c r="CK252" s="834"/>
      <c r="CL252" s="834"/>
      <c r="CM252" s="834"/>
      <c r="CN252" s="834"/>
      <c r="CO252" s="834"/>
      <c r="CP252" s="834"/>
      <c r="CQ252" s="834"/>
      <c r="CR252" s="834"/>
      <c r="CS252" s="834"/>
      <c r="CT252" s="834"/>
      <c r="CU252" s="834"/>
      <c r="CV252" s="834"/>
      <c r="CW252" s="834"/>
      <c r="CX252" s="834"/>
      <c r="CY252" s="834"/>
      <c r="CZ252" s="834"/>
      <c r="DA252" s="834"/>
    </row>
    <row r="253" spans="1:105" ht="24.95" customHeight="1">
      <c r="A253" s="18"/>
      <c r="B253" s="1450"/>
      <c r="C253" s="1450"/>
      <c r="D253" s="1453"/>
      <c r="E253" s="1453"/>
      <c r="F253" s="1453"/>
      <c r="G253" s="1453"/>
      <c r="H253" s="1453"/>
      <c r="I253" s="1441"/>
      <c r="J253" s="2679" t="s">
        <v>1676</v>
      </c>
      <c r="K253" s="2679"/>
      <c r="L253" s="2679"/>
      <c r="M253" s="2680"/>
      <c r="N253" s="2681"/>
      <c r="O253" s="2681"/>
      <c r="P253" s="2681"/>
      <c r="Q253" s="2681"/>
      <c r="R253" s="2681"/>
      <c r="S253" s="2681"/>
      <c r="T253" s="2681"/>
      <c r="U253" s="2681"/>
      <c r="V253" s="2681"/>
      <c r="W253" s="2681"/>
      <c r="X253" s="2681"/>
      <c r="Y253" s="2681"/>
      <c r="Z253" s="2681"/>
      <c r="AA253" s="2681"/>
      <c r="AB253" s="2681"/>
      <c r="AC253" s="2681"/>
      <c r="AD253" s="2681"/>
      <c r="AE253" s="2681"/>
      <c r="AF253" s="2681"/>
      <c r="AG253" s="2681"/>
      <c r="AH253" s="2682"/>
      <c r="AI253" s="830"/>
      <c r="AJ253" s="830"/>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row>
    <row r="254" spans="1:105" ht="24.95" customHeight="1">
      <c r="A254" s="18"/>
      <c r="B254" s="1450"/>
      <c r="C254" s="1450"/>
      <c r="D254" s="1453"/>
      <c r="E254" s="1453"/>
      <c r="F254" s="1453"/>
      <c r="G254" s="1453"/>
      <c r="H254" s="1453"/>
      <c r="I254" s="1441"/>
      <c r="J254" s="2679" t="s">
        <v>1677</v>
      </c>
      <c r="K254" s="2679"/>
      <c r="L254" s="2679"/>
      <c r="M254" s="2680"/>
      <c r="N254" s="2681"/>
      <c r="O254" s="2681"/>
      <c r="P254" s="2681"/>
      <c r="Q254" s="2681"/>
      <c r="R254" s="2681"/>
      <c r="S254" s="2681"/>
      <c r="T254" s="2681"/>
      <c r="U254" s="2681"/>
      <c r="V254" s="2681"/>
      <c r="W254" s="2681"/>
      <c r="X254" s="2681"/>
      <c r="Y254" s="2681"/>
      <c r="Z254" s="2681"/>
      <c r="AA254" s="2681"/>
      <c r="AB254" s="2681"/>
      <c r="AC254" s="2681"/>
      <c r="AD254" s="2681"/>
      <c r="AE254" s="2681"/>
      <c r="AF254" s="2681"/>
      <c r="AG254" s="2681"/>
      <c r="AH254" s="2682"/>
      <c r="AI254" s="830"/>
      <c r="AJ254" s="830"/>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row>
    <row r="255" spans="1:105" ht="24.95" customHeight="1">
      <c r="A255" s="18"/>
      <c r="B255" s="1450"/>
      <c r="C255" s="1450"/>
      <c r="D255" s="1453"/>
      <c r="E255" s="1453"/>
      <c r="F255" s="1453"/>
      <c r="G255" s="1453"/>
      <c r="H255" s="1453"/>
      <c r="I255" s="1441"/>
      <c r="J255" s="2679" t="s">
        <v>1678</v>
      </c>
      <c r="K255" s="2679"/>
      <c r="L255" s="2679"/>
      <c r="M255" s="2680"/>
      <c r="N255" s="2681"/>
      <c r="O255" s="2681"/>
      <c r="P255" s="2681"/>
      <c r="Q255" s="2681"/>
      <c r="R255" s="2681"/>
      <c r="S255" s="2681"/>
      <c r="T255" s="2681"/>
      <c r="U255" s="2681"/>
      <c r="V255" s="2681"/>
      <c r="W255" s="2681"/>
      <c r="X255" s="2681"/>
      <c r="Y255" s="2681"/>
      <c r="Z255" s="2681"/>
      <c r="AA255" s="2681"/>
      <c r="AB255" s="2681"/>
      <c r="AC255" s="2681"/>
      <c r="AD255" s="2681"/>
      <c r="AE255" s="2681"/>
      <c r="AF255" s="2681"/>
      <c r="AG255" s="2681"/>
      <c r="AH255" s="2682"/>
      <c r="AI255" s="830"/>
      <c r="AJ255" s="830"/>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row>
    <row r="256" spans="1:105" ht="24.95" customHeight="1">
      <c r="A256" s="18"/>
      <c r="B256" s="1450"/>
      <c r="C256" s="1450"/>
      <c r="D256" s="1453"/>
      <c r="E256" s="1453"/>
      <c r="F256" s="1453"/>
      <c r="G256" s="1453"/>
      <c r="H256" s="1453"/>
      <c r="I256" s="1441"/>
      <c r="J256" s="2690" t="s">
        <v>1679</v>
      </c>
      <c r="K256" s="2690"/>
      <c r="L256" s="2690"/>
      <c r="M256" s="2680"/>
      <c r="N256" s="2681"/>
      <c r="O256" s="2681"/>
      <c r="P256" s="2681"/>
      <c r="Q256" s="2681"/>
      <c r="R256" s="2681"/>
      <c r="S256" s="2681"/>
      <c r="T256" s="2681"/>
      <c r="U256" s="2681"/>
      <c r="V256" s="2681"/>
      <c r="W256" s="2681"/>
      <c r="X256" s="2681"/>
      <c r="Y256" s="2681"/>
      <c r="Z256" s="2681"/>
      <c r="AA256" s="2681"/>
      <c r="AB256" s="2681"/>
      <c r="AC256" s="2681"/>
      <c r="AD256" s="2681"/>
      <c r="AE256" s="2681"/>
      <c r="AF256" s="2681"/>
      <c r="AG256" s="2681"/>
      <c r="AH256" s="2682"/>
      <c r="AI256" s="830"/>
      <c r="AJ256" s="830"/>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row>
    <row r="257" spans="1:105" ht="24.95" customHeight="1">
      <c r="A257" s="18"/>
      <c r="B257" s="1441"/>
      <c r="C257" s="1441"/>
      <c r="D257" s="1441"/>
      <c r="E257" s="1441"/>
      <c r="F257" s="1441"/>
      <c r="G257" s="1441"/>
      <c r="H257" s="1441"/>
      <c r="I257" s="1441"/>
      <c r="J257" s="2690" t="s">
        <v>1680</v>
      </c>
      <c r="K257" s="2690"/>
      <c r="L257" s="2690"/>
      <c r="M257" s="2680"/>
      <c r="N257" s="2681"/>
      <c r="O257" s="2681"/>
      <c r="P257" s="2681"/>
      <c r="Q257" s="2681"/>
      <c r="R257" s="2681"/>
      <c r="S257" s="2681"/>
      <c r="T257" s="2681"/>
      <c r="U257" s="2681"/>
      <c r="V257" s="2681"/>
      <c r="W257" s="2681"/>
      <c r="X257" s="2681"/>
      <c r="Y257" s="2681"/>
      <c r="Z257" s="2681"/>
      <c r="AA257" s="2681"/>
      <c r="AB257" s="2681"/>
      <c r="AC257" s="2681"/>
      <c r="AD257" s="2681"/>
      <c r="AE257" s="2681"/>
      <c r="AF257" s="2681"/>
      <c r="AG257" s="2681"/>
      <c r="AH257" s="2682"/>
      <c r="AI257" s="830"/>
      <c r="AJ257" s="830"/>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row>
    <row r="258" spans="1:105" ht="24.95" customHeight="1">
      <c r="A258" s="18"/>
      <c r="B258" s="1454" t="s">
        <v>25</v>
      </c>
      <c r="C258" s="1454"/>
      <c r="D258" s="1454"/>
      <c r="E258" s="1454"/>
      <c r="F258" s="1454"/>
      <c r="G258" s="1454"/>
      <c r="H258" s="1454"/>
      <c r="I258" s="1454"/>
      <c r="J258" s="1454"/>
      <c r="K258" s="1454"/>
      <c r="L258" s="1454"/>
      <c r="M258" s="1454"/>
      <c r="N258" s="1454"/>
      <c r="O258" s="1454"/>
      <c r="P258" s="1454"/>
      <c r="Q258" s="1454"/>
      <c r="R258" s="1454"/>
      <c r="S258" s="1454"/>
      <c r="T258" s="1454"/>
      <c r="U258" s="1454"/>
      <c r="V258" s="1454"/>
      <c r="W258" s="1441"/>
      <c r="X258" s="1441"/>
      <c r="Y258" s="1441"/>
      <c r="Z258" s="1441"/>
      <c r="AA258" s="1441"/>
      <c r="AB258" s="1441"/>
      <c r="AC258" s="1441"/>
      <c r="AD258" s="1441"/>
      <c r="AE258" s="1441"/>
      <c r="AF258" s="1441"/>
      <c r="AG258" s="1441"/>
      <c r="AH258" s="1441"/>
      <c r="AI258" s="830"/>
      <c r="AJ258" s="830"/>
      <c r="AK258" s="744"/>
      <c r="AL258" s="744"/>
      <c r="AM258" s="744"/>
      <c r="AN258" s="18"/>
      <c r="AO258" s="18"/>
      <c r="AP258" s="18"/>
      <c r="AQ258" s="18"/>
      <c r="AR258" s="18"/>
      <c r="AS258" s="18"/>
      <c r="AT258" s="18"/>
      <c r="AU258" s="18"/>
      <c r="AV258" s="18"/>
      <c r="AW258" s="18"/>
      <c r="AX258" s="18"/>
      <c r="AY258" s="18"/>
      <c r="AZ258" s="18"/>
      <c r="BA258" s="18"/>
      <c r="BB258" s="18"/>
      <c r="BC258" s="18"/>
      <c r="BD258" s="744"/>
      <c r="BE258" s="744"/>
      <c r="BF258" s="744"/>
      <c r="BG258" s="744"/>
      <c r="BH258" s="744"/>
      <c r="BI258" s="744"/>
      <c r="BJ258" s="744"/>
      <c r="BK258" s="744"/>
      <c r="BL258" s="744"/>
      <c r="BM258" s="744"/>
      <c r="BN258" s="744"/>
      <c r="BO258" s="744"/>
      <c r="BP258" s="744"/>
      <c r="BQ258" s="744"/>
      <c r="BR258" s="744"/>
      <c r="BS258" s="744"/>
      <c r="BT258" s="744"/>
      <c r="BU258" s="744"/>
      <c r="BV258" s="744"/>
      <c r="BW258" s="744"/>
      <c r="BX258" s="744"/>
      <c r="BY258" s="744"/>
      <c r="BZ258" s="744"/>
      <c r="CA258" s="744"/>
      <c r="CB258" s="744"/>
      <c r="CC258" s="744"/>
      <c r="CD258" s="744"/>
      <c r="CE258" s="744"/>
      <c r="CF258" s="744"/>
      <c r="CG258" s="744"/>
      <c r="CH258" s="744"/>
      <c r="CI258" s="744"/>
      <c r="CJ258" s="744"/>
      <c r="CK258" s="744"/>
      <c r="CL258" s="744"/>
      <c r="CM258" s="744"/>
      <c r="CN258" s="744"/>
      <c r="CO258" s="744"/>
      <c r="CP258" s="744"/>
      <c r="CQ258" s="744"/>
      <c r="CR258" s="744"/>
      <c r="CS258" s="744"/>
      <c r="CT258" s="744"/>
      <c r="CU258" s="744"/>
      <c r="CV258" s="744"/>
      <c r="CW258" s="744"/>
      <c r="CX258" s="744"/>
      <c r="CY258" s="744"/>
      <c r="CZ258" s="744"/>
      <c r="DA258" s="744"/>
    </row>
    <row r="259" spans="1:105" ht="24.95" customHeight="1">
      <c r="A259" s="744"/>
      <c r="B259" s="2666"/>
      <c r="C259" s="2667"/>
      <c r="D259" s="2667"/>
      <c r="E259" s="2668"/>
      <c r="F259" s="2661" t="s">
        <v>103</v>
      </c>
      <c r="G259" s="2661"/>
      <c r="H259" s="2661"/>
      <c r="I259" s="2661"/>
      <c r="J259" s="2661"/>
      <c r="K259" s="2661"/>
      <c r="L259" s="2661"/>
      <c r="M259" s="2661"/>
      <c r="N259" s="2661"/>
      <c r="O259" s="2661"/>
      <c r="P259" s="2661"/>
      <c r="Q259" s="2661"/>
      <c r="R259" s="2661"/>
      <c r="S259" s="2661"/>
      <c r="T259" s="2661"/>
      <c r="U259" s="2661"/>
      <c r="V259" s="2661"/>
      <c r="W259" s="2661"/>
      <c r="X259" s="2661"/>
      <c r="Y259" s="2661"/>
      <c r="Z259" s="2661"/>
      <c r="AA259" s="2661"/>
      <c r="AB259" s="2661"/>
      <c r="AC259" s="2661" t="s">
        <v>67</v>
      </c>
      <c r="AD259" s="2661"/>
      <c r="AE259" s="2661"/>
      <c r="AF259" s="2661"/>
      <c r="AG259" s="2661"/>
      <c r="AH259" s="2661"/>
      <c r="AI259" s="832" t="s">
        <v>792</v>
      </c>
      <c r="AJ259" s="832"/>
      <c r="AK259" s="744"/>
      <c r="AL259" s="744"/>
      <c r="AM259" s="744"/>
      <c r="AN259" s="744"/>
      <c r="AO259" s="744"/>
      <c r="AP259" s="744"/>
      <c r="AQ259" s="744"/>
      <c r="AR259" s="744"/>
      <c r="AS259" s="744"/>
      <c r="AT259" s="744"/>
      <c r="AU259" s="744"/>
      <c r="AV259" s="744"/>
      <c r="AW259" s="744"/>
      <c r="AX259" s="744"/>
      <c r="AY259" s="744"/>
      <c r="AZ259" s="744"/>
      <c r="BA259" s="744"/>
      <c r="BB259" s="744"/>
      <c r="BC259" s="744"/>
      <c r="BD259" s="744"/>
      <c r="BE259" s="744"/>
      <c r="BF259" s="744"/>
      <c r="BG259" s="744"/>
      <c r="BH259" s="744"/>
      <c r="BI259" s="744"/>
      <c r="BJ259" s="744"/>
      <c r="BK259" s="744"/>
      <c r="BL259" s="744"/>
      <c r="BM259" s="744"/>
      <c r="BN259" s="744"/>
      <c r="BO259" s="744"/>
      <c r="BP259" s="744"/>
      <c r="BQ259" s="744"/>
      <c r="BR259" s="744"/>
      <c r="BS259" s="744"/>
      <c r="BT259" s="744"/>
      <c r="BU259" s="744"/>
      <c r="BV259" s="744"/>
      <c r="BW259" s="744"/>
      <c r="BX259" s="744"/>
      <c r="BY259" s="744"/>
      <c r="BZ259" s="744"/>
      <c r="CA259" s="744"/>
      <c r="CB259" s="744"/>
      <c r="CC259" s="744"/>
      <c r="CD259" s="744"/>
      <c r="CE259" s="744"/>
      <c r="CF259" s="744"/>
      <c r="CG259" s="744"/>
      <c r="CH259" s="744"/>
      <c r="CI259" s="744"/>
      <c r="CJ259" s="744"/>
      <c r="CK259" s="744"/>
      <c r="CL259" s="744"/>
      <c r="CM259" s="744"/>
      <c r="CN259" s="744"/>
      <c r="CO259" s="744"/>
      <c r="CP259" s="744"/>
      <c r="CQ259" s="744"/>
      <c r="CR259" s="744"/>
      <c r="CS259" s="744"/>
      <c r="CT259" s="744"/>
      <c r="CU259" s="744"/>
      <c r="CV259" s="744"/>
      <c r="CW259" s="744"/>
      <c r="CX259" s="744"/>
      <c r="CY259" s="744"/>
      <c r="CZ259" s="744"/>
      <c r="DA259" s="744"/>
    </row>
    <row r="260" spans="1:105" ht="24.95" customHeight="1">
      <c r="A260" s="744"/>
      <c r="B260" s="2661" t="s">
        <v>782</v>
      </c>
      <c r="C260" s="2661"/>
      <c r="D260" s="2661"/>
      <c r="E260" s="2661"/>
      <c r="F260" s="2662">
        <f>AN14</f>
        <v>45883</v>
      </c>
      <c r="G260" s="2663"/>
      <c r="H260" s="2663"/>
      <c r="I260" s="2663"/>
      <c r="J260" s="2663"/>
      <c r="K260" s="2663"/>
      <c r="L260" s="2663"/>
      <c r="M260" s="2663"/>
      <c r="N260" s="2663"/>
      <c r="O260" s="2663"/>
      <c r="P260" s="2663"/>
      <c r="Q260" s="829" t="s">
        <v>789</v>
      </c>
      <c r="R260" s="2663">
        <f>AN15</f>
        <v>45913</v>
      </c>
      <c r="S260" s="2663"/>
      <c r="T260" s="2663"/>
      <c r="U260" s="2663"/>
      <c r="V260" s="2663"/>
      <c r="W260" s="2663"/>
      <c r="X260" s="2663"/>
      <c r="Y260" s="2663"/>
      <c r="Z260" s="2663"/>
      <c r="AA260" s="2663"/>
      <c r="AB260" s="2664"/>
      <c r="AC260" s="2665">
        <f>AI23+AI39</f>
        <v>0</v>
      </c>
      <c r="AD260" s="2665"/>
      <c r="AE260" s="2665"/>
      <c r="AF260" s="2665"/>
      <c r="AG260" s="2665"/>
      <c r="AH260" s="2665"/>
      <c r="AI260" s="833">
        <f t="shared" ref="AI260:AI265" si="20">IF(F260="","",DATEDIF(F260-1,R260,"D"))</f>
        <v>31</v>
      </c>
      <c r="AJ260" s="833"/>
      <c r="AK260" s="828">
        <f>COUNTIF(AI260:AI265,"&gt;27")</f>
        <v>6</v>
      </c>
      <c r="AL260" s="744"/>
      <c r="AM260" s="744"/>
      <c r="AN260" s="744"/>
      <c r="AO260" s="744"/>
      <c r="AP260" s="744"/>
      <c r="AQ260" s="744"/>
      <c r="AR260" s="744"/>
      <c r="AS260" s="744"/>
      <c r="AT260" s="744"/>
      <c r="AU260" s="744"/>
      <c r="AV260" s="744"/>
      <c r="AW260" s="744"/>
      <c r="AX260" s="744"/>
      <c r="AY260" s="744"/>
      <c r="AZ260" s="744"/>
      <c r="BA260" s="744"/>
      <c r="BB260" s="744"/>
      <c r="BC260" s="744"/>
      <c r="BD260" s="744"/>
      <c r="BE260" s="744"/>
      <c r="BF260" s="744"/>
      <c r="BG260" s="744"/>
      <c r="BH260" s="744"/>
      <c r="BI260" s="744"/>
      <c r="BJ260" s="744"/>
      <c r="BK260" s="744"/>
      <c r="BL260" s="744"/>
      <c r="BM260" s="744"/>
      <c r="BN260" s="744"/>
      <c r="BO260" s="744"/>
      <c r="BP260" s="744"/>
      <c r="BQ260" s="744"/>
      <c r="BR260" s="744"/>
      <c r="BS260" s="744"/>
      <c r="BT260" s="744"/>
      <c r="BU260" s="744"/>
      <c r="BV260" s="744"/>
      <c r="BW260" s="744"/>
      <c r="BX260" s="744"/>
      <c r="BY260" s="744"/>
      <c r="BZ260" s="744"/>
      <c r="CA260" s="744"/>
      <c r="CB260" s="744"/>
      <c r="CC260" s="744"/>
      <c r="CD260" s="744"/>
      <c r="CE260" s="744"/>
      <c r="CF260" s="744"/>
      <c r="CG260" s="744"/>
      <c r="CH260" s="744"/>
      <c r="CI260" s="744"/>
      <c r="CJ260" s="744"/>
      <c r="CK260" s="744"/>
      <c r="CL260" s="744"/>
      <c r="CM260" s="744"/>
      <c r="CN260" s="744"/>
      <c r="CO260" s="744"/>
      <c r="CP260" s="744"/>
      <c r="CQ260" s="744"/>
      <c r="CR260" s="744"/>
      <c r="CS260" s="744"/>
      <c r="CT260" s="744"/>
      <c r="CU260" s="744"/>
      <c r="CV260" s="744"/>
      <c r="CW260" s="744"/>
      <c r="CX260" s="744"/>
      <c r="CY260" s="744"/>
      <c r="CZ260" s="744"/>
      <c r="DA260" s="744"/>
    </row>
    <row r="261" spans="1:105" ht="24.95" customHeight="1">
      <c r="A261" s="744"/>
      <c r="B261" s="2661" t="s">
        <v>783</v>
      </c>
      <c r="C261" s="2661"/>
      <c r="D261" s="2661"/>
      <c r="E261" s="2661"/>
      <c r="F261" s="2662">
        <f>AO14</f>
        <v>45914</v>
      </c>
      <c r="G261" s="2663"/>
      <c r="H261" s="2663"/>
      <c r="I261" s="2663"/>
      <c r="J261" s="2663"/>
      <c r="K261" s="2663"/>
      <c r="L261" s="2663"/>
      <c r="M261" s="2663"/>
      <c r="N261" s="2663"/>
      <c r="O261" s="2663"/>
      <c r="P261" s="2663"/>
      <c r="Q261" s="829" t="s">
        <v>793</v>
      </c>
      <c r="R261" s="2663">
        <f>AO15</f>
        <v>45943</v>
      </c>
      <c r="S261" s="2663"/>
      <c r="T261" s="2663"/>
      <c r="U261" s="2663"/>
      <c r="V261" s="2663"/>
      <c r="W261" s="2663"/>
      <c r="X261" s="2663"/>
      <c r="Y261" s="2663"/>
      <c r="Z261" s="2663"/>
      <c r="AA261" s="2663"/>
      <c r="AB261" s="2664"/>
      <c r="AC261" s="2665">
        <f>AI58+AI74</f>
        <v>0</v>
      </c>
      <c r="AD261" s="2665"/>
      <c r="AE261" s="2665"/>
      <c r="AF261" s="2665"/>
      <c r="AG261" s="2665"/>
      <c r="AH261" s="2665"/>
      <c r="AI261" s="833">
        <f t="shared" si="20"/>
        <v>30</v>
      </c>
      <c r="AJ261" s="833"/>
      <c r="AK261" s="744"/>
      <c r="AL261" s="744"/>
      <c r="AM261" s="744"/>
      <c r="AN261" s="744"/>
      <c r="AO261" s="744"/>
      <c r="AP261" s="744"/>
      <c r="AQ261" s="744"/>
      <c r="AR261" s="744"/>
      <c r="AS261" s="744"/>
      <c r="AT261" s="744"/>
      <c r="AU261" s="744"/>
      <c r="AV261" s="744"/>
      <c r="AW261" s="744"/>
      <c r="AX261" s="744"/>
      <c r="AY261" s="744"/>
      <c r="AZ261" s="744"/>
      <c r="BA261" s="744"/>
      <c r="BB261" s="744"/>
      <c r="BC261" s="744"/>
      <c r="BD261" s="744"/>
      <c r="BE261" s="744"/>
      <c r="BF261" s="744"/>
      <c r="BG261" s="744"/>
      <c r="BH261" s="744"/>
      <c r="BI261" s="744"/>
      <c r="BJ261" s="744"/>
      <c r="BK261" s="744"/>
      <c r="BL261" s="744"/>
      <c r="BM261" s="744"/>
      <c r="BN261" s="744"/>
      <c r="BO261" s="744"/>
      <c r="BP261" s="744"/>
      <c r="BQ261" s="744"/>
      <c r="BR261" s="744"/>
      <c r="BS261" s="744"/>
      <c r="BT261" s="744"/>
      <c r="BU261" s="744"/>
      <c r="BV261" s="744"/>
      <c r="BW261" s="744"/>
      <c r="BX261" s="744"/>
      <c r="BY261" s="744"/>
      <c r="BZ261" s="744"/>
      <c r="CA261" s="744"/>
      <c r="CB261" s="744"/>
      <c r="CC261" s="744"/>
      <c r="CD261" s="744"/>
      <c r="CE261" s="744"/>
      <c r="CF261" s="744"/>
      <c r="CG261" s="744"/>
      <c r="CH261" s="744"/>
      <c r="CI261" s="744"/>
      <c r="CJ261" s="744"/>
      <c r="CK261" s="744"/>
      <c r="CL261" s="744"/>
      <c r="CM261" s="744"/>
      <c r="CN261" s="744"/>
      <c r="CO261" s="744"/>
      <c r="CP261" s="744"/>
      <c r="CQ261" s="744"/>
      <c r="CR261" s="744"/>
      <c r="CS261" s="744"/>
      <c r="CT261" s="744"/>
      <c r="CU261" s="744"/>
      <c r="CV261" s="744"/>
      <c r="CW261" s="744"/>
      <c r="CX261" s="744"/>
      <c r="CY261" s="744"/>
      <c r="CZ261" s="744"/>
      <c r="DA261" s="744"/>
    </row>
    <row r="262" spans="1:105" ht="24.95" customHeight="1">
      <c r="A262" s="744"/>
      <c r="B262" s="2661" t="s">
        <v>784</v>
      </c>
      <c r="C262" s="2661"/>
      <c r="D262" s="2661"/>
      <c r="E262" s="2661"/>
      <c r="F262" s="2662">
        <f>AP14</f>
        <v>45944</v>
      </c>
      <c r="G262" s="2663"/>
      <c r="H262" s="2663"/>
      <c r="I262" s="2663"/>
      <c r="J262" s="2663"/>
      <c r="K262" s="2663"/>
      <c r="L262" s="2663"/>
      <c r="M262" s="2663"/>
      <c r="N262" s="2663"/>
      <c r="O262" s="2663"/>
      <c r="P262" s="2663"/>
      <c r="Q262" s="829" t="s">
        <v>794</v>
      </c>
      <c r="R262" s="2663">
        <f>AP15</f>
        <v>45974</v>
      </c>
      <c r="S262" s="2663"/>
      <c r="T262" s="2663"/>
      <c r="U262" s="2663"/>
      <c r="V262" s="2663"/>
      <c r="W262" s="2663"/>
      <c r="X262" s="2663"/>
      <c r="Y262" s="2663"/>
      <c r="Z262" s="2663"/>
      <c r="AA262" s="2663"/>
      <c r="AB262" s="2664"/>
      <c r="AC262" s="2665">
        <f>AI93+AI109</f>
        <v>0</v>
      </c>
      <c r="AD262" s="2665"/>
      <c r="AE262" s="2665"/>
      <c r="AF262" s="2665"/>
      <c r="AG262" s="2665"/>
      <c r="AH262" s="2665"/>
      <c r="AI262" s="833">
        <f t="shared" si="20"/>
        <v>31</v>
      </c>
      <c r="AJ262" s="833"/>
      <c r="AK262" s="744"/>
      <c r="AL262" s="744"/>
      <c r="AM262" s="744"/>
      <c r="AN262" s="744"/>
      <c r="AO262" s="744"/>
      <c r="AP262" s="744"/>
      <c r="AQ262" s="744"/>
      <c r="AR262" s="744"/>
      <c r="AS262" s="744"/>
      <c r="AT262" s="744"/>
      <c r="AU262" s="744"/>
      <c r="AV262" s="744"/>
      <c r="AW262" s="744"/>
      <c r="AX262" s="744"/>
      <c r="AY262" s="744"/>
      <c r="AZ262" s="744"/>
      <c r="BA262" s="744"/>
      <c r="BB262" s="744"/>
      <c r="BC262" s="744"/>
      <c r="BD262" s="744"/>
      <c r="BE262" s="744"/>
      <c r="BF262" s="744"/>
      <c r="BG262" s="744"/>
      <c r="BH262" s="744"/>
      <c r="BI262" s="744"/>
      <c r="BJ262" s="744"/>
      <c r="BK262" s="744"/>
      <c r="BL262" s="744"/>
      <c r="BM262" s="744"/>
      <c r="BN262" s="744"/>
      <c r="BO262" s="744"/>
      <c r="BP262" s="744"/>
      <c r="BQ262" s="744"/>
      <c r="BR262" s="744"/>
      <c r="BS262" s="744"/>
      <c r="BT262" s="744"/>
      <c r="BU262" s="744"/>
      <c r="BV262" s="744"/>
      <c r="BW262" s="744"/>
      <c r="BX262" s="744"/>
      <c r="BY262" s="744"/>
      <c r="BZ262" s="744"/>
      <c r="CA262" s="744"/>
      <c r="CB262" s="744"/>
      <c r="CC262" s="744"/>
      <c r="CD262" s="744"/>
      <c r="CE262" s="744"/>
      <c r="CF262" s="744"/>
      <c r="CG262" s="744"/>
      <c r="CH262" s="744"/>
      <c r="CI262" s="744"/>
      <c r="CJ262" s="744"/>
      <c r="CK262" s="744"/>
      <c r="CL262" s="744"/>
      <c r="CM262" s="744"/>
      <c r="CN262" s="744"/>
      <c r="CO262" s="744"/>
      <c r="CP262" s="744"/>
      <c r="CQ262" s="744"/>
      <c r="CR262" s="744"/>
      <c r="CS262" s="744"/>
      <c r="CT262" s="744"/>
      <c r="CU262" s="744"/>
      <c r="CV262" s="744"/>
      <c r="CW262" s="744"/>
      <c r="CX262" s="744"/>
      <c r="CY262" s="744"/>
      <c r="CZ262" s="744"/>
      <c r="DA262" s="744"/>
    </row>
    <row r="263" spans="1:105" ht="24.95" customHeight="1">
      <c r="A263" s="744"/>
      <c r="B263" s="2661" t="s">
        <v>785</v>
      </c>
      <c r="C263" s="2661"/>
      <c r="D263" s="2661"/>
      <c r="E263" s="2661"/>
      <c r="F263" s="2662">
        <f>IF(AQ15="","",AQ14)</f>
        <v>45975</v>
      </c>
      <c r="G263" s="2663"/>
      <c r="H263" s="2663"/>
      <c r="I263" s="2663"/>
      <c r="J263" s="2663"/>
      <c r="K263" s="2663"/>
      <c r="L263" s="2663"/>
      <c r="M263" s="2663"/>
      <c r="N263" s="2663"/>
      <c r="O263" s="2663"/>
      <c r="P263" s="2663"/>
      <c r="Q263" s="829" t="s">
        <v>793</v>
      </c>
      <c r="R263" s="2663">
        <f>IF(AQ15="","",AQ15)</f>
        <v>46004</v>
      </c>
      <c r="S263" s="2663"/>
      <c r="T263" s="2663"/>
      <c r="U263" s="2663"/>
      <c r="V263" s="2663"/>
      <c r="W263" s="2663"/>
      <c r="X263" s="2663"/>
      <c r="Y263" s="2663"/>
      <c r="Z263" s="2663"/>
      <c r="AA263" s="2663"/>
      <c r="AB263" s="2664"/>
      <c r="AC263" s="2665">
        <f>AI128+AI144</f>
        <v>0</v>
      </c>
      <c r="AD263" s="2665"/>
      <c r="AE263" s="2665"/>
      <c r="AF263" s="2665"/>
      <c r="AG263" s="2665"/>
      <c r="AH263" s="2665"/>
      <c r="AI263" s="833">
        <f t="shared" si="20"/>
        <v>30</v>
      </c>
      <c r="AJ263" s="833"/>
      <c r="AK263" s="744"/>
      <c r="AL263" s="744"/>
      <c r="AM263" s="744"/>
      <c r="AN263" s="744"/>
      <c r="AO263" s="744"/>
      <c r="AP263" s="744"/>
      <c r="AQ263" s="744"/>
      <c r="AR263" s="744"/>
      <c r="AS263" s="744"/>
      <c r="AT263" s="744"/>
      <c r="AU263" s="744"/>
      <c r="AV263" s="744"/>
      <c r="AW263" s="744"/>
      <c r="AX263" s="744"/>
      <c r="AY263" s="744"/>
      <c r="AZ263" s="744"/>
      <c r="BA263" s="744"/>
      <c r="BB263" s="744"/>
      <c r="BC263" s="744"/>
      <c r="BD263" s="744"/>
      <c r="BE263" s="744"/>
      <c r="BF263" s="744"/>
      <c r="BG263" s="744"/>
      <c r="BH263" s="744"/>
      <c r="BI263" s="744"/>
      <c r="BJ263" s="744"/>
      <c r="BK263" s="744"/>
      <c r="BL263" s="744"/>
      <c r="BM263" s="744"/>
      <c r="BN263" s="744"/>
      <c r="BO263" s="744"/>
      <c r="BP263" s="744"/>
      <c r="BQ263" s="744"/>
      <c r="BR263" s="744"/>
      <c r="BS263" s="744"/>
      <c r="BT263" s="744"/>
      <c r="BU263" s="744"/>
      <c r="BV263" s="744"/>
      <c r="BW263" s="744"/>
      <c r="BX263" s="744"/>
      <c r="BY263" s="744"/>
      <c r="BZ263" s="744"/>
      <c r="CA263" s="744"/>
      <c r="CB263" s="744"/>
      <c r="CC263" s="744"/>
      <c r="CD263" s="744"/>
      <c r="CE263" s="744"/>
      <c r="CF263" s="744"/>
      <c r="CG263" s="744"/>
      <c r="CH263" s="744"/>
      <c r="CI263" s="744"/>
      <c r="CJ263" s="744"/>
      <c r="CK263" s="744"/>
      <c r="CL263" s="744"/>
      <c r="CM263" s="744"/>
      <c r="CN263" s="744"/>
      <c r="CO263" s="744"/>
      <c r="CP263" s="744"/>
      <c r="CQ263" s="744"/>
      <c r="CR263" s="744"/>
      <c r="CS263" s="744"/>
      <c r="CT263" s="744"/>
      <c r="CU263" s="744"/>
      <c r="CV263" s="744"/>
      <c r="CW263" s="744"/>
      <c r="CX263" s="744"/>
      <c r="CY263" s="744"/>
      <c r="CZ263" s="744"/>
      <c r="DA263" s="744"/>
    </row>
    <row r="264" spans="1:105" ht="24.95" customHeight="1">
      <c r="A264" s="744"/>
      <c r="B264" s="2661" t="s">
        <v>786</v>
      </c>
      <c r="C264" s="2661"/>
      <c r="D264" s="2661"/>
      <c r="E264" s="2661"/>
      <c r="F264" s="2662">
        <f>IF(AR15="","",AR14)</f>
        <v>46005</v>
      </c>
      <c r="G264" s="2663"/>
      <c r="H264" s="2663"/>
      <c r="I264" s="2663"/>
      <c r="J264" s="2663"/>
      <c r="K264" s="2663"/>
      <c r="L264" s="2663"/>
      <c r="M264" s="2663"/>
      <c r="N264" s="2663"/>
      <c r="O264" s="2663"/>
      <c r="P264" s="2663"/>
      <c r="Q264" s="829" t="s">
        <v>794</v>
      </c>
      <c r="R264" s="2663">
        <f>IF(AR15="","",AR15)</f>
        <v>46035</v>
      </c>
      <c r="S264" s="2663"/>
      <c r="T264" s="2663"/>
      <c r="U264" s="2663"/>
      <c r="V264" s="2663"/>
      <c r="W264" s="2663"/>
      <c r="X264" s="2663"/>
      <c r="Y264" s="2663"/>
      <c r="Z264" s="2663"/>
      <c r="AA264" s="2663"/>
      <c r="AB264" s="2664"/>
      <c r="AC264" s="2665">
        <f>AI163+AI179</f>
        <v>0</v>
      </c>
      <c r="AD264" s="2665"/>
      <c r="AE264" s="2665"/>
      <c r="AF264" s="2665"/>
      <c r="AG264" s="2665"/>
      <c r="AH264" s="2665"/>
      <c r="AI264" s="833">
        <f t="shared" si="20"/>
        <v>31</v>
      </c>
      <c r="AJ264" s="833"/>
      <c r="AK264" s="744"/>
      <c r="AL264" s="744"/>
      <c r="AM264" s="744"/>
      <c r="AN264" s="744"/>
      <c r="AO264" s="744"/>
      <c r="AP264" s="744"/>
      <c r="AQ264" s="744"/>
      <c r="AR264" s="744"/>
      <c r="AS264" s="744"/>
      <c r="AT264" s="744"/>
      <c r="AU264" s="744"/>
      <c r="AV264" s="744"/>
      <c r="AW264" s="744"/>
      <c r="AX264" s="744"/>
      <c r="AY264" s="744"/>
      <c r="AZ264" s="744"/>
      <c r="BA264" s="744"/>
      <c r="BB264" s="744"/>
      <c r="BC264" s="744"/>
      <c r="BD264" s="744"/>
      <c r="BE264" s="744"/>
      <c r="BF264" s="744"/>
      <c r="BG264" s="744"/>
      <c r="BH264" s="744"/>
      <c r="BI264" s="744"/>
      <c r="BJ264" s="744"/>
      <c r="BK264" s="744"/>
      <c r="BL264" s="744"/>
      <c r="BM264" s="744"/>
      <c r="BN264" s="744"/>
      <c r="BO264" s="744"/>
      <c r="BP264" s="744"/>
      <c r="BQ264" s="744"/>
      <c r="BR264" s="744"/>
      <c r="BS264" s="744"/>
      <c r="BT264" s="744"/>
      <c r="BU264" s="744"/>
      <c r="BV264" s="744"/>
      <c r="BW264" s="744"/>
      <c r="BX264" s="744"/>
      <c r="BY264" s="744"/>
      <c r="BZ264" s="744"/>
      <c r="CA264" s="744"/>
      <c r="CB264" s="744"/>
      <c r="CC264" s="744"/>
      <c r="CD264" s="744"/>
      <c r="CE264" s="744"/>
      <c r="CF264" s="744"/>
      <c r="CG264" s="744"/>
      <c r="CH264" s="744"/>
      <c r="CI264" s="744"/>
      <c r="CJ264" s="744"/>
      <c r="CK264" s="744"/>
      <c r="CL264" s="744"/>
      <c r="CM264" s="744"/>
      <c r="CN264" s="744"/>
      <c r="CO264" s="744"/>
      <c r="CP264" s="744"/>
      <c r="CQ264" s="744"/>
      <c r="CR264" s="744"/>
      <c r="CS264" s="744"/>
      <c r="CT264" s="744"/>
      <c r="CU264" s="744"/>
      <c r="CV264" s="744"/>
      <c r="CW264" s="744"/>
      <c r="CX264" s="744"/>
      <c r="CY264" s="744"/>
      <c r="CZ264" s="744"/>
      <c r="DA264" s="744"/>
    </row>
    <row r="265" spans="1:105" ht="24.75" customHeight="1">
      <c r="A265" s="744"/>
      <c r="B265" s="2661" t="s">
        <v>787</v>
      </c>
      <c r="C265" s="2661"/>
      <c r="D265" s="2661"/>
      <c r="E265" s="2661"/>
      <c r="F265" s="2662">
        <f>IF(AS15="","",AS14)</f>
        <v>46036</v>
      </c>
      <c r="G265" s="2663"/>
      <c r="H265" s="2663"/>
      <c r="I265" s="2663"/>
      <c r="J265" s="2663"/>
      <c r="K265" s="2663"/>
      <c r="L265" s="2663"/>
      <c r="M265" s="2663"/>
      <c r="N265" s="2663"/>
      <c r="O265" s="2663"/>
      <c r="P265" s="2663"/>
      <c r="Q265" s="829" t="s">
        <v>794</v>
      </c>
      <c r="R265" s="2663">
        <f>IF(AS15="","",AS15)</f>
        <v>46066</v>
      </c>
      <c r="S265" s="2663"/>
      <c r="T265" s="2663"/>
      <c r="U265" s="2663"/>
      <c r="V265" s="2663"/>
      <c r="W265" s="2663"/>
      <c r="X265" s="2663"/>
      <c r="Y265" s="2663"/>
      <c r="Z265" s="2663"/>
      <c r="AA265" s="2663"/>
      <c r="AB265" s="2664"/>
      <c r="AC265" s="2665">
        <f>AI198+AI214</f>
        <v>0</v>
      </c>
      <c r="AD265" s="2665"/>
      <c r="AE265" s="2665"/>
      <c r="AF265" s="2665"/>
      <c r="AG265" s="2665"/>
      <c r="AH265" s="2665"/>
      <c r="AI265" s="833">
        <f t="shared" si="20"/>
        <v>31</v>
      </c>
      <c r="AJ265" s="833"/>
      <c r="AK265" s="744"/>
      <c r="AL265" s="18"/>
      <c r="AM265" s="18"/>
      <c r="AN265" s="744"/>
      <c r="AO265" s="744"/>
      <c r="AP265" s="744"/>
      <c r="AQ265" s="744"/>
      <c r="AR265" s="744"/>
      <c r="AS265" s="744"/>
      <c r="AT265" s="744"/>
      <c r="AU265" s="744"/>
      <c r="AV265" s="744"/>
      <c r="AW265" s="744"/>
      <c r="AX265" s="744"/>
      <c r="AY265" s="744"/>
      <c r="AZ265" s="744"/>
      <c r="BA265" s="744"/>
      <c r="BB265" s="744"/>
      <c r="BC265" s="744"/>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row>
    <row r="266" spans="1:105" ht="24.95" customHeight="1">
      <c r="A266" s="18"/>
      <c r="B266" s="831"/>
      <c r="C266" s="831"/>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1"/>
      <c r="Z266" s="831"/>
      <c r="AA266" s="831"/>
      <c r="AB266" s="831"/>
      <c r="AC266" s="831"/>
      <c r="AD266" s="831"/>
      <c r="AE266" s="831"/>
      <c r="AF266" s="831"/>
      <c r="AG266" s="831"/>
      <c r="AH266" s="831"/>
      <c r="AI266" s="830"/>
      <c r="AJ266" s="830"/>
      <c r="AK266" s="744"/>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row>
    <row r="267" spans="1:105" ht="24.95" customHeight="1">
      <c r="A267" s="18"/>
      <c r="B267" s="831"/>
      <c r="C267" s="831"/>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1"/>
      <c r="Z267" s="831"/>
      <c r="AA267" s="831"/>
      <c r="AB267" s="831"/>
      <c r="AC267" s="2670" t="s">
        <v>818</v>
      </c>
      <c r="AD267" s="2670"/>
      <c r="AE267" s="831"/>
      <c r="AF267" s="2669">
        <f>AC260+AC261+AC262+AC263+AC264+AC265</f>
        <v>0</v>
      </c>
      <c r="AG267" s="2669"/>
      <c r="AH267" s="2669"/>
      <c r="AI267" s="830"/>
      <c r="AJ267" s="830"/>
      <c r="AK267" s="18">
        <f>SUM(AI260:AI265)</f>
        <v>184</v>
      </c>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row>
    <row r="268" spans="1:105">
      <c r="A268" s="18"/>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742"/>
      <c r="AJ268" s="77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row>
    <row r="269" spans="1:105">
      <c r="A269" s="18"/>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742"/>
      <c r="AJ269" s="77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row>
    <row r="270" spans="1:105">
      <c r="A270" s="18"/>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742"/>
      <c r="AJ270" s="77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row>
    <row r="271" spans="1:105">
      <c r="A271" s="18"/>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742"/>
      <c r="AJ271" s="77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row>
    <row r="272" spans="1:105">
      <c r="A272" s="18"/>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742"/>
      <c r="AJ272" s="77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row>
    <row r="273" spans="1:105">
      <c r="A273" s="18"/>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742"/>
      <c r="AJ273" s="77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row>
    <row r="274" spans="1:105">
      <c r="A274" s="18"/>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742"/>
      <c r="AJ274" s="77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row>
    <row r="275" spans="1:105">
      <c r="A275" s="18"/>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742"/>
      <c r="AJ275" s="77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row>
    <row r="276" spans="1:105">
      <c r="A276" s="18"/>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742"/>
      <c r="AJ276" s="778"/>
      <c r="AN276" s="18"/>
      <c r="AO276" s="18"/>
      <c r="AP276" s="18"/>
      <c r="AQ276" s="18"/>
      <c r="AR276" s="18"/>
      <c r="AS276" s="18"/>
      <c r="AT276" s="18"/>
      <c r="AU276" s="18"/>
      <c r="AV276" s="18"/>
      <c r="AW276" s="18"/>
      <c r="AX276" s="18"/>
      <c r="AY276" s="18"/>
      <c r="AZ276" s="18"/>
      <c r="BA276" s="18"/>
      <c r="BB276" s="18"/>
      <c r="BC276" s="18"/>
    </row>
  </sheetData>
  <mergeCells count="748">
    <mergeCell ref="AB7:AC7"/>
    <mergeCell ref="AB42:AC42"/>
    <mergeCell ref="AB77:AC77"/>
    <mergeCell ref="AB112:AC112"/>
    <mergeCell ref="AB147:AC147"/>
    <mergeCell ref="AB182:AC182"/>
    <mergeCell ref="J256:L256"/>
    <mergeCell ref="M256:AH256"/>
    <mergeCell ref="J257:L257"/>
    <mergeCell ref="M257:AH257"/>
    <mergeCell ref="AA240:AE240"/>
    <mergeCell ref="L241:Z241"/>
    <mergeCell ref="L242:Z242"/>
    <mergeCell ref="AA241:AE241"/>
    <mergeCell ref="AA242:AE242"/>
    <mergeCell ref="J241:K241"/>
    <mergeCell ref="J250:L251"/>
    <mergeCell ref="M250:AH251"/>
    <mergeCell ref="J252:L252"/>
    <mergeCell ref="M252:AH252"/>
    <mergeCell ref="J253:L253"/>
    <mergeCell ref="M253:AH253"/>
    <mergeCell ref="J254:L254"/>
    <mergeCell ref="M254:AH254"/>
    <mergeCell ref="J255:L255"/>
    <mergeCell ref="M255:AH255"/>
    <mergeCell ref="L240:Z240"/>
    <mergeCell ref="J240:K240"/>
    <mergeCell ref="U237:X237"/>
    <mergeCell ref="Y237:Z237"/>
    <mergeCell ref="AH200:AH210"/>
    <mergeCell ref="B240:C240"/>
    <mergeCell ref="I219:I229"/>
    <mergeCell ref="B236:AH236"/>
    <mergeCell ref="D242:E242"/>
    <mergeCell ref="G242:H242"/>
    <mergeCell ref="D240:H240"/>
    <mergeCell ref="B242:C242"/>
    <mergeCell ref="B241:C241"/>
    <mergeCell ref="B239:H239"/>
    <mergeCell ref="D241:E241"/>
    <mergeCell ref="G241:H241"/>
    <mergeCell ref="E219:E229"/>
    <mergeCell ref="F219:F229"/>
    <mergeCell ref="G219:G229"/>
    <mergeCell ref="Z200:Z210"/>
    <mergeCell ref="AA200:AA210"/>
    <mergeCell ref="AB200:AB210"/>
    <mergeCell ref="B238:D238"/>
    <mergeCell ref="J238:Z238"/>
    <mergeCell ref="AG238:AH238"/>
    <mergeCell ref="B217:B234"/>
    <mergeCell ref="P47:P57"/>
    <mergeCell ref="L12:L22"/>
    <mergeCell ref="M12:M22"/>
    <mergeCell ref="C23:C24"/>
    <mergeCell ref="N25:N35"/>
    <mergeCell ref="O25:O35"/>
    <mergeCell ref="P25:P35"/>
    <mergeCell ref="AH198:AH199"/>
    <mergeCell ref="D163:D164"/>
    <mergeCell ref="E163:E164"/>
    <mergeCell ref="K163:K164"/>
    <mergeCell ref="Y163:Y164"/>
    <mergeCell ref="Z163:Z164"/>
    <mergeCell ref="AC163:AC164"/>
    <mergeCell ref="F163:F164"/>
    <mergeCell ref="I163:I164"/>
    <mergeCell ref="J163:J164"/>
    <mergeCell ref="M163:M164"/>
    <mergeCell ref="N163:N164"/>
    <mergeCell ref="O163:O164"/>
    <mergeCell ref="P163:P164"/>
    <mergeCell ref="Q163:Q164"/>
    <mergeCell ref="N198:N199"/>
    <mergeCell ref="V187:V197"/>
    <mergeCell ref="A9:A40"/>
    <mergeCell ref="D93:D94"/>
    <mergeCell ref="E93:E94"/>
    <mergeCell ref="F93:F94"/>
    <mergeCell ref="E47:E57"/>
    <mergeCell ref="N58:N59"/>
    <mergeCell ref="L58:L59"/>
    <mergeCell ref="M58:M59"/>
    <mergeCell ref="H82:H92"/>
    <mergeCell ref="G93:G94"/>
    <mergeCell ref="D47:D57"/>
    <mergeCell ref="G47:G57"/>
    <mergeCell ref="J93:J94"/>
    <mergeCell ref="N47:N57"/>
    <mergeCell ref="C93:C94"/>
    <mergeCell ref="C58:C59"/>
    <mergeCell ref="M60:M70"/>
    <mergeCell ref="N60:N70"/>
    <mergeCell ref="L93:L94"/>
    <mergeCell ref="C60:C70"/>
    <mergeCell ref="B9:B40"/>
    <mergeCell ref="D152:D162"/>
    <mergeCell ref="E152:E162"/>
    <mergeCell ref="F152:F162"/>
    <mergeCell ref="D130:D140"/>
    <mergeCell ref="F128:F129"/>
    <mergeCell ref="F82:F92"/>
    <mergeCell ref="G152:G162"/>
    <mergeCell ref="H152:H162"/>
    <mergeCell ref="I95:I105"/>
    <mergeCell ref="H58:H59"/>
    <mergeCell ref="I58:I59"/>
    <mergeCell ref="D58:D59"/>
    <mergeCell ref="E58:E59"/>
    <mergeCell ref="F58:F59"/>
    <mergeCell ref="D128:D129"/>
    <mergeCell ref="E128:E129"/>
    <mergeCell ref="H128:H129"/>
    <mergeCell ref="I128:I129"/>
    <mergeCell ref="H95:H105"/>
    <mergeCell ref="I82:I92"/>
    <mergeCell ref="D117:D127"/>
    <mergeCell ref="E117:E127"/>
    <mergeCell ref="D82:D92"/>
    <mergeCell ref="E82:E92"/>
    <mergeCell ref="D60:D70"/>
    <mergeCell ref="E60:E70"/>
    <mergeCell ref="F60:F70"/>
    <mergeCell ref="G60:G70"/>
    <mergeCell ref="H60:H70"/>
    <mergeCell ref="W130:W140"/>
    <mergeCell ref="X130:X140"/>
    <mergeCell ref="I152:I162"/>
    <mergeCell ref="Y128:Y129"/>
    <mergeCell ref="P117:P127"/>
    <mergeCell ref="H93:H94"/>
    <mergeCell ref="S95:S105"/>
    <mergeCell ref="P95:P105"/>
    <mergeCell ref="Q95:Q105"/>
    <mergeCell ref="T95:T105"/>
    <mergeCell ref="U95:U105"/>
    <mergeCell ref="U152:U162"/>
    <mergeCell ref="V152:V162"/>
    <mergeCell ref="S130:S140"/>
    <mergeCell ref="T130:T140"/>
    <mergeCell ref="U130:U140"/>
    <mergeCell ref="V130:V140"/>
    <mergeCell ref="Y152:Y162"/>
    <mergeCell ref="S152:S162"/>
    <mergeCell ref="T152:T162"/>
    <mergeCell ref="M152:M162"/>
    <mergeCell ref="W152:W162"/>
    <mergeCell ref="X152:X162"/>
    <mergeCell ref="Q128:Q129"/>
    <mergeCell ref="P128:P129"/>
    <mergeCell ref="G58:G59"/>
    <mergeCell ref="J95:J105"/>
    <mergeCell ref="K95:K105"/>
    <mergeCell ref="L95:L105"/>
    <mergeCell ref="G128:G129"/>
    <mergeCell ref="M128:M129"/>
    <mergeCell ref="N128:N129"/>
    <mergeCell ref="O128:O129"/>
    <mergeCell ref="N95:N105"/>
    <mergeCell ref="O95:O105"/>
    <mergeCell ref="K117:K127"/>
    <mergeCell ref="L117:L127"/>
    <mergeCell ref="M117:M127"/>
    <mergeCell ref="N117:N127"/>
    <mergeCell ref="O117:O127"/>
    <mergeCell ref="G95:G105"/>
    <mergeCell ref="J58:J59"/>
    <mergeCell ref="K58:K59"/>
    <mergeCell ref="G117:G127"/>
    <mergeCell ref="H117:H127"/>
    <mergeCell ref="O58:O59"/>
    <mergeCell ref="P58:P59"/>
    <mergeCell ref="L60:L70"/>
    <mergeCell ref="U58:U59"/>
    <mergeCell ref="S58:S59"/>
    <mergeCell ref="T58:T59"/>
    <mergeCell ref="Q58:Q59"/>
    <mergeCell ref="R58:R59"/>
    <mergeCell ref="AF267:AH267"/>
    <mergeCell ref="AC267:AD267"/>
    <mergeCell ref="J244:K244"/>
    <mergeCell ref="L244:Z244"/>
    <mergeCell ref="J245:K245"/>
    <mergeCell ref="L245:Z245"/>
    <mergeCell ref="J246:K246"/>
    <mergeCell ref="L246:Z246"/>
    <mergeCell ref="J242:K242"/>
    <mergeCell ref="AE200:AE210"/>
    <mergeCell ref="AG200:AG210"/>
    <mergeCell ref="V200:V210"/>
    <mergeCell ref="AF200:AF210"/>
    <mergeCell ref="AC200:AC210"/>
    <mergeCell ref="AD200:AD210"/>
    <mergeCell ref="K200:K210"/>
    <mergeCell ref="L200:L210"/>
    <mergeCell ref="M200:M210"/>
    <mergeCell ref="Y200:Y210"/>
    <mergeCell ref="B261:E261"/>
    <mergeCell ref="F261:P261"/>
    <mergeCell ref="R261:AB261"/>
    <mergeCell ref="AC261:AH261"/>
    <mergeCell ref="B262:E262"/>
    <mergeCell ref="F262:P262"/>
    <mergeCell ref="R262:AB262"/>
    <mergeCell ref="AC262:AH262"/>
    <mergeCell ref="B259:E259"/>
    <mergeCell ref="F259:AB259"/>
    <mergeCell ref="AC259:AH259"/>
    <mergeCell ref="B260:E260"/>
    <mergeCell ref="F260:P260"/>
    <mergeCell ref="R260:AB260"/>
    <mergeCell ref="AC260:AH260"/>
    <mergeCell ref="B265:E265"/>
    <mergeCell ref="F265:P265"/>
    <mergeCell ref="R265:AB265"/>
    <mergeCell ref="AC265:AH265"/>
    <mergeCell ref="B263:E263"/>
    <mergeCell ref="F263:P263"/>
    <mergeCell ref="R263:AB263"/>
    <mergeCell ref="AC263:AH263"/>
    <mergeCell ref="B264:E264"/>
    <mergeCell ref="F264:P264"/>
    <mergeCell ref="R264:AB264"/>
    <mergeCell ref="AC264:AH264"/>
    <mergeCell ref="B245:C245"/>
    <mergeCell ref="B244:C244"/>
    <mergeCell ref="B248:C248"/>
    <mergeCell ref="D248:H248"/>
    <mergeCell ref="AA245:AE245"/>
    <mergeCell ref="B247:C247"/>
    <mergeCell ref="AA246:AE246"/>
    <mergeCell ref="AA244:AE244"/>
    <mergeCell ref="AA243:AE243"/>
    <mergeCell ref="B246:C246"/>
    <mergeCell ref="J243:K243"/>
    <mergeCell ref="L243:Z243"/>
    <mergeCell ref="D245:E245"/>
    <mergeCell ref="G245:H245"/>
    <mergeCell ref="D246:E246"/>
    <mergeCell ref="G246:H246"/>
    <mergeCell ref="D247:E247"/>
    <mergeCell ref="G247:H247"/>
    <mergeCell ref="D243:E243"/>
    <mergeCell ref="G243:H243"/>
    <mergeCell ref="D244:E244"/>
    <mergeCell ref="G244:H244"/>
    <mergeCell ref="B243:C243"/>
    <mergeCell ref="AH219:AH229"/>
    <mergeCell ref="J219:J229"/>
    <mergeCell ref="K219:K229"/>
    <mergeCell ref="AF219:AF229"/>
    <mergeCell ref="AG219:AG229"/>
    <mergeCell ref="AD219:AD229"/>
    <mergeCell ref="AE219:AE229"/>
    <mergeCell ref="AC219:AC229"/>
    <mergeCell ref="Y219:Y229"/>
    <mergeCell ref="Z219:Z229"/>
    <mergeCell ref="AA219:AA229"/>
    <mergeCell ref="T219:T229"/>
    <mergeCell ref="U219:U229"/>
    <mergeCell ref="D219:D229"/>
    <mergeCell ref="L219:L229"/>
    <mergeCell ref="M219:M229"/>
    <mergeCell ref="N219:N229"/>
    <mergeCell ref="O219:O229"/>
    <mergeCell ref="P219:P229"/>
    <mergeCell ref="Q219:Q229"/>
    <mergeCell ref="R219:R229"/>
    <mergeCell ref="S219:S229"/>
    <mergeCell ref="AC237:AF237"/>
    <mergeCell ref="AG237:AH237"/>
    <mergeCell ref="AG163:AG164"/>
    <mergeCell ref="AA163:AA164"/>
    <mergeCell ref="AB163:AB164"/>
    <mergeCell ref="AD163:AD164"/>
    <mergeCell ref="AE163:AE164"/>
    <mergeCell ref="V219:V229"/>
    <mergeCell ref="W219:W229"/>
    <mergeCell ref="X219:X229"/>
    <mergeCell ref="V163:V164"/>
    <mergeCell ref="V165:V175"/>
    <mergeCell ref="W165:W175"/>
    <mergeCell ref="X165:X175"/>
    <mergeCell ref="V198:V199"/>
    <mergeCell ref="W198:W199"/>
    <mergeCell ref="X198:X199"/>
    <mergeCell ref="W187:W197"/>
    <mergeCell ref="X187:X197"/>
    <mergeCell ref="Y187:Y197"/>
    <mergeCell ref="Z187:Z197"/>
    <mergeCell ref="AC187:AC197"/>
    <mergeCell ref="AF198:AF199"/>
    <mergeCell ref="AG198:AG199"/>
    <mergeCell ref="D198:D199"/>
    <mergeCell ref="E198:E199"/>
    <mergeCell ref="AH163:AH164"/>
    <mergeCell ref="AH187:AH197"/>
    <mergeCell ref="AC165:AC175"/>
    <mergeCell ref="AD165:AD175"/>
    <mergeCell ref="AE165:AE175"/>
    <mergeCell ref="AF165:AF175"/>
    <mergeCell ref="AG187:AG197"/>
    <mergeCell ref="AA165:AA175"/>
    <mergeCell ref="AB165:AB175"/>
    <mergeCell ref="AG165:AG175"/>
    <mergeCell ref="AH165:AH175"/>
    <mergeCell ref="AA187:AA197"/>
    <mergeCell ref="AB187:AB197"/>
    <mergeCell ref="AD187:AD197"/>
    <mergeCell ref="AE187:AE197"/>
    <mergeCell ref="AF187:AF197"/>
    <mergeCell ref="H198:H199"/>
    <mergeCell ref="I198:I199"/>
    <mergeCell ref="D187:D197"/>
    <mergeCell ref="E187:E197"/>
    <mergeCell ref="F187:F197"/>
    <mergeCell ref="G187:G197"/>
    <mergeCell ref="AE128:AE129"/>
    <mergeCell ref="AF128:AF129"/>
    <mergeCell ref="AE198:AE199"/>
    <mergeCell ref="Q198:Q199"/>
    <mergeCell ref="S198:S199"/>
    <mergeCell ref="T198:T199"/>
    <mergeCell ref="U198:U199"/>
    <mergeCell ref="Z198:Z199"/>
    <mergeCell ref="AA198:AA199"/>
    <mergeCell ref="AB198:AB199"/>
    <mergeCell ref="Y165:Y175"/>
    <mergeCell ref="Z165:Z175"/>
    <mergeCell ref="AF163:AF164"/>
    <mergeCell ref="Z152:Z162"/>
    <mergeCell ref="W163:W164"/>
    <mergeCell ref="X163:X164"/>
    <mergeCell ref="R130:R140"/>
    <mergeCell ref="Y130:Y140"/>
    <mergeCell ref="R128:R129"/>
    <mergeCell ref="T128:T129"/>
    <mergeCell ref="U128:U129"/>
    <mergeCell ref="X128:X129"/>
    <mergeCell ref="V128:V129"/>
    <mergeCell ref="W128:W129"/>
    <mergeCell ref="AG128:AG129"/>
    <mergeCell ref="AH128:AH129"/>
    <mergeCell ref="AG152:AG162"/>
    <mergeCell ref="Z128:Z129"/>
    <mergeCell ref="AC128:AC129"/>
    <mergeCell ref="AD128:AD129"/>
    <mergeCell ref="AB128:AB129"/>
    <mergeCell ref="Z130:Z140"/>
    <mergeCell ref="AA130:AA140"/>
    <mergeCell ref="AB130:AB140"/>
    <mergeCell ref="AC130:AC140"/>
    <mergeCell ref="AD130:AD140"/>
    <mergeCell ref="AE130:AE140"/>
    <mergeCell ref="AF130:AF140"/>
    <mergeCell ref="AG130:AG140"/>
    <mergeCell ref="AH130:AH140"/>
    <mergeCell ref="AH152:AH162"/>
    <mergeCell ref="AA152:AA162"/>
    <mergeCell ref="AB152:AB162"/>
    <mergeCell ref="AC152:AC162"/>
    <mergeCell ref="AD152:AD162"/>
    <mergeCell ref="AE152:AE162"/>
    <mergeCell ref="AF152:AF162"/>
    <mergeCell ref="AA128:AA129"/>
    <mergeCell ref="AG117:AG127"/>
    <mergeCell ref="AH117:AH127"/>
    <mergeCell ref="AA117:AA127"/>
    <mergeCell ref="AB117:AB127"/>
    <mergeCell ref="V95:V105"/>
    <mergeCell ref="W95:W105"/>
    <mergeCell ref="R95:R105"/>
    <mergeCell ref="X95:X105"/>
    <mergeCell ref="Y95:Y105"/>
    <mergeCell ref="AE95:AE105"/>
    <mergeCell ref="AF95:AF105"/>
    <mergeCell ref="AG95:AG105"/>
    <mergeCell ref="AH95:AH105"/>
    <mergeCell ref="AD95:AD105"/>
    <mergeCell ref="AC95:AC105"/>
    <mergeCell ref="AF117:AF127"/>
    <mergeCell ref="Z117:Z127"/>
    <mergeCell ref="AC117:AC127"/>
    <mergeCell ref="AD117:AD127"/>
    <mergeCell ref="AE117:AE127"/>
    <mergeCell ref="Z95:Z105"/>
    <mergeCell ref="AA95:AA105"/>
    <mergeCell ref="T117:T127"/>
    <mergeCell ref="R117:R127"/>
    <mergeCell ref="Z82:Z92"/>
    <mergeCell ref="Z93:Z94"/>
    <mergeCell ref="Q82:Q92"/>
    <mergeCell ref="K93:K94"/>
    <mergeCell ref="U82:U92"/>
    <mergeCell ref="V82:V92"/>
    <mergeCell ref="W82:W92"/>
    <mergeCell ref="X82:X92"/>
    <mergeCell ref="R82:R92"/>
    <mergeCell ref="S82:S92"/>
    <mergeCell ref="T82:T92"/>
    <mergeCell ref="U93:U94"/>
    <mergeCell ref="V93:V94"/>
    <mergeCell ref="O93:O94"/>
    <mergeCell ref="P93:P94"/>
    <mergeCell ref="Q93:Q94"/>
    <mergeCell ref="W93:W94"/>
    <mergeCell ref="X93:X94"/>
    <mergeCell ref="R93:R94"/>
    <mergeCell ref="S93:S94"/>
    <mergeCell ref="Y93:Y94"/>
    <mergeCell ref="T93:T94"/>
    <mergeCell ref="Y82:Y92"/>
    <mergeCell ref="M93:M94"/>
    <mergeCell ref="AG82:AG92"/>
    <mergeCell ref="AH82:AH92"/>
    <mergeCell ref="AA82:AA92"/>
    <mergeCell ref="AB82:AB92"/>
    <mergeCell ref="AC82:AC92"/>
    <mergeCell ref="AD82:AD92"/>
    <mergeCell ref="AE82:AE92"/>
    <mergeCell ref="AF82:AF92"/>
    <mergeCell ref="AA93:AA94"/>
    <mergeCell ref="AB93:AB94"/>
    <mergeCell ref="AC93:AC94"/>
    <mergeCell ref="AE93:AE94"/>
    <mergeCell ref="AF93:AF94"/>
    <mergeCell ref="AG93:AG94"/>
    <mergeCell ref="AH93:AH94"/>
    <mergeCell ref="AD93:AD94"/>
    <mergeCell ref="AG25:AG35"/>
    <mergeCell ref="AH25:AH35"/>
    <mergeCell ref="Y58:Y59"/>
    <mergeCell ref="AB58:AB59"/>
    <mergeCell ref="AC58:AC59"/>
    <mergeCell ref="AD58:AD59"/>
    <mergeCell ref="AE58:AE59"/>
    <mergeCell ref="AF58:AF59"/>
    <mergeCell ref="Z58:Z59"/>
    <mergeCell ref="AA58:AA59"/>
    <mergeCell ref="AG47:AG57"/>
    <mergeCell ref="AH47:AH57"/>
    <mergeCell ref="AA47:AA57"/>
    <mergeCell ref="AB47:AB57"/>
    <mergeCell ref="AC47:AC57"/>
    <mergeCell ref="AD47:AD57"/>
    <mergeCell ref="AE47:AE57"/>
    <mergeCell ref="AF47:AF57"/>
    <mergeCell ref="U47:U57"/>
    <mergeCell ref="V47:V57"/>
    <mergeCell ref="W47:W57"/>
    <mergeCell ref="X47:X57"/>
    <mergeCell ref="Y47:Y57"/>
    <mergeCell ref="Z47:Z57"/>
    <mergeCell ref="S23:S24"/>
    <mergeCell ref="T23:T24"/>
    <mergeCell ref="W23:W24"/>
    <mergeCell ref="X23:X24"/>
    <mergeCell ref="Y23:Y24"/>
    <mergeCell ref="X25:X35"/>
    <mergeCell ref="T25:T35"/>
    <mergeCell ref="U25:U35"/>
    <mergeCell ref="S47:S57"/>
    <mergeCell ref="AC12:AC22"/>
    <mergeCell ref="AE12:AE22"/>
    <mergeCell ref="AF12:AF22"/>
    <mergeCell ref="V12:V22"/>
    <mergeCell ref="V25:V35"/>
    <mergeCell ref="Y25:Y35"/>
    <mergeCell ref="Z25:Z35"/>
    <mergeCell ref="AB23:AB24"/>
    <mergeCell ref="AC23:AC24"/>
    <mergeCell ref="W25:W35"/>
    <mergeCell ref="AA25:AA35"/>
    <mergeCell ref="AB25:AB35"/>
    <mergeCell ref="AC25:AC35"/>
    <mergeCell ref="AD25:AD35"/>
    <mergeCell ref="A1:C1"/>
    <mergeCell ref="D1:H1"/>
    <mergeCell ref="J1:N1"/>
    <mergeCell ref="D2:E2"/>
    <mergeCell ref="B6:D6"/>
    <mergeCell ref="E6:R6"/>
    <mergeCell ref="S6:U6"/>
    <mergeCell ref="V6:AH6"/>
    <mergeCell ref="AE5:AH5"/>
    <mergeCell ref="A4:AI4"/>
    <mergeCell ref="AH12:AH22"/>
    <mergeCell ref="E12:E22"/>
    <mergeCell ref="AG23:AG24"/>
    <mergeCell ref="AH23:AH24"/>
    <mergeCell ref="AA23:AA24"/>
    <mergeCell ref="AD23:AD24"/>
    <mergeCell ref="R23:R24"/>
    <mergeCell ref="U12:U22"/>
    <mergeCell ref="O23:O24"/>
    <mergeCell ref="U23:U24"/>
    <mergeCell ref="V23:V24"/>
    <mergeCell ref="H12:H22"/>
    <mergeCell ref="Z23:Z24"/>
    <mergeCell ref="S12:S22"/>
    <mergeCell ref="N12:N22"/>
    <mergeCell ref="I23:I24"/>
    <mergeCell ref="J23:J24"/>
    <mergeCell ref="K23:K24"/>
    <mergeCell ref="L23:L24"/>
    <mergeCell ref="M23:M24"/>
    <mergeCell ref="N23:N24"/>
    <mergeCell ref="H23:H24"/>
    <mergeCell ref="I12:I22"/>
    <mergeCell ref="J12:J22"/>
    <mergeCell ref="K12:K22"/>
    <mergeCell ref="C47:C57"/>
    <mergeCell ref="J82:J92"/>
    <mergeCell ref="K82:K92"/>
    <mergeCell ref="L82:L92"/>
    <mergeCell ref="M82:M92"/>
    <mergeCell ref="N82:N92"/>
    <mergeCell ref="D25:D35"/>
    <mergeCell ref="E25:E35"/>
    <mergeCell ref="F25:F35"/>
    <mergeCell ref="G25:G35"/>
    <mergeCell ref="H25:H35"/>
    <mergeCell ref="C12:C22"/>
    <mergeCell ref="C25:C35"/>
    <mergeCell ref="D23:D24"/>
    <mergeCell ref="E23:E24"/>
    <mergeCell ref="F23:F24"/>
    <mergeCell ref="G23:G24"/>
    <mergeCell ref="AC60:AC70"/>
    <mergeCell ref="X60:X70"/>
    <mergeCell ref="W12:W22"/>
    <mergeCell ref="X12:X22"/>
    <mergeCell ref="Y12:Y22"/>
    <mergeCell ref="Z12:Z22"/>
    <mergeCell ref="T12:T22"/>
    <mergeCell ref="O12:O22"/>
    <mergeCell ref="P12:P22"/>
    <mergeCell ref="Q12:Q22"/>
    <mergeCell ref="O47:O57"/>
    <mergeCell ref="Q47:Q57"/>
    <mergeCell ref="R47:R57"/>
    <mergeCell ref="P23:P24"/>
    <mergeCell ref="Q25:Q35"/>
    <mergeCell ref="R25:R35"/>
    <mergeCell ref="S60:S70"/>
    <mergeCell ref="T60:T70"/>
    <mergeCell ref="P60:P70"/>
    <mergeCell ref="Q60:Q70"/>
    <mergeCell ref="R60:R70"/>
    <mergeCell ref="Q23:Q24"/>
    <mergeCell ref="O60:O70"/>
    <mergeCell ref="AB12:AB22"/>
    <mergeCell ref="O130:O140"/>
    <mergeCell ref="P130:P140"/>
    <mergeCell ref="Q130:Q140"/>
    <mergeCell ref="S25:S35"/>
    <mergeCell ref="Q117:Q127"/>
    <mergeCell ref="D12:D22"/>
    <mergeCell ref="F12:F22"/>
    <mergeCell ref="G12:G22"/>
    <mergeCell ref="K60:K70"/>
    <mergeCell ref="L25:L35"/>
    <mergeCell ref="M25:M35"/>
    <mergeCell ref="I60:I70"/>
    <mergeCell ref="O82:O92"/>
    <mergeCell ref="P82:P92"/>
    <mergeCell ref="I47:I57"/>
    <mergeCell ref="I25:I35"/>
    <mergeCell ref="J25:J35"/>
    <mergeCell ref="K25:K35"/>
    <mergeCell ref="I117:I127"/>
    <mergeCell ref="M95:M105"/>
    <mergeCell ref="G82:G92"/>
    <mergeCell ref="N93:N94"/>
    <mergeCell ref="I93:I94"/>
    <mergeCell ref="F117:F127"/>
    <mergeCell ref="AG12:AG22"/>
    <mergeCell ref="AF60:AF70"/>
    <mergeCell ref="AE25:AE35"/>
    <mergeCell ref="AF25:AF35"/>
    <mergeCell ref="R12:R22"/>
    <mergeCell ref="W117:W127"/>
    <mergeCell ref="X117:X127"/>
    <mergeCell ref="Y117:Y127"/>
    <mergeCell ref="AB95:AB105"/>
    <mergeCell ref="U117:U127"/>
    <mergeCell ref="V117:V127"/>
    <mergeCell ref="AE23:AE24"/>
    <mergeCell ref="AF23:AF24"/>
    <mergeCell ref="AA12:AA22"/>
    <mergeCell ref="AD12:AD22"/>
    <mergeCell ref="T47:T57"/>
    <mergeCell ref="AD60:AD70"/>
    <mergeCell ref="AE60:AE70"/>
    <mergeCell ref="U60:U70"/>
    <mergeCell ref="V60:V70"/>
    <mergeCell ref="W60:W70"/>
    <mergeCell ref="Y60:Y70"/>
    <mergeCell ref="Z60:Z70"/>
    <mergeCell ref="AA60:AA70"/>
    <mergeCell ref="J117:J127"/>
    <mergeCell ref="S128:S129"/>
    <mergeCell ref="S117:S127"/>
    <mergeCell ref="J128:J129"/>
    <mergeCell ref="K128:K129"/>
    <mergeCell ref="L128:L129"/>
    <mergeCell ref="N152:N162"/>
    <mergeCell ref="T163:T164"/>
    <mergeCell ref="U163:U164"/>
    <mergeCell ref="R163:R164"/>
    <mergeCell ref="S163:S164"/>
    <mergeCell ref="R152:R162"/>
    <mergeCell ref="J152:J162"/>
    <mergeCell ref="K152:K162"/>
    <mergeCell ref="L152:L162"/>
    <mergeCell ref="O152:O162"/>
    <mergeCell ref="P152:P162"/>
    <mergeCell ref="Q152:Q162"/>
    <mergeCell ref="L163:L164"/>
    <mergeCell ref="J130:J140"/>
    <mergeCell ref="K130:K140"/>
    <mergeCell ref="L130:L140"/>
    <mergeCell ref="M130:M140"/>
    <mergeCell ref="N130:N140"/>
    <mergeCell ref="K165:K175"/>
    <mergeCell ref="L165:L175"/>
    <mergeCell ref="E130:E140"/>
    <mergeCell ref="F130:F140"/>
    <mergeCell ref="G130:G140"/>
    <mergeCell ref="H130:H140"/>
    <mergeCell ref="I165:I175"/>
    <mergeCell ref="J165:J175"/>
    <mergeCell ref="I130:I140"/>
    <mergeCell ref="G163:G164"/>
    <mergeCell ref="H163:H164"/>
    <mergeCell ref="D165:D175"/>
    <mergeCell ref="E165:E175"/>
    <mergeCell ref="F165:F175"/>
    <mergeCell ref="G165:G175"/>
    <mergeCell ref="H165:H175"/>
    <mergeCell ref="U165:U175"/>
    <mergeCell ref="I187:I197"/>
    <mergeCell ref="J187:J197"/>
    <mergeCell ref="K187:K197"/>
    <mergeCell ref="L187:L197"/>
    <mergeCell ref="N165:N175"/>
    <mergeCell ref="S165:S175"/>
    <mergeCell ref="T165:T175"/>
    <mergeCell ref="P187:P197"/>
    <mergeCell ref="R165:R175"/>
    <mergeCell ref="M187:M197"/>
    <mergeCell ref="O187:O197"/>
    <mergeCell ref="Q187:Q197"/>
    <mergeCell ref="R187:R197"/>
    <mergeCell ref="S187:S197"/>
    <mergeCell ref="O165:O175"/>
    <mergeCell ref="P165:P175"/>
    <mergeCell ref="Q165:Q175"/>
    <mergeCell ref="M165:M175"/>
    <mergeCell ref="F198:F199"/>
    <mergeCell ref="G198:G199"/>
    <mergeCell ref="J198:J199"/>
    <mergeCell ref="K198:K199"/>
    <mergeCell ref="L198:L199"/>
    <mergeCell ref="M198:M199"/>
    <mergeCell ref="U187:U197"/>
    <mergeCell ref="P198:P199"/>
    <mergeCell ref="R198:R199"/>
    <mergeCell ref="N187:N197"/>
    <mergeCell ref="O198:O199"/>
    <mergeCell ref="T187:T197"/>
    <mergeCell ref="H187:H197"/>
    <mergeCell ref="A44:A76"/>
    <mergeCell ref="A79:A108"/>
    <mergeCell ref="C82:C92"/>
    <mergeCell ref="B79:B110"/>
    <mergeCell ref="AH60:AH70"/>
    <mergeCell ref="B44:B75"/>
    <mergeCell ref="C95:C105"/>
    <mergeCell ref="D95:D105"/>
    <mergeCell ref="E95:E105"/>
    <mergeCell ref="F95:F105"/>
    <mergeCell ref="AG60:AG70"/>
    <mergeCell ref="J60:J70"/>
    <mergeCell ref="H47:H57"/>
    <mergeCell ref="F47:F57"/>
    <mergeCell ref="J47:J57"/>
    <mergeCell ref="K47:K57"/>
    <mergeCell ref="L47:L57"/>
    <mergeCell ref="M47:M57"/>
    <mergeCell ref="AG58:AG59"/>
    <mergeCell ref="AH58:AH59"/>
    <mergeCell ref="V58:V59"/>
    <mergeCell ref="W58:W59"/>
    <mergeCell ref="X58:X59"/>
    <mergeCell ref="AB60:AB70"/>
    <mergeCell ref="D200:D210"/>
    <mergeCell ref="E200:E210"/>
    <mergeCell ref="F200:F210"/>
    <mergeCell ref="G200:G210"/>
    <mergeCell ref="H200:H210"/>
    <mergeCell ref="AC198:AC199"/>
    <mergeCell ref="AD198:AD199"/>
    <mergeCell ref="Y198:Y199"/>
    <mergeCell ref="A217:A234"/>
    <mergeCell ref="C219:C229"/>
    <mergeCell ref="H219:H229"/>
    <mergeCell ref="AB219:AB229"/>
    <mergeCell ref="X200:X210"/>
    <mergeCell ref="W200:W210"/>
    <mergeCell ref="I200:I210"/>
    <mergeCell ref="J200:J210"/>
    <mergeCell ref="N200:N210"/>
    <mergeCell ref="O200:O210"/>
    <mergeCell ref="P200:P210"/>
    <mergeCell ref="Q200:Q210"/>
    <mergeCell ref="R200:R210"/>
    <mergeCell ref="U200:U210"/>
    <mergeCell ref="S200:S210"/>
    <mergeCell ref="T200:T210"/>
    <mergeCell ref="A114:A140"/>
    <mergeCell ref="C117:C127"/>
    <mergeCell ref="C128:C129"/>
    <mergeCell ref="A149:A172"/>
    <mergeCell ref="A184:A207"/>
    <mergeCell ref="C152:C162"/>
    <mergeCell ref="C187:C197"/>
    <mergeCell ref="B114:B145"/>
    <mergeCell ref="C165:C175"/>
    <mergeCell ref="B149:B180"/>
    <mergeCell ref="C163:C164"/>
    <mergeCell ref="C130:C140"/>
    <mergeCell ref="B184:B215"/>
    <mergeCell ref="C200:C210"/>
    <mergeCell ref="C198:C199"/>
    <mergeCell ref="AI163:AI164"/>
    <mergeCell ref="AJ163:AJ164"/>
    <mergeCell ref="AI198:AI199"/>
    <mergeCell ref="AJ198:AJ199"/>
    <mergeCell ref="AJ23:AJ24"/>
    <mergeCell ref="AJ58:AJ59"/>
    <mergeCell ref="AI23:AI24"/>
    <mergeCell ref="AI58:AI59"/>
    <mergeCell ref="AJ93:AJ94"/>
    <mergeCell ref="AI93:AI94"/>
    <mergeCell ref="AI128:AI129"/>
    <mergeCell ref="AJ128:AJ129"/>
  </mergeCells>
  <phoneticPr fontId="60"/>
  <conditionalFormatting sqref="AI260:AJ260">
    <cfRule type="expression" dxfId="234" priority="713">
      <formula>$AI$260&lt;28</formula>
    </cfRule>
  </conditionalFormatting>
  <conditionalFormatting sqref="AI261:AJ261">
    <cfRule type="expression" dxfId="233" priority="712">
      <formula>$AI$261&lt;28</formula>
    </cfRule>
  </conditionalFormatting>
  <conditionalFormatting sqref="AI262:AJ262">
    <cfRule type="expression" dxfId="232" priority="711">
      <formula>$AI$262&lt;28</formula>
    </cfRule>
  </conditionalFormatting>
  <conditionalFormatting sqref="AI263:AJ263">
    <cfRule type="expression" dxfId="231" priority="710">
      <formula>$AI$263&lt;28</formula>
    </cfRule>
  </conditionalFormatting>
  <conditionalFormatting sqref="AI264:AJ264">
    <cfRule type="expression" dxfId="230" priority="709">
      <formula>$AI$264&lt;28</formula>
    </cfRule>
  </conditionalFormatting>
  <conditionalFormatting sqref="AI265:AJ265">
    <cfRule type="expression" dxfId="229" priority="708">
      <formula>$AI$265&lt;28</formula>
    </cfRule>
  </conditionalFormatting>
  <conditionalFormatting sqref="D241:E247 G241:H247">
    <cfRule type="cellIs" dxfId="228" priority="2" stopIfTrue="1" operator="equal">
      <formula>""</formula>
    </cfRule>
  </conditionalFormatting>
  <conditionalFormatting sqref="M252:AH257">
    <cfRule type="cellIs" dxfId="227" priority="1" operator="equal">
      <formula>""</formula>
    </cfRule>
  </conditionalFormatting>
  <dataValidations count="3">
    <dataValidation imeMode="off" allowBlank="1" showInputMessage="1" showErrorMessage="1" sqref="D248:D256 J1 D93:AH93 D128:AH128 D1 D163:AH163 D198:AH198 D241:E247 G241:H247 D58:AH58 D23:AH23 L241:L246 M243:Z246 L249 N249:Z249 M249:M250 M252:M257"/>
    <dataValidation imeMode="hiragana" allowBlank="1" showInputMessage="1" showErrorMessage="1" sqref="D45:AH57 D165:AH175 D115:AH127 D130:AH140 D10:AH22 D95:AH105 D185:AH197 D200:AH210 D25:AH35 D80:AH92 D60:AH70 D150:AH162 D218:AH229"/>
    <dataValidation type="list" imeMode="off" allowBlank="1" showInputMessage="1" showErrorMessage="1" sqref="D211:AH211 D36:AH36 D71:AH71 D106:AH106 D141:AH141 D176:AH176 D230:AH230">
      <formula1>"〇,△"</formula1>
    </dataValidation>
  </dataValidations>
  <pageMargins left="0.39370078740157483" right="0.39370078740157483" top="0.55118110236220474" bottom="0.55118110236220474" header="0.31496062992125984" footer="0.31496062992125984"/>
  <pageSetup paperSize="9" scale="48" orientation="portrait" r:id="rId1"/>
  <headerFooter scaleWithDoc="0">
    <oddFooter>&amp;R東京支部８月開講コース</oddFooter>
  </headerFooter>
  <rowBreaks count="3" manualBreakCount="3">
    <brk id="76" max="35" man="1"/>
    <brk id="146" max="35" man="1"/>
    <brk id="216" max="3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110"/>
  <sheetViews>
    <sheetView zoomScale="85" zoomScaleNormal="85" workbookViewId="0">
      <selection activeCell="H12" sqref="H12"/>
    </sheetView>
  </sheetViews>
  <sheetFormatPr defaultRowHeight="13.5"/>
  <cols>
    <col min="1" max="1" width="15.25" style="1307" customWidth="1"/>
    <col min="2" max="11" width="7.625" style="1307" customWidth="1"/>
    <col min="12" max="16384" width="9" style="1307"/>
  </cols>
  <sheetData>
    <row r="1" spans="1:31" ht="30" customHeight="1">
      <c r="A1" s="1306" t="s">
        <v>1286</v>
      </c>
    </row>
    <row r="2" spans="1:31" ht="9" customHeight="1"/>
    <row r="3" spans="1:31" ht="41.25" customHeight="1">
      <c r="A3" s="1308" t="s">
        <v>1287</v>
      </c>
      <c r="B3" s="1308">
        <v>1</v>
      </c>
      <c r="C3" s="1308">
        <v>2</v>
      </c>
      <c r="D3" s="1308">
        <v>3</v>
      </c>
      <c r="E3" s="1308">
        <v>4</v>
      </c>
      <c r="F3" s="1308">
        <v>5</v>
      </c>
      <c r="G3" s="1308">
        <v>6</v>
      </c>
      <c r="H3" s="1308">
        <v>7</v>
      </c>
      <c r="I3" s="1308">
        <v>8</v>
      </c>
      <c r="J3" s="1308">
        <v>9</v>
      </c>
      <c r="K3" s="1308">
        <v>10</v>
      </c>
      <c r="L3" s="1308">
        <v>11</v>
      </c>
      <c r="M3" s="1308">
        <v>12</v>
      </c>
      <c r="N3" s="1308">
        <v>13</v>
      </c>
      <c r="O3" s="1308">
        <v>14</v>
      </c>
      <c r="P3" s="1308">
        <v>15</v>
      </c>
      <c r="Q3" s="1308">
        <v>16</v>
      </c>
      <c r="R3" s="1308">
        <v>17</v>
      </c>
      <c r="S3" s="1308">
        <v>18</v>
      </c>
      <c r="T3" s="1308">
        <v>19</v>
      </c>
      <c r="U3" s="1308">
        <v>20</v>
      </c>
      <c r="V3" s="1308">
        <v>21</v>
      </c>
      <c r="W3" s="1308">
        <v>22</v>
      </c>
      <c r="X3" s="1308">
        <v>23</v>
      </c>
      <c r="Y3" s="1308">
        <v>24</v>
      </c>
      <c r="Z3" s="1308">
        <v>25</v>
      </c>
      <c r="AA3" s="1308">
        <v>26</v>
      </c>
      <c r="AB3" s="1308">
        <v>27</v>
      </c>
      <c r="AC3" s="1308">
        <v>28</v>
      </c>
      <c r="AD3" s="1308">
        <v>29</v>
      </c>
      <c r="AE3" s="1308">
        <v>30</v>
      </c>
    </row>
    <row r="4" spans="1:31" s="1309" customFormat="1" ht="61.5" customHeight="1">
      <c r="A4" s="1537" t="s">
        <v>1755</v>
      </c>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row>
    <row r="5" spans="1:31" ht="40.5" customHeight="1">
      <c r="A5" s="1538" t="s">
        <v>1288</v>
      </c>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row>
    <row r="6" spans="1:31" ht="40.5" customHeight="1">
      <c r="A6" s="1538" t="s">
        <v>1289</v>
      </c>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row>
    <row r="7" spans="1:31" ht="40.5" customHeight="1">
      <c r="A7" s="1538" t="s">
        <v>1290</v>
      </c>
      <c r="B7" s="1288"/>
      <c r="C7" s="1288"/>
      <c r="D7" s="1288"/>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row>
    <row r="8" spans="1:31" ht="40.5" customHeight="1">
      <c r="A8" s="1538" t="s">
        <v>1291</v>
      </c>
      <c r="B8" s="1288"/>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row>
    <row r="9" spans="1:31" ht="40.5" customHeight="1">
      <c r="A9" s="1538" t="s">
        <v>1292</v>
      </c>
      <c r="B9" s="1288"/>
      <c r="C9" s="1288"/>
      <c r="D9" s="1288"/>
      <c r="E9" s="1288"/>
      <c r="F9" s="1288"/>
      <c r="G9" s="1288"/>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row>
    <row r="10" spans="1:31" ht="40.5" customHeight="1">
      <c r="A10" s="1538" t="s">
        <v>1293</v>
      </c>
      <c r="B10" s="1288"/>
      <c r="C10" s="1288"/>
      <c r="D10" s="1288"/>
      <c r="E10" s="1288"/>
      <c r="F10" s="1288"/>
      <c r="G10" s="1288"/>
      <c r="H10" s="1288"/>
      <c r="I10" s="1288"/>
      <c r="J10" s="1288"/>
      <c r="K10" s="1288"/>
      <c r="L10" s="1288"/>
      <c r="M10" s="1288"/>
      <c r="N10" s="1288"/>
      <c r="O10" s="1288"/>
      <c r="P10" s="1288"/>
      <c r="Q10" s="1288"/>
      <c r="R10" s="1288"/>
      <c r="S10" s="1288"/>
      <c r="T10" s="1288"/>
      <c r="U10" s="1288"/>
      <c r="V10" s="1288"/>
      <c r="W10" s="1288"/>
      <c r="X10" s="1288"/>
      <c r="Y10" s="1288"/>
      <c r="Z10" s="1288"/>
      <c r="AA10" s="1288"/>
      <c r="AB10" s="1288"/>
      <c r="AC10" s="1288"/>
      <c r="AD10" s="1288"/>
      <c r="AE10" s="1288"/>
    </row>
    <row r="11" spans="1:31" ht="40.5" customHeight="1">
      <c r="A11" s="1538" t="s">
        <v>1294</v>
      </c>
      <c r="B11" s="1288"/>
      <c r="C11" s="1288"/>
      <c r="D11" s="1288"/>
      <c r="E11" s="1288"/>
      <c r="F11" s="1288"/>
      <c r="G11" s="1288"/>
      <c r="H11" s="1288"/>
      <c r="I11" s="1288"/>
      <c r="J11" s="1288"/>
      <c r="K11" s="1288"/>
      <c r="L11" s="1288"/>
      <c r="M11" s="1288"/>
      <c r="N11" s="1288"/>
      <c r="O11" s="1288"/>
      <c r="P11" s="1288"/>
      <c r="Q11" s="1288"/>
      <c r="R11" s="1288"/>
      <c r="S11" s="1288"/>
      <c r="T11" s="1288"/>
      <c r="U11" s="1288"/>
      <c r="V11" s="1288"/>
      <c r="W11" s="1288"/>
      <c r="X11" s="1288"/>
      <c r="Y11" s="1288"/>
      <c r="Z11" s="1288"/>
      <c r="AA11" s="1288"/>
      <c r="AB11" s="1288"/>
      <c r="AC11" s="1288"/>
      <c r="AD11" s="1288"/>
      <c r="AE11" s="1288"/>
    </row>
    <row r="12" spans="1:31" ht="40.5" customHeight="1">
      <c r="A12" s="1538" t="s">
        <v>1295</v>
      </c>
      <c r="B12" s="1288"/>
      <c r="C12" s="1288"/>
      <c r="D12" s="1288"/>
      <c r="E12" s="1288"/>
      <c r="F12" s="1288"/>
      <c r="G12" s="1288"/>
      <c r="H12" s="1288"/>
      <c r="I12" s="1288"/>
      <c r="J12" s="1288"/>
      <c r="K12" s="1288"/>
      <c r="L12" s="1288"/>
      <c r="M12" s="1288"/>
      <c r="N12" s="1288"/>
      <c r="O12" s="1288"/>
      <c r="P12" s="1288"/>
      <c r="Q12" s="1288"/>
      <c r="R12" s="1288"/>
      <c r="S12" s="1288"/>
      <c r="T12" s="1288"/>
      <c r="U12" s="1288"/>
      <c r="V12" s="1288"/>
      <c r="W12" s="1288"/>
      <c r="X12" s="1288"/>
      <c r="Y12" s="1288"/>
      <c r="Z12" s="1288"/>
      <c r="AA12" s="1288"/>
      <c r="AB12" s="1288"/>
      <c r="AC12" s="1288"/>
      <c r="AD12" s="1288"/>
      <c r="AE12" s="1288"/>
    </row>
    <row r="13" spans="1:31" ht="40.5" customHeight="1">
      <c r="A13" s="1538" t="s">
        <v>1296</v>
      </c>
      <c r="B13" s="1288"/>
      <c r="C13" s="1288"/>
      <c r="D13" s="1288"/>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row>
    <row r="14" spans="1:31" ht="40.5" customHeight="1">
      <c r="A14" s="1538" t="s">
        <v>1853</v>
      </c>
      <c r="B14" s="1288"/>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row>
    <row r="15" spans="1:31" ht="27" hidden="1">
      <c r="A15" s="1538" t="s">
        <v>1297</v>
      </c>
      <c r="B15" s="1288"/>
      <c r="C15" s="1288"/>
      <c r="D15" s="1288"/>
      <c r="E15" s="1288"/>
      <c r="F15" s="1288"/>
      <c r="G15" s="1288"/>
      <c r="H15" s="1288"/>
      <c r="I15" s="1288"/>
      <c r="J15" s="1288"/>
      <c r="K15" s="1288"/>
      <c r="L15" s="1288"/>
      <c r="M15" s="1288"/>
      <c r="N15" s="1288"/>
      <c r="O15" s="1288"/>
      <c r="P15" s="1288"/>
      <c r="Q15" s="1288"/>
      <c r="R15" s="1288"/>
      <c r="S15" s="1288"/>
      <c r="T15" s="1288"/>
      <c r="U15" s="1288"/>
      <c r="V15" s="1288"/>
      <c r="W15" s="1288"/>
      <c r="X15" s="1288"/>
      <c r="Y15" s="1288"/>
      <c r="Z15" s="1288"/>
      <c r="AA15" s="1288"/>
      <c r="AB15" s="1288"/>
      <c r="AC15" s="1288"/>
      <c r="AD15" s="1288"/>
      <c r="AE15" s="1288"/>
    </row>
    <row r="16" spans="1:31" ht="27" hidden="1">
      <c r="A16" s="1538" t="s">
        <v>1298</v>
      </c>
      <c r="B16" s="1288"/>
      <c r="C16" s="1288"/>
      <c r="D16" s="1288"/>
      <c r="E16" s="1288"/>
      <c r="F16" s="1288"/>
      <c r="G16" s="1288"/>
      <c r="H16" s="1288"/>
      <c r="I16" s="1288"/>
      <c r="J16" s="1288"/>
      <c r="K16" s="1288"/>
      <c r="L16" s="1288"/>
      <c r="M16" s="1288"/>
      <c r="N16" s="1288"/>
      <c r="O16" s="1288"/>
      <c r="P16" s="1288"/>
      <c r="Q16" s="1288"/>
      <c r="R16" s="1288"/>
      <c r="S16" s="1288"/>
      <c r="T16" s="1288"/>
      <c r="U16" s="1288"/>
      <c r="V16" s="1288"/>
      <c r="W16" s="1288"/>
      <c r="X16" s="1288"/>
      <c r="Y16" s="1288"/>
      <c r="Z16" s="1288"/>
      <c r="AA16" s="1288"/>
      <c r="AB16" s="1288"/>
      <c r="AC16" s="1288"/>
      <c r="AD16" s="1288"/>
      <c r="AE16" s="1288"/>
    </row>
    <row r="17" spans="1:31" ht="27" hidden="1">
      <c r="A17" s="1538" t="s">
        <v>1299</v>
      </c>
      <c r="B17" s="1288"/>
      <c r="C17" s="1288"/>
      <c r="D17" s="1288"/>
      <c r="E17" s="1288"/>
      <c r="F17" s="1288"/>
      <c r="G17" s="1288"/>
      <c r="H17" s="1288"/>
      <c r="I17" s="1288"/>
      <c r="J17" s="1288"/>
      <c r="K17" s="1288"/>
      <c r="L17" s="1288"/>
      <c r="M17" s="1288"/>
      <c r="N17" s="1288"/>
      <c r="O17" s="1288"/>
      <c r="P17" s="1288"/>
      <c r="Q17" s="1288"/>
      <c r="R17" s="1288"/>
      <c r="S17" s="1288"/>
      <c r="T17" s="1288"/>
      <c r="U17" s="1288"/>
      <c r="V17" s="1288"/>
      <c r="W17" s="1288"/>
      <c r="X17" s="1288"/>
      <c r="Y17" s="1288"/>
      <c r="Z17" s="1288"/>
      <c r="AA17" s="1288"/>
      <c r="AB17" s="1288"/>
      <c r="AC17" s="1288"/>
      <c r="AD17" s="1288"/>
      <c r="AE17" s="1288"/>
    </row>
    <row r="18" spans="1:31" ht="27" hidden="1">
      <c r="A18" s="1538" t="s">
        <v>1300</v>
      </c>
      <c r="B18" s="1288"/>
      <c r="C18" s="1288"/>
      <c r="D18" s="1288"/>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288"/>
      <c r="AA18" s="1288"/>
      <c r="AB18" s="1288"/>
      <c r="AC18" s="1288"/>
      <c r="AD18" s="1288"/>
      <c r="AE18" s="1288"/>
    </row>
    <row r="19" spans="1:31" ht="27" hidden="1">
      <c r="A19" s="1538" t="s">
        <v>1301</v>
      </c>
      <c r="B19" s="1288"/>
      <c r="C19" s="1288"/>
      <c r="D19" s="1288"/>
      <c r="E19" s="1288"/>
      <c r="F19" s="1288"/>
      <c r="G19" s="1288"/>
      <c r="H19" s="1288"/>
      <c r="I19" s="1288"/>
      <c r="J19" s="1288"/>
      <c r="K19" s="1288"/>
      <c r="L19" s="1288"/>
      <c r="M19" s="1288"/>
      <c r="N19" s="1288"/>
      <c r="O19" s="1288"/>
      <c r="P19" s="1288"/>
      <c r="Q19" s="1288"/>
      <c r="R19" s="1288"/>
      <c r="S19" s="1288"/>
      <c r="T19" s="1288"/>
      <c r="U19" s="1288"/>
      <c r="V19" s="1288"/>
      <c r="W19" s="1288"/>
      <c r="X19" s="1288"/>
      <c r="Y19" s="1288"/>
      <c r="Z19" s="1288"/>
      <c r="AA19" s="1288"/>
      <c r="AB19" s="1288"/>
      <c r="AC19" s="1288"/>
      <c r="AD19" s="1288"/>
      <c r="AE19" s="1288"/>
    </row>
    <row r="20" spans="1:31" ht="27" hidden="1">
      <c r="A20" s="1538" t="s">
        <v>1302</v>
      </c>
      <c r="B20" s="1288"/>
      <c r="C20" s="1288"/>
      <c r="D20" s="1288"/>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288"/>
      <c r="AA20" s="1288"/>
      <c r="AB20" s="1288"/>
      <c r="AC20" s="1288"/>
      <c r="AD20" s="1288"/>
      <c r="AE20" s="1288"/>
    </row>
    <row r="21" spans="1:31" ht="27" hidden="1">
      <c r="A21" s="1538" t="s">
        <v>1303</v>
      </c>
      <c r="B21" s="1288"/>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c r="Y21" s="1288"/>
      <c r="Z21" s="1288"/>
      <c r="AA21" s="1288"/>
      <c r="AB21" s="1288"/>
      <c r="AC21" s="1288"/>
      <c r="AD21" s="1288"/>
      <c r="AE21" s="1288"/>
    </row>
    <row r="22" spans="1:31" ht="27" hidden="1">
      <c r="A22" s="1538" t="s">
        <v>1304</v>
      </c>
      <c r="B22" s="1288"/>
      <c r="C22" s="1288"/>
      <c r="D22" s="1288"/>
      <c r="E22" s="1288"/>
      <c r="F22" s="1288"/>
      <c r="G22" s="1288"/>
      <c r="H22" s="1288"/>
      <c r="I22" s="1288"/>
      <c r="J22" s="1288"/>
      <c r="K22" s="1288"/>
      <c r="L22" s="1288"/>
      <c r="M22" s="1288"/>
      <c r="N22" s="1288"/>
      <c r="O22" s="1288"/>
      <c r="P22" s="1288"/>
      <c r="Q22" s="1288"/>
      <c r="R22" s="1288"/>
      <c r="S22" s="1288"/>
      <c r="T22" s="1288"/>
      <c r="U22" s="1288"/>
      <c r="V22" s="1288"/>
      <c r="W22" s="1288"/>
      <c r="X22" s="1288"/>
      <c r="Y22" s="1288"/>
      <c r="Z22" s="1288"/>
      <c r="AA22" s="1288"/>
      <c r="AB22" s="1288"/>
      <c r="AC22" s="1288"/>
      <c r="AD22" s="1288"/>
      <c r="AE22" s="1288"/>
    </row>
    <row r="23" spans="1:31" ht="27" hidden="1">
      <c r="A23" s="1538" t="s">
        <v>1305</v>
      </c>
      <c r="B23" s="1288"/>
      <c r="C23" s="1288"/>
      <c r="D23" s="1288"/>
      <c r="E23" s="1288"/>
      <c r="F23" s="1288"/>
      <c r="G23" s="1288"/>
      <c r="H23" s="1288"/>
      <c r="I23" s="1288"/>
      <c r="J23" s="1288"/>
      <c r="K23" s="1288"/>
      <c r="L23" s="1288"/>
      <c r="M23" s="1288"/>
      <c r="N23" s="1288"/>
      <c r="O23" s="1288"/>
      <c r="P23" s="1288"/>
      <c r="Q23" s="1288"/>
      <c r="R23" s="1288"/>
      <c r="S23" s="1288"/>
      <c r="T23" s="1288"/>
      <c r="U23" s="1288"/>
      <c r="V23" s="1288"/>
      <c r="W23" s="1288"/>
      <c r="X23" s="1288"/>
      <c r="Y23" s="1288"/>
      <c r="Z23" s="1288"/>
      <c r="AA23" s="1288"/>
      <c r="AB23" s="1288"/>
      <c r="AC23" s="1288"/>
      <c r="AD23" s="1288"/>
      <c r="AE23" s="1288"/>
    </row>
    <row r="24" spans="1:31" ht="27" hidden="1">
      <c r="A24" s="1538" t="s">
        <v>1306</v>
      </c>
      <c r="B24" s="1288"/>
      <c r="C24" s="1288"/>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288"/>
      <c r="AA24" s="1288"/>
      <c r="AB24" s="1288"/>
      <c r="AC24" s="1288"/>
      <c r="AD24" s="1288"/>
      <c r="AE24" s="1288"/>
    </row>
    <row r="25" spans="1:31" ht="27" hidden="1">
      <c r="A25" s="1538" t="s">
        <v>1307</v>
      </c>
      <c r="B25" s="1288"/>
      <c r="C25" s="1288"/>
      <c r="D25" s="1288"/>
      <c r="E25" s="1288"/>
      <c r="F25" s="1288"/>
      <c r="G25" s="1288"/>
      <c r="H25" s="1288"/>
      <c r="I25" s="1288"/>
      <c r="J25" s="1288"/>
      <c r="K25" s="1288"/>
      <c r="L25" s="1288"/>
      <c r="M25" s="1288"/>
      <c r="N25" s="1288"/>
      <c r="O25" s="1288"/>
      <c r="P25" s="1288"/>
      <c r="Q25" s="1288"/>
      <c r="R25" s="1288"/>
      <c r="S25" s="1288"/>
      <c r="T25" s="1288"/>
      <c r="U25" s="1288"/>
      <c r="V25" s="1288"/>
      <c r="W25" s="1288"/>
      <c r="X25" s="1288"/>
      <c r="Y25" s="1288"/>
      <c r="Z25" s="1288"/>
      <c r="AA25" s="1288"/>
      <c r="AB25" s="1288"/>
      <c r="AC25" s="1288"/>
      <c r="AD25" s="1288"/>
      <c r="AE25" s="1288"/>
    </row>
    <row r="26" spans="1:31" ht="27" hidden="1">
      <c r="A26" s="1538" t="s">
        <v>1308</v>
      </c>
      <c r="B26" s="1288"/>
      <c r="C26" s="1288"/>
      <c r="D26" s="1288"/>
      <c r="E26" s="1288"/>
      <c r="F26" s="1288"/>
      <c r="G26" s="1288"/>
      <c r="H26" s="1288"/>
      <c r="I26" s="1288"/>
      <c r="J26" s="1288"/>
      <c r="K26" s="1288"/>
      <c r="L26" s="1288"/>
      <c r="M26" s="1288"/>
      <c r="N26" s="1288"/>
      <c r="O26" s="1288"/>
      <c r="P26" s="1288"/>
      <c r="Q26" s="1288"/>
      <c r="R26" s="1288"/>
      <c r="S26" s="1288"/>
      <c r="T26" s="1288"/>
      <c r="U26" s="1288"/>
      <c r="V26" s="1288"/>
      <c r="W26" s="1288"/>
      <c r="X26" s="1288"/>
      <c r="Y26" s="1288"/>
      <c r="Z26" s="1288"/>
      <c r="AA26" s="1288"/>
      <c r="AB26" s="1288"/>
      <c r="AC26" s="1288"/>
      <c r="AD26" s="1288"/>
      <c r="AE26" s="1288"/>
    </row>
    <row r="27" spans="1:31" ht="27" hidden="1">
      <c r="A27" s="1538" t="s">
        <v>1309</v>
      </c>
      <c r="B27" s="1288"/>
      <c r="C27" s="1288"/>
      <c r="D27" s="1288"/>
      <c r="E27" s="1288"/>
      <c r="F27" s="1288"/>
      <c r="G27" s="1288"/>
      <c r="H27" s="1288"/>
      <c r="I27" s="1288"/>
      <c r="J27" s="1288"/>
      <c r="K27" s="1288"/>
      <c r="L27" s="1288"/>
      <c r="M27" s="1288"/>
      <c r="N27" s="1288"/>
      <c r="O27" s="1288"/>
      <c r="P27" s="1288"/>
      <c r="Q27" s="1288"/>
      <c r="R27" s="1288"/>
      <c r="S27" s="1288"/>
      <c r="T27" s="1288"/>
      <c r="U27" s="1288"/>
      <c r="V27" s="1288"/>
      <c r="W27" s="1288"/>
      <c r="X27" s="1288"/>
      <c r="Y27" s="1288"/>
      <c r="Z27" s="1288"/>
      <c r="AA27" s="1288"/>
      <c r="AB27" s="1288"/>
      <c r="AC27" s="1288"/>
      <c r="AD27" s="1288"/>
      <c r="AE27" s="1288"/>
    </row>
    <row r="28" spans="1:31" ht="27" hidden="1">
      <c r="A28" s="1538" t="s">
        <v>1310</v>
      </c>
      <c r="B28" s="1288"/>
      <c r="C28" s="1288"/>
      <c r="D28" s="1288"/>
      <c r="E28" s="1288"/>
      <c r="F28" s="1288"/>
      <c r="G28" s="1288"/>
      <c r="H28" s="1288"/>
      <c r="I28" s="1288"/>
      <c r="J28" s="1288"/>
      <c r="K28" s="1288"/>
      <c r="L28" s="1288"/>
      <c r="M28" s="1288"/>
      <c r="N28" s="1288"/>
      <c r="O28" s="1288"/>
      <c r="P28" s="1288"/>
      <c r="Q28" s="1288"/>
      <c r="R28" s="1288"/>
      <c r="S28" s="1288"/>
      <c r="T28" s="1288"/>
      <c r="U28" s="1288"/>
      <c r="V28" s="1288"/>
      <c r="W28" s="1288"/>
      <c r="X28" s="1288"/>
      <c r="Y28" s="1288"/>
      <c r="Z28" s="1288"/>
      <c r="AA28" s="1288"/>
      <c r="AB28" s="1288"/>
      <c r="AC28" s="1288"/>
      <c r="AD28" s="1288"/>
      <c r="AE28" s="1288"/>
    </row>
    <row r="29" spans="1:31" ht="27" hidden="1">
      <c r="A29" s="1538" t="s">
        <v>1311</v>
      </c>
      <c r="B29" s="1288"/>
      <c r="C29" s="1288"/>
      <c r="D29" s="1288"/>
      <c r="E29" s="1288"/>
      <c r="F29" s="1288"/>
      <c r="G29" s="1288"/>
      <c r="H29" s="1288"/>
      <c r="I29" s="1288"/>
      <c r="J29" s="1288"/>
      <c r="K29" s="1288"/>
      <c r="L29" s="1288"/>
      <c r="M29" s="1288"/>
      <c r="N29" s="1288"/>
      <c r="O29" s="1288"/>
      <c r="P29" s="1288"/>
      <c r="Q29" s="1288"/>
      <c r="R29" s="1288"/>
      <c r="S29" s="1288"/>
      <c r="T29" s="1288"/>
      <c r="U29" s="1288"/>
      <c r="V29" s="1288"/>
      <c r="W29" s="1288"/>
      <c r="X29" s="1288"/>
      <c r="Y29" s="1288"/>
      <c r="Z29" s="1288"/>
      <c r="AA29" s="1288"/>
      <c r="AB29" s="1288"/>
      <c r="AC29" s="1288"/>
      <c r="AD29" s="1288"/>
      <c r="AE29" s="1288"/>
    </row>
    <row r="30" spans="1:31" ht="27" hidden="1">
      <c r="A30" s="1538" t="s">
        <v>1312</v>
      </c>
      <c r="B30" s="1288"/>
      <c r="C30" s="1288"/>
      <c r="D30" s="1288"/>
      <c r="E30" s="1288"/>
      <c r="F30" s="1288"/>
      <c r="G30" s="1288"/>
      <c r="H30" s="1288"/>
      <c r="I30" s="1288"/>
      <c r="J30" s="1288"/>
      <c r="K30" s="1288"/>
      <c r="L30" s="1288"/>
      <c r="M30" s="1288"/>
      <c r="N30" s="1288"/>
      <c r="O30" s="1288"/>
      <c r="P30" s="1288"/>
      <c r="Q30" s="1288"/>
      <c r="R30" s="1288"/>
      <c r="S30" s="1288"/>
      <c r="T30" s="1288"/>
      <c r="U30" s="1288"/>
      <c r="V30" s="1288"/>
      <c r="W30" s="1288"/>
      <c r="X30" s="1288"/>
      <c r="Y30" s="1288"/>
      <c r="Z30" s="1288"/>
      <c r="AA30" s="1288"/>
      <c r="AB30" s="1288"/>
      <c r="AC30" s="1288"/>
      <c r="AD30" s="1288"/>
      <c r="AE30" s="1288"/>
    </row>
    <row r="31" spans="1:31" ht="27" hidden="1">
      <c r="A31" s="1538" t="s">
        <v>1313</v>
      </c>
      <c r="B31" s="1288"/>
      <c r="C31" s="1288"/>
      <c r="D31" s="1288"/>
      <c r="E31" s="1288"/>
      <c r="F31" s="1288"/>
      <c r="G31" s="1288"/>
      <c r="H31" s="1288"/>
      <c r="I31" s="1288"/>
      <c r="J31" s="1288"/>
      <c r="K31" s="1288"/>
      <c r="L31" s="1288"/>
      <c r="M31" s="1288"/>
      <c r="N31" s="1288"/>
      <c r="O31" s="1288"/>
      <c r="P31" s="1288"/>
      <c r="Q31" s="1288"/>
      <c r="R31" s="1288"/>
      <c r="S31" s="1288"/>
      <c r="T31" s="1288"/>
      <c r="U31" s="1288"/>
      <c r="V31" s="1288"/>
      <c r="W31" s="1288"/>
      <c r="X31" s="1288"/>
      <c r="Y31" s="1288"/>
      <c r="Z31" s="1288"/>
      <c r="AA31" s="1288"/>
      <c r="AB31" s="1288"/>
      <c r="AC31" s="1288"/>
      <c r="AD31" s="1288"/>
      <c r="AE31" s="1288"/>
    </row>
    <row r="32" spans="1:31" ht="27" hidden="1">
      <c r="A32" s="1538" t="s">
        <v>1314</v>
      </c>
      <c r="B32" s="1288"/>
      <c r="C32" s="1288"/>
      <c r="D32" s="1288"/>
      <c r="E32" s="1288"/>
      <c r="F32" s="1288"/>
      <c r="G32" s="1288"/>
      <c r="H32" s="1288"/>
      <c r="I32" s="1288"/>
      <c r="J32" s="1288"/>
      <c r="K32" s="1288"/>
      <c r="L32" s="1288"/>
      <c r="M32" s="1288"/>
      <c r="N32" s="1288"/>
      <c r="O32" s="1288"/>
      <c r="P32" s="1288"/>
      <c r="Q32" s="1288"/>
      <c r="R32" s="1288"/>
      <c r="S32" s="1288"/>
      <c r="T32" s="1288"/>
      <c r="U32" s="1288"/>
      <c r="V32" s="1288"/>
      <c r="W32" s="1288"/>
      <c r="X32" s="1288"/>
      <c r="Y32" s="1288"/>
      <c r="Z32" s="1288"/>
      <c r="AA32" s="1288"/>
      <c r="AB32" s="1288"/>
      <c r="AC32" s="1288"/>
      <c r="AD32" s="1288"/>
      <c r="AE32" s="1288"/>
    </row>
    <row r="33" spans="1:31" ht="27" hidden="1">
      <c r="A33" s="1538" t="s">
        <v>1315</v>
      </c>
      <c r="B33" s="1288"/>
      <c r="C33" s="1288"/>
      <c r="D33" s="1288"/>
      <c r="E33" s="1288"/>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row>
    <row r="34" spans="1:31" ht="27" hidden="1">
      <c r="A34" s="1538" t="s">
        <v>1316</v>
      </c>
      <c r="B34" s="1288"/>
      <c r="C34" s="1288"/>
      <c r="D34" s="1288"/>
      <c r="E34" s="1288"/>
      <c r="F34" s="1288"/>
      <c r="G34" s="1288"/>
      <c r="H34" s="1288"/>
      <c r="I34" s="1288"/>
      <c r="J34" s="1288"/>
      <c r="K34" s="1288"/>
      <c r="L34" s="1288"/>
      <c r="M34" s="1288"/>
      <c r="N34" s="1288"/>
      <c r="O34" s="1288"/>
      <c r="P34" s="1288"/>
      <c r="Q34" s="1288"/>
      <c r="R34" s="1288"/>
      <c r="S34" s="1288"/>
      <c r="T34" s="1288"/>
      <c r="U34" s="1288"/>
      <c r="V34" s="1288"/>
      <c r="W34" s="1288"/>
      <c r="X34" s="1288"/>
      <c r="Y34" s="1288"/>
      <c r="Z34" s="1288"/>
      <c r="AA34" s="1288"/>
      <c r="AB34" s="1288"/>
      <c r="AC34" s="1288"/>
      <c r="AD34" s="1288"/>
      <c r="AE34" s="1288"/>
    </row>
    <row r="35" spans="1:31" ht="27" hidden="1">
      <c r="A35" s="1538" t="s">
        <v>1317</v>
      </c>
      <c r="B35" s="1288"/>
      <c r="C35" s="1288"/>
      <c r="D35" s="1288"/>
      <c r="E35" s="1288"/>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row>
    <row r="36" spans="1:31" ht="27" hidden="1">
      <c r="A36" s="1538" t="s">
        <v>1318</v>
      </c>
      <c r="B36" s="1288"/>
      <c r="C36" s="1288"/>
      <c r="D36" s="1288"/>
      <c r="E36" s="1288"/>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row>
    <row r="37" spans="1:31" ht="27" hidden="1">
      <c r="A37" s="1538" t="s">
        <v>1319</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c r="Y37" s="1288"/>
      <c r="Z37" s="1288"/>
      <c r="AA37" s="1288"/>
      <c r="AB37" s="1288"/>
      <c r="AC37" s="1288"/>
      <c r="AD37" s="1288"/>
      <c r="AE37" s="1288"/>
    </row>
    <row r="38" spans="1:31" ht="27" hidden="1">
      <c r="A38" s="1538" t="s">
        <v>1320</v>
      </c>
      <c r="B38" s="1288"/>
      <c r="C38" s="1288"/>
      <c r="D38" s="1288"/>
      <c r="E38" s="1288"/>
      <c r="F38" s="1288"/>
      <c r="G38" s="1288"/>
      <c r="H38" s="1288"/>
      <c r="I38" s="1288"/>
      <c r="J38" s="1288"/>
      <c r="K38" s="1288"/>
      <c r="L38" s="1288"/>
      <c r="M38" s="1288"/>
      <c r="N38" s="1288"/>
      <c r="O38" s="1288"/>
      <c r="P38" s="1288"/>
      <c r="Q38" s="1288"/>
      <c r="R38" s="1288"/>
      <c r="S38" s="1288"/>
      <c r="T38" s="1288"/>
      <c r="U38" s="1288"/>
      <c r="V38" s="1288"/>
      <c r="W38" s="1288"/>
      <c r="X38" s="1288"/>
      <c r="Y38" s="1288"/>
      <c r="Z38" s="1288"/>
      <c r="AA38" s="1288"/>
      <c r="AB38" s="1288"/>
      <c r="AC38" s="1288"/>
      <c r="AD38" s="1288"/>
      <c r="AE38" s="1288"/>
    </row>
    <row r="39" spans="1:31" ht="27" hidden="1">
      <c r="A39" s="1538" t="s">
        <v>1321</v>
      </c>
      <c r="B39" s="1288"/>
      <c r="C39" s="1288"/>
      <c r="D39" s="1288"/>
      <c r="E39" s="1288"/>
      <c r="F39" s="1288"/>
      <c r="G39" s="1288"/>
      <c r="H39" s="1288"/>
      <c r="I39" s="1288"/>
      <c r="J39" s="1288"/>
      <c r="K39" s="1288"/>
      <c r="L39" s="1288"/>
      <c r="M39" s="1288"/>
      <c r="N39" s="1288"/>
      <c r="O39" s="1288"/>
      <c r="P39" s="1288"/>
      <c r="Q39" s="1288"/>
      <c r="R39" s="1288"/>
      <c r="S39" s="1288"/>
      <c r="T39" s="1288"/>
      <c r="U39" s="1288"/>
      <c r="V39" s="1288"/>
      <c r="W39" s="1288"/>
      <c r="X39" s="1288"/>
      <c r="Y39" s="1288"/>
      <c r="Z39" s="1288"/>
      <c r="AA39" s="1288"/>
      <c r="AB39" s="1288"/>
      <c r="AC39" s="1288"/>
      <c r="AD39" s="1288"/>
      <c r="AE39" s="1288"/>
    </row>
    <row r="40" spans="1:31" ht="27" hidden="1">
      <c r="A40" s="1538" t="s">
        <v>1322</v>
      </c>
      <c r="B40" s="1288"/>
      <c r="C40" s="1288"/>
      <c r="D40" s="1288"/>
      <c r="E40" s="1288"/>
      <c r="F40" s="1288"/>
      <c r="G40" s="1288"/>
      <c r="H40" s="1288"/>
      <c r="I40" s="1288"/>
      <c r="J40" s="1288"/>
      <c r="K40" s="1288"/>
      <c r="L40" s="1288"/>
      <c r="M40" s="1288"/>
      <c r="N40" s="1288"/>
      <c r="O40" s="1288"/>
      <c r="P40" s="1288"/>
      <c r="Q40" s="1288"/>
      <c r="R40" s="1288"/>
      <c r="S40" s="1288"/>
      <c r="T40" s="1288"/>
      <c r="U40" s="1288"/>
      <c r="V40" s="1288"/>
      <c r="W40" s="1288"/>
      <c r="X40" s="1288"/>
      <c r="Y40" s="1288"/>
      <c r="Z40" s="1288"/>
      <c r="AA40" s="1288"/>
      <c r="AB40" s="1288"/>
      <c r="AC40" s="1288"/>
      <c r="AD40" s="1288"/>
      <c r="AE40" s="1288"/>
    </row>
    <row r="41" spans="1:31" ht="27" hidden="1">
      <c r="A41" s="1538" t="s">
        <v>1323</v>
      </c>
      <c r="B41" s="1288"/>
      <c r="C41" s="1288"/>
      <c r="D41" s="1288"/>
      <c r="E41" s="1288"/>
      <c r="F41" s="1288"/>
      <c r="G41" s="1288"/>
      <c r="H41" s="1288"/>
      <c r="I41" s="1288"/>
      <c r="J41" s="1288"/>
      <c r="K41" s="1288"/>
      <c r="L41" s="1288"/>
      <c r="M41" s="1288"/>
      <c r="N41" s="1288"/>
      <c r="O41" s="1288"/>
      <c r="P41" s="1288"/>
      <c r="Q41" s="1288"/>
      <c r="R41" s="1288"/>
      <c r="S41" s="1288"/>
      <c r="T41" s="1288"/>
      <c r="U41" s="1288"/>
      <c r="V41" s="1288"/>
      <c r="W41" s="1288"/>
      <c r="X41" s="1288"/>
      <c r="Y41" s="1288"/>
      <c r="Z41" s="1288"/>
      <c r="AA41" s="1288"/>
      <c r="AB41" s="1288"/>
      <c r="AC41" s="1288"/>
      <c r="AD41" s="1288"/>
      <c r="AE41" s="1288"/>
    </row>
    <row r="42" spans="1:31" ht="27" hidden="1">
      <c r="A42" s="1538" t="s">
        <v>1324</v>
      </c>
      <c r="B42" s="1288"/>
      <c r="C42" s="1288"/>
      <c r="D42" s="1288"/>
      <c r="E42" s="1288"/>
      <c r="F42" s="1288"/>
      <c r="G42" s="1288"/>
      <c r="H42" s="1288"/>
      <c r="I42" s="1288"/>
      <c r="J42" s="1288"/>
      <c r="K42" s="1288"/>
      <c r="L42" s="1288"/>
      <c r="M42" s="1288"/>
      <c r="N42" s="1288"/>
      <c r="O42" s="1288"/>
      <c r="P42" s="1288"/>
      <c r="Q42" s="1288"/>
      <c r="R42" s="1288"/>
      <c r="S42" s="1288"/>
      <c r="T42" s="1288"/>
      <c r="U42" s="1288"/>
      <c r="V42" s="1288"/>
      <c r="W42" s="1288"/>
      <c r="X42" s="1288"/>
      <c r="Y42" s="1288"/>
      <c r="Z42" s="1288"/>
      <c r="AA42" s="1288"/>
      <c r="AB42" s="1288"/>
      <c r="AC42" s="1288"/>
      <c r="AD42" s="1288"/>
      <c r="AE42" s="1288"/>
    </row>
    <row r="43" spans="1:31" ht="27" hidden="1">
      <c r="A43" s="1538" t="s">
        <v>1325</v>
      </c>
      <c r="B43" s="1288"/>
      <c r="C43" s="1288"/>
      <c r="D43" s="1288"/>
      <c r="E43" s="1288"/>
      <c r="F43" s="1288"/>
      <c r="G43" s="1288"/>
      <c r="H43" s="1288"/>
      <c r="I43" s="1288"/>
      <c r="J43" s="1288"/>
      <c r="K43" s="1288"/>
      <c r="L43" s="1288"/>
      <c r="M43" s="1288"/>
      <c r="N43" s="1288"/>
      <c r="O43" s="1288"/>
      <c r="P43" s="1288"/>
      <c r="Q43" s="1288"/>
      <c r="R43" s="1288"/>
      <c r="S43" s="1288"/>
      <c r="T43" s="1288"/>
      <c r="U43" s="1288"/>
      <c r="V43" s="1288"/>
      <c r="W43" s="1288"/>
      <c r="X43" s="1288"/>
      <c r="Y43" s="1288"/>
      <c r="Z43" s="1288"/>
      <c r="AA43" s="1288"/>
      <c r="AB43" s="1288"/>
      <c r="AC43" s="1288"/>
      <c r="AD43" s="1288"/>
      <c r="AE43" s="1288"/>
    </row>
    <row r="44" spans="1:31" ht="27" hidden="1">
      <c r="A44" s="1538" t="s">
        <v>1326</v>
      </c>
      <c r="B44" s="1288"/>
      <c r="C44" s="1288"/>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1288"/>
      <c r="AD44" s="1288"/>
      <c r="AE44" s="1288"/>
    </row>
    <row r="45" spans="1:31" ht="27" hidden="1">
      <c r="A45" s="1538" t="s">
        <v>1327</v>
      </c>
      <c r="B45" s="1288"/>
      <c r="C45" s="12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1288"/>
      <c r="AD45" s="1288"/>
      <c r="AE45" s="1288"/>
    </row>
    <row r="46" spans="1:31" ht="27" hidden="1">
      <c r="A46" s="1538" t="s">
        <v>1328</v>
      </c>
      <c r="B46" s="1288"/>
      <c r="C46" s="1288"/>
      <c r="D46" s="1288"/>
      <c r="E46" s="1288"/>
      <c r="F46" s="1288"/>
      <c r="G46" s="1288"/>
      <c r="H46" s="1288"/>
      <c r="I46" s="1288"/>
      <c r="J46" s="1288"/>
      <c r="K46" s="1288"/>
      <c r="L46" s="1288"/>
      <c r="M46" s="1288"/>
      <c r="N46" s="1288"/>
      <c r="O46" s="1288"/>
      <c r="P46" s="1288"/>
      <c r="Q46" s="1288"/>
      <c r="R46" s="1288"/>
      <c r="S46" s="1288"/>
      <c r="T46" s="1288"/>
      <c r="U46" s="1288"/>
      <c r="V46" s="1288"/>
      <c r="W46" s="1288"/>
      <c r="X46" s="1288"/>
      <c r="Y46" s="1288"/>
      <c r="Z46" s="1288"/>
      <c r="AA46" s="1288"/>
      <c r="AB46" s="1288"/>
      <c r="AC46" s="1288"/>
      <c r="AD46" s="1288"/>
      <c r="AE46" s="1288"/>
    </row>
    <row r="47" spans="1:31" ht="27" hidden="1">
      <c r="A47" s="1538" t="s">
        <v>1329</v>
      </c>
      <c r="B47" s="1288"/>
      <c r="C47" s="1288"/>
      <c r="D47" s="1288"/>
      <c r="E47" s="1288"/>
      <c r="F47" s="1288"/>
      <c r="G47" s="1288"/>
      <c r="H47" s="1288"/>
      <c r="I47" s="1288"/>
      <c r="J47" s="1288"/>
      <c r="K47" s="1288"/>
      <c r="L47" s="1288"/>
      <c r="M47" s="1288"/>
      <c r="N47" s="1288"/>
      <c r="O47" s="1288"/>
      <c r="P47" s="1288"/>
      <c r="Q47" s="1288"/>
      <c r="R47" s="1288"/>
      <c r="S47" s="1288"/>
      <c r="T47" s="1288"/>
      <c r="U47" s="1288"/>
      <c r="V47" s="1288"/>
      <c r="W47" s="1288"/>
      <c r="X47" s="1288"/>
      <c r="Y47" s="1288"/>
      <c r="Z47" s="1288"/>
      <c r="AA47" s="1288"/>
      <c r="AB47" s="1288"/>
      <c r="AC47" s="1288"/>
      <c r="AD47" s="1288"/>
      <c r="AE47" s="1288"/>
    </row>
    <row r="48" spans="1:31" ht="27" hidden="1">
      <c r="A48" s="1538" t="s">
        <v>1330</v>
      </c>
      <c r="B48" s="1288"/>
      <c r="C48" s="1288"/>
      <c r="D48" s="1288"/>
      <c r="E48" s="1288"/>
      <c r="F48" s="1288"/>
      <c r="G48" s="1288"/>
      <c r="H48" s="1288"/>
      <c r="I48" s="1288"/>
      <c r="J48" s="1288"/>
      <c r="K48" s="1288"/>
      <c r="L48" s="1288"/>
      <c r="M48" s="1288"/>
      <c r="N48" s="1288"/>
      <c r="O48" s="1288"/>
      <c r="P48" s="1288"/>
      <c r="Q48" s="1288"/>
      <c r="R48" s="1288"/>
      <c r="S48" s="1288"/>
      <c r="T48" s="1288"/>
      <c r="U48" s="1288"/>
      <c r="V48" s="1288"/>
      <c r="W48" s="1288"/>
      <c r="X48" s="1288"/>
      <c r="Y48" s="1288"/>
      <c r="Z48" s="1288"/>
      <c r="AA48" s="1288"/>
      <c r="AB48" s="1288"/>
      <c r="AC48" s="1288"/>
      <c r="AD48" s="1288"/>
      <c r="AE48" s="1288"/>
    </row>
    <row r="49" spans="1:31" ht="27" hidden="1">
      <c r="A49" s="1538" t="s">
        <v>1331</v>
      </c>
      <c r="B49" s="1288"/>
      <c r="C49" s="1288"/>
      <c r="D49" s="1288"/>
      <c r="E49" s="1288"/>
      <c r="F49" s="1288"/>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1288"/>
      <c r="AD49" s="1288"/>
      <c r="AE49" s="1288"/>
    </row>
    <row r="50" spans="1:31" ht="27" hidden="1">
      <c r="A50" s="1538" t="s">
        <v>1332</v>
      </c>
      <c r="B50" s="1288"/>
      <c r="C50" s="1288"/>
      <c r="D50" s="1288"/>
      <c r="E50" s="1288"/>
      <c r="F50" s="1288"/>
      <c r="G50" s="1288"/>
      <c r="H50" s="1288"/>
      <c r="I50" s="1288"/>
      <c r="J50" s="1288"/>
      <c r="K50" s="1288"/>
      <c r="L50" s="1288"/>
      <c r="M50" s="1288"/>
      <c r="N50" s="1288"/>
      <c r="O50" s="1288"/>
      <c r="P50" s="1288"/>
      <c r="Q50" s="1288"/>
      <c r="R50" s="1288"/>
      <c r="S50" s="1288"/>
      <c r="T50" s="1288"/>
      <c r="U50" s="1288"/>
      <c r="V50" s="1288"/>
      <c r="W50" s="1288"/>
      <c r="X50" s="1288"/>
      <c r="Y50" s="1288"/>
      <c r="Z50" s="1288"/>
      <c r="AA50" s="1288"/>
      <c r="AB50" s="1288"/>
      <c r="AC50" s="1288"/>
      <c r="AD50" s="1288"/>
      <c r="AE50" s="1288"/>
    </row>
    <row r="51" spans="1:31" ht="27" hidden="1">
      <c r="A51" s="1538" t="s">
        <v>1333</v>
      </c>
      <c r="B51" s="1288"/>
      <c r="C51" s="1288"/>
      <c r="D51" s="1288"/>
      <c r="E51" s="1288"/>
      <c r="F51" s="1288"/>
      <c r="G51" s="1288"/>
      <c r="H51" s="1288"/>
      <c r="I51" s="1288"/>
      <c r="J51" s="1288"/>
      <c r="K51" s="1288"/>
      <c r="L51" s="1288"/>
      <c r="M51" s="1288"/>
      <c r="N51" s="1288"/>
      <c r="O51" s="1288"/>
      <c r="P51" s="1288"/>
      <c r="Q51" s="1288"/>
      <c r="R51" s="1288"/>
      <c r="S51" s="1288"/>
      <c r="T51" s="1288"/>
      <c r="U51" s="1288"/>
      <c r="V51" s="1288"/>
      <c r="W51" s="1288"/>
      <c r="X51" s="1288"/>
      <c r="Y51" s="1288"/>
      <c r="Z51" s="1288"/>
      <c r="AA51" s="1288"/>
      <c r="AB51" s="1288"/>
      <c r="AC51" s="1288"/>
      <c r="AD51" s="1288"/>
      <c r="AE51" s="1288"/>
    </row>
    <row r="52" spans="1:31" ht="27" hidden="1">
      <c r="A52" s="1538" t="s">
        <v>1334</v>
      </c>
      <c r="B52" s="1288"/>
      <c r="C52" s="1288"/>
      <c r="D52" s="1288"/>
      <c r="E52" s="1288"/>
      <c r="F52" s="1288"/>
      <c r="G52" s="1288"/>
      <c r="H52" s="1288"/>
      <c r="I52" s="1288"/>
      <c r="J52" s="1288"/>
      <c r="K52" s="1288"/>
      <c r="L52" s="1288"/>
      <c r="M52" s="1288"/>
      <c r="N52" s="1288"/>
      <c r="O52" s="1288"/>
      <c r="P52" s="1288"/>
      <c r="Q52" s="1288"/>
      <c r="R52" s="1288"/>
      <c r="S52" s="1288"/>
      <c r="T52" s="1288"/>
      <c r="U52" s="1288"/>
      <c r="V52" s="1288"/>
      <c r="W52" s="1288"/>
      <c r="X52" s="1288"/>
      <c r="Y52" s="1288"/>
      <c r="Z52" s="1288"/>
      <c r="AA52" s="1288"/>
      <c r="AB52" s="1288"/>
      <c r="AC52" s="1288"/>
      <c r="AD52" s="1288"/>
      <c r="AE52" s="1288"/>
    </row>
    <row r="53" spans="1:31" ht="27" hidden="1">
      <c r="A53" s="1538" t="s">
        <v>1335</v>
      </c>
      <c r="B53" s="1288"/>
      <c r="C53" s="1288"/>
      <c r="D53" s="1288"/>
      <c r="E53" s="1288"/>
      <c r="F53" s="1288"/>
      <c r="G53" s="1288"/>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c r="AE53" s="1288"/>
    </row>
    <row r="54" spans="1:31" ht="27" hidden="1">
      <c r="A54" s="1538" t="s">
        <v>1336</v>
      </c>
      <c r="B54" s="1288"/>
      <c r="C54" s="1288"/>
      <c r="D54" s="1288"/>
      <c r="E54" s="1288"/>
      <c r="F54" s="1288"/>
      <c r="G54" s="1288"/>
      <c r="H54" s="1288"/>
      <c r="I54" s="1288"/>
      <c r="J54" s="1288"/>
      <c r="K54" s="1288"/>
      <c r="L54" s="1288"/>
      <c r="M54" s="1288"/>
      <c r="N54" s="1288"/>
      <c r="O54" s="1288"/>
      <c r="P54" s="1288"/>
      <c r="Q54" s="1288"/>
      <c r="R54" s="1288"/>
      <c r="S54" s="1288"/>
      <c r="T54" s="1288"/>
      <c r="U54" s="1288"/>
      <c r="V54" s="1288"/>
      <c r="W54" s="1288"/>
      <c r="X54" s="1288"/>
      <c r="Y54" s="1288"/>
      <c r="Z54" s="1288"/>
      <c r="AA54" s="1288"/>
      <c r="AB54" s="1288"/>
      <c r="AC54" s="1288"/>
      <c r="AD54" s="1288"/>
      <c r="AE54" s="1288"/>
    </row>
    <row r="55" spans="1:31" ht="27" hidden="1">
      <c r="A55" s="1538" t="s">
        <v>1337</v>
      </c>
      <c r="B55" s="1288"/>
      <c r="C55" s="1288"/>
      <c r="D55" s="1288"/>
      <c r="E55" s="1288"/>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row>
    <row r="56" spans="1:31" ht="27" hidden="1">
      <c r="A56" s="1538" t="s">
        <v>1338</v>
      </c>
      <c r="B56" s="1288"/>
      <c r="C56" s="1288"/>
      <c r="D56" s="1288"/>
      <c r="E56" s="1288"/>
      <c r="F56" s="1288"/>
      <c r="G56" s="1288"/>
      <c r="H56" s="1288"/>
      <c r="I56" s="1288"/>
      <c r="J56" s="1288"/>
      <c r="K56" s="1288"/>
      <c r="L56" s="1288"/>
      <c r="M56" s="1288"/>
      <c r="N56" s="1288"/>
      <c r="O56" s="1288"/>
      <c r="P56" s="1288"/>
      <c r="Q56" s="1288"/>
      <c r="R56" s="1288"/>
      <c r="S56" s="1288"/>
      <c r="T56" s="1288"/>
      <c r="U56" s="1288"/>
      <c r="V56" s="1288"/>
      <c r="W56" s="1288"/>
      <c r="X56" s="1288"/>
      <c r="Y56" s="1288"/>
      <c r="Z56" s="1288"/>
      <c r="AA56" s="1288"/>
      <c r="AB56" s="1288"/>
      <c r="AC56" s="1288"/>
      <c r="AD56" s="1288"/>
      <c r="AE56" s="1288"/>
    </row>
    <row r="57" spans="1:31" ht="27" hidden="1">
      <c r="A57" s="1538" t="s">
        <v>1339</v>
      </c>
      <c r="B57" s="1288"/>
      <c r="C57" s="1288"/>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row>
    <row r="58" spans="1:31" ht="27" hidden="1">
      <c r="A58" s="1538" t="s">
        <v>1340</v>
      </c>
      <c r="B58" s="1288"/>
      <c r="C58" s="1288"/>
      <c r="D58" s="1288"/>
      <c r="E58" s="1288"/>
      <c r="F58" s="1288"/>
      <c r="G58" s="1288"/>
      <c r="H58" s="1288"/>
      <c r="I58" s="1288"/>
      <c r="J58" s="1288"/>
      <c r="K58" s="1288"/>
      <c r="L58" s="1288"/>
      <c r="M58" s="1288"/>
      <c r="N58" s="1288"/>
      <c r="O58" s="1288"/>
      <c r="P58" s="1288"/>
      <c r="Q58" s="1288"/>
      <c r="R58" s="1288"/>
      <c r="S58" s="1288"/>
      <c r="T58" s="1288"/>
      <c r="U58" s="1288"/>
      <c r="V58" s="1288"/>
      <c r="W58" s="1288"/>
      <c r="X58" s="1288"/>
      <c r="Y58" s="1288"/>
      <c r="Z58" s="1288"/>
      <c r="AA58" s="1288"/>
      <c r="AB58" s="1288"/>
      <c r="AC58" s="1288"/>
      <c r="AD58" s="1288"/>
      <c r="AE58" s="1288"/>
    </row>
    <row r="59" spans="1:31" ht="27" hidden="1">
      <c r="A59" s="1538" t="s">
        <v>1341</v>
      </c>
      <c r="B59" s="1288"/>
      <c r="C59" s="1288"/>
      <c r="D59" s="1288"/>
      <c r="E59" s="1288"/>
      <c r="F59" s="1288"/>
      <c r="G59" s="1288"/>
      <c r="H59" s="1288"/>
      <c r="I59" s="1288"/>
      <c r="J59" s="1288"/>
      <c r="K59" s="1288"/>
      <c r="L59" s="1288"/>
      <c r="M59" s="1288"/>
      <c r="N59" s="1288"/>
      <c r="O59" s="1288"/>
      <c r="P59" s="1288"/>
      <c r="Q59" s="1288"/>
      <c r="R59" s="1288"/>
      <c r="S59" s="1288"/>
      <c r="T59" s="1288"/>
      <c r="U59" s="1288"/>
      <c r="V59" s="1288"/>
      <c r="W59" s="1288"/>
      <c r="X59" s="1288"/>
      <c r="Y59" s="1288"/>
      <c r="Z59" s="1288"/>
      <c r="AA59" s="1288"/>
      <c r="AB59" s="1288"/>
      <c r="AC59" s="1288"/>
      <c r="AD59" s="1288"/>
      <c r="AE59" s="1288"/>
    </row>
    <row r="60" spans="1:31" ht="27" hidden="1">
      <c r="A60" s="1538" t="s">
        <v>1342</v>
      </c>
      <c r="B60" s="1288"/>
      <c r="C60" s="1288"/>
      <c r="D60" s="1288"/>
      <c r="E60" s="1288"/>
      <c r="F60" s="1288"/>
      <c r="G60" s="1288"/>
      <c r="H60" s="1288"/>
      <c r="I60" s="1288"/>
      <c r="J60" s="1288"/>
      <c r="K60" s="1288"/>
      <c r="L60" s="1288"/>
      <c r="M60" s="1288"/>
      <c r="N60" s="1288"/>
      <c r="O60" s="1288"/>
      <c r="P60" s="1288"/>
      <c r="Q60" s="1288"/>
      <c r="R60" s="1288"/>
      <c r="S60" s="1288"/>
      <c r="T60" s="1288"/>
      <c r="U60" s="1288"/>
      <c r="V60" s="1288"/>
      <c r="W60" s="1288"/>
      <c r="X60" s="1288"/>
      <c r="Y60" s="1288"/>
      <c r="Z60" s="1288"/>
      <c r="AA60" s="1288"/>
      <c r="AB60" s="1288"/>
      <c r="AC60" s="1288"/>
      <c r="AD60" s="1288"/>
      <c r="AE60" s="1288"/>
    </row>
    <row r="61" spans="1:31" ht="27" hidden="1">
      <c r="A61" s="1538" t="s">
        <v>1343</v>
      </c>
      <c r="B61" s="1288"/>
      <c r="C61" s="1288"/>
      <c r="D61" s="1288"/>
      <c r="E61" s="1288"/>
      <c r="F61" s="1288"/>
      <c r="G61" s="1288"/>
      <c r="H61" s="1288"/>
      <c r="I61" s="1288"/>
      <c r="J61" s="1288"/>
      <c r="K61" s="1288"/>
      <c r="L61" s="1288"/>
      <c r="M61" s="1288"/>
      <c r="N61" s="1288"/>
      <c r="O61" s="1288"/>
      <c r="P61" s="1288"/>
      <c r="Q61" s="1288"/>
      <c r="R61" s="1288"/>
      <c r="S61" s="1288"/>
      <c r="T61" s="1288"/>
      <c r="U61" s="1288"/>
      <c r="V61" s="1288"/>
      <c r="W61" s="1288"/>
      <c r="X61" s="1288"/>
      <c r="Y61" s="1288"/>
      <c r="Z61" s="1288"/>
      <c r="AA61" s="1288"/>
      <c r="AB61" s="1288"/>
      <c r="AC61" s="1288"/>
      <c r="AD61" s="1288"/>
      <c r="AE61" s="1288"/>
    </row>
    <row r="62" spans="1:31" ht="27" hidden="1">
      <c r="A62" s="1538" t="s">
        <v>1344</v>
      </c>
      <c r="B62" s="1288"/>
      <c r="C62" s="1288"/>
      <c r="D62" s="1288"/>
      <c r="E62" s="1288"/>
      <c r="F62" s="1288"/>
      <c r="G62" s="1288"/>
      <c r="H62" s="1288"/>
      <c r="I62" s="1288"/>
      <c r="J62" s="1288"/>
      <c r="K62" s="1288"/>
      <c r="L62" s="1288"/>
      <c r="M62" s="1288"/>
      <c r="N62" s="1288"/>
      <c r="O62" s="1288"/>
      <c r="P62" s="1288"/>
      <c r="Q62" s="1288"/>
      <c r="R62" s="1288"/>
      <c r="S62" s="1288"/>
      <c r="T62" s="1288"/>
      <c r="U62" s="1288"/>
      <c r="V62" s="1288"/>
      <c r="W62" s="1288"/>
      <c r="X62" s="1288"/>
      <c r="Y62" s="1288"/>
      <c r="Z62" s="1288"/>
      <c r="AA62" s="1288"/>
      <c r="AB62" s="1288"/>
      <c r="AC62" s="1288"/>
      <c r="AD62" s="1288"/>
      <c r="AE62" s="1288"/>
    </row>
    <row r="63" spans="1:31" ht="27" hidden="1">
      <c r="A63" s="1538" t="s">
        <v>1345</v>
      </c>
      <c r="B63" s="1288"/>
      <c r="C63" s="1288"/>
      <c r="D63" s="1288"/>
      <c r="E63" s="1288"/>
      <c r="F63" s="1288"/>
      <c r="G63" s="1288"/>
      <c r="H63" s="1288"/>
      <c r="I63" s="1288"/>
      <c r="J63" s="1288"/>
      <c r="K63" s="1288"/>
      <c r="L63" s="1288"/>
      <c r="M63" s="1288"/>
      <c r="N63" s="1288"/>
      <c r="O63" s="1288"/>
      <c r="P63" s="1288"/>
      <c r="Q63" s="1288"/>
      <c r="R63" s="1288"/>
      <c r="S63" s="1288"/>
      <c r="T63" s="1288"/>
      <c r="U63" s="1288"/>
      <c r="V63" s="1288"/>
      <c r="W63" s="1288"/>
      <c r="X63" s="1288"/>
      <c r="Y63" s="1288"/>
      <c r="Z63" s="1288"/>
      <c r="AA63" s="1288"/>
      <c r="AB63" s="1288"/>
      <c r="AC63" s="1288"/>
      <c r="AD63" s="1288"/>
      <c r="AE63" s="1288"/>
    </row>
    <row r="64" spans="1:31" ht="27" hidden="1">
      <c r="A64" s="1538" t="s">
        <v>1346</v>
      </c>
      <c r="B64" s="1288"/>
      <c r="C64" s="1288"/>
      <c r="D64" s="1288"/>
      <c r="E64" s="1288"/>
      <c r="F64" s="1288"/>
      <c r="G64" s="1288"/>
      <c r="H64" s="1288"/>
      <c r="I64" s="1288"/>
      <c r="J64" s="1288"/>
      <c r="K64" s="1288"/>
      <c r="L64" s="1288"/>
      <c r="M64" s="1288"/>
      <c r="N64" s="1288"/>
      <c r="O64" s="1288"/>
      <c r="P64" s="1288"/>
      <c r="Q64" s="1288"/>
      <c r="R64" s="1288"/>
      <c r="S64" s="1288"/>
      <c r="T64" s="1288"/>
      <c r="U64" s="1288"/>
      <c r="V64" s="1288"/>
      <c r="W64" s="1288"/>
      <c r="X64" s="1288"/>
      <c r="Y64" s="1288"/>
      <c r="Z64" s="1288"/>
      <c r="AA64" s="1288"/>
      <c r="AB64" s="1288"/>
      <c r="AC64" s="1288"/>
      <c r="AD64" s="1288"/>
      <c r="AE64" s="1288"/>
    </row>
    <row r="65" spans="1:31" ht="27" hidden="1">
      <c r="A65" s="1538" t="s">
        <v>1347</v>
      </c>
      <c r="B65" s="1288"/>
      <c r="C65" s="1288"/>
      <c r="D65" s="1288"/>
      <c r="E65" s="1288"/>
      <c r="F65" s="1288"/>
      <c r="G65" s="1288"/>
      <c r="H65" s="1288"/>
      <c r="I65" s="1288"/>
      <c r="J65" s="1288"/>
      <c r="K65" s="1288"/>
      <c r="L65" s="1288"/>
      <c r="M65" s="1288"/>
      <c r="N65" s="1288"/>
      <c r="O65" s="1288"/>
      <c r="P65" s="1288"/>
      <c r="Q65" s="1288"/>
      <c r="R65" s="1288"/>
      <c r="S65" s="1288"/>
      <c r="T65" s="1288"/>
      <c r="U65" s="1288"/>
      <c r="V65" s="1288"/>
      <c r="W65" s="1288"/>
      <c r="X65" s="1288"/>
      <c r="Y65" s="1288"/>
      <c r="Z65" s="1288"/>
      <c r="AA65" s="1288"/>
      <c r="AB65" s="1288"/>
      <c r="AC65" s="1288"/>
      <c r="AD65" s="1288"/>
      <c r="AE65" s="1288"/>
    </row>
    <row r="66" spans="1:31" ht="27" hidden="1">
      <c r="A66" s="1538" t="s">
        <v>1348</v>
      </c>
      <c r="B66" s="1288"/>
      <c r="C66" s="1288"/>
      <c r="D66" s="1288"/>
      <c r="E66" s="1288"/>
      <c r="F66" s="1288"/>
      <c r="G66" s="1288"/>
      <c r="H66" s="1288"/>
      <c r="I66" s="1288"/>
      <c r="J66" s="1288"/>
      <c r="K66" s="1288"/>
      <c r="L66" s="1288"/>
      <c r="M66" s="1288"/>
      <c r="N66" s="1288"/>
      <c r="O66" s="1288"/>
      <c r="P66" s="1288"/>
      <c r="Q66" s="1288"/>
      <c r="R66" s="1288"/>
      <c r="S66" s="1288"/>
      <c r="T66" s="1288"/>
      <c r="U66" s="1288"/>
      <c r="V66" s="1288"/>
      <c r="W66" s="1288"/>
      <c r="X66" s="1288"/>
      <c r="Y66" s="1288"/>
      <c r="Z66" s="1288"/>
      <c r="AA66" s="1288"/>
      <c r="AB66" s="1288"/>
      <c r="AC66" s="1288"/>
      <c r="AD66" s="1288"/>
      <c r="AE66" s="1288"/>
    </row>
    <row r="67" spans="1:31" ht="27" hidden="1">
      <c r="A67" s="1538" t="s">
        <v>1349</v>
      </c>
      <c r="B67" s="1288"/>
      <c r="C67" s="1288"/>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8"/>
      <c r="AE67" s="1288"/>
    </row>
    <row r="68" spans="1:31" ht="27" hidden="1">
      <c r="A68" s="1538" t="s">
        <v>1350</v>
      </c>
      <c r="B68" s="1288"/>
      <c r="C68" s="128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8"/>
      <c r="AB68" s="1288"/>
      <c r="AC68" s="1288"/>
      <c r="AD68" s="1288"/>
      <c r="AE68" s="1288"/>
    </row>
    <row r="69" spans="1:31" ht="27" hidden="1">
      <c r="A69" s="1538" t="s">
        <v>1351</v>
      </c>
      <c r="B69" s="1288"/>
      <c r="C69" s="1288"/>
      <c r="D69" s="1288"/>
      <c r="E69" s="1288"/>
      <c r="F69" s="1288"/>
      <c r="G69" s="1288"/>
      <c r="H69" s="1288"/>
      <c r="I69" s="1288"/>
      <c r="J69" s="1288"/>
      <c r="K69" s="1288"/>
      <c r="L69" s="1288"/>
      <c r="M69" s="1288"/>
      <c r="N69" s="1288"/>
      <c r="O69" s="1288"/>
      <c r="P69" s="1288"/>
      <c r="Q69" s="1288"/>
      <c r="R69" s="1288"/>
      <c r="S69" s="1288"/>
      <c r="T69" s="1288"/>
      <c r="U69" s="1288"/>
      <c r="V69" s="1288"/>
      <c r="W69" s="1288"/>
      <c r="X69" s="1288"/>
      <c r="Y69" s="1288"/>
      <c r="Z69" s="1288"/>
      <c r="AA69" s="1288"/>
      <c r="AB69" s="1288"/>
      <c r="AC69" s="1288"/>
      <c r="AD69" s="1288"/>
      <c r="AE69" s="1288"/>
    </row>
    <row r="70" spans="1:31" ht="27" hidden="1">
      <c r="A70" s="1538" t="s">
        <v>1352</v>
      </c>
      <c r="B70" s="1288"/>
      <c r="C70" s="1288"/>
      <c r="D70" s="1288"/>
      <c r="E70" s="1288"/>
      <c r="F70" s="1288"/>
      <c r="G70" s="1288"/>
      <c r="H70" s="1288"/>
      <c r="I70" s="1288"/>
      <c r="J70" s="1288"/>
      <c r="K70" s="1288"/>
      <c r="L70" s="1288"/>
      <c r="M70" s="1288"/>
      <c r="N70" s="1288"/>
      <c r="O70" s="1288"/>
      <c r="P70" s="1288"/>
      <c r="Q70" s="1288"/>
      <c r="R70" s="1288"/>
      <c r="S70" s="1288"/>
      <c r="T70" s="1288"/>
      <c r="U70" s="1288"/>
      <c r="V70" s="1288"/>
      <c r="W70" s="1288"/>
      <c r="X70" s="1288"/>
      <c r="Y70" s="1288"/>
      <c r="Z70" s="1288"/>
      <c r="AA70" s="1288"/>
      <c r="AB70" s="1288"/>
      <c r="AC70" s="1288"/>
      <c r="AD70" s="1288"/>
      <c r="AE70" s="1288"/>
    </row>
    <row r="71" spans="1:31" ht="27" hidden="1">
      <c r="A71" s="1538" t="s">
        <v>1353</v>
      </c>
      <c r="B71" s="1288"/>
      <c r="C71" s="1288"/>
      <c r="D71" s="1288"/>
      <c r="E71" s="1288"/>
      <c r="F71" s="1288"/>
      <c r="G71" s="1288"/>
      <c r="H71" s="1288"/>
      <c r="I71" s="1288"/>
      <c r="J71" s="1288"/>
      <c r="K71" s="1288"/>
      <c r="L71" s="1288"/>
      <c r="M71" s="1288"/>
      <c r="N71" s="1288"/>
      <c r="O71" s="1288"/>
      <c r="P71" s="1288"/>
      <c r="Q71" s="1288"/>
      <c r="R71" s="1288"/>
      <c r="S71" s="1288"/>
      <c r="T71" s="1288"/>
      <c r="U71" s="1288"/>
      <c r="V71" s="1288"/>
      <c r="W71" s="1288"/>
      <c r="X71" s="1288"/>
      <c r="Y71" s="1288"/>
      <c r="Z71" s="1288"/>
      <c r="AA71" s="1288"/>
      <c r="AB71" s="1288"/>
      <c r="AC71" s="1288"/>
      <c r="AD71" s="1288"/>
      <c r="AE71" s="1288"/>
    </row>
    <row r="72" spans="1:31" ht="27" hidden="1">
      <c r="A72" s="1538" t="s">
        <v>1354</v>
      </c>
      <c r="B72" s="1288"/>
      <c r="C72" s="1288"/>
      <c r="D72" s="1288"/>
      <c r="E72" s="1288"/>
      <c r="F72" s="1288"/>
      <c r="G72" s="1288"/>
      <c r="H72" s="1288"/>
      <c r="I72" s="1288"/>
      <c r="J72" s="1288"/>
      <c r="K72" s="1288"/>
      <c r="L72" s="1288"/>
      <c r="M72" s="1288"/>
      <c r="N72" s="1288"/>
      <c r="O72" s="1288"/>
      <c r="P72" s="1288"/>
      <c r="Q72" s="1288"/>
      <c r="R72" s="1288"/>
      <c r="S72" s="1288"/>
      <c r="T72" s="1288"/>
      <c r="U72" s="1288"/>
      <c r="V72" s="1288"/>
      <c r="W72" s="1288"/>
      <c r="X72" s="1288"/>
      <c r="Y72" s="1288"/>
      <c r="Z72" s="1288"/>
      <c r="AA72" s="1288"/>
      <c r="AB72" s="1288"/>
      <c r="AC72" s="1288"/>
      <c r="AD72" s="1288"/>
      <c r="AE72" s="1288"/>
    </row>
    <row r="73" spans="1:31" ht="27" hidden="1">
      <c r="A73" s="1538" t="s">
        <v>1355</v>
      </c>
      <c r="B73" s="1288"/>
      <c r="C73" s="1288"/>
      <c r="D73" s="1288"/>
      <c r="E73" s="1288"/>
      <c r="F73" s="1288"/>
      <c r="G73" s="1288"/>
      <c r="H73" s="1288"/>
      <c r="I73" s="1288"/>
      <c r="J73" s="1288"/>
      <c r="K73" s="1288"/>
      <c r="L73" s="1288"/>
      <c r="M73" s="1288"/>
      <c r="N73" s="1288"/>
      <c r="O73" s="1288"/>
      <c r="P73" s="1288"/>
      <c r="Q73" s="1288"/>
      <c r="R73" s="1288"/>
      <c r="S73" s="1288"/>
      <c r="T73" s="1288"/>
      <c r="U73" s="1288"/>
      <c r="V73" s="1288"/>
      <c r="W73" s="1288"/>
      <c r="X73" s="1288"/>
      <c r="Y73" s="1288"/>
      <c r="Z73" s="1288"/>
      <c r="AA73" s="1288"/>
      <c r="AB73" s="1288"/>
      <c r="AC73" s="1288"/>
      <c r="AD73" s="1288"/>
      <c r="AE73" s="1288"/>
    </row>
    <row r="74" spans="1:31" ht="27" hidden="1">
      <c r="A74" s="1538" t="s">
        <v>1356</v>
      </c>
      <c r="B74" s="1288"/>
      <c r="C74" s="1288"/>
      <c r="D74" s="1288"/>
      <c r="E74" s="1288"/>
      <c r="F74" s="1288"/>
      <c r="G74" s="1288"/>
      <c r="H74" s="1288"/>
      <c r="I74" s="1288"/>
      <c r="J74" s="1288"/>
      <c r="K74" s="1288"/>
      <c r="L74" s="1288"/>
      <c r="M74" s="1288"/>
      <c r="N74" s="1288"/>
      <c r="O74" s="1288"/>
      <c r="P74" s="1288"/>
      <c r="Q74" s="1288"/>
      <c r="R74" s="1288"/>
      <c r="S74" s="1288"/>
      <c r="T74" s="1288"/>
      <c r="U74" s="1288"/>
      <c r="V74" s="1288"/>
      <c r="W74" s="1288"/>
      <c r="X74" s="1288"/>
      <c r="Y74" s="1288"/>
      <c r="Z74" s="1288"/>
      <c r="AA74" s="1288"/>
      <c r="AB74" s="1288"/>
      <c r="AC74" s="1288"/>
      <c r="AD74" s="1288"/>
      <c r="AE74" s="1288"/>
    </row>
    <row r="75" spans="1:31" ht="27" hidden="1">
      <c r="A75" s="1538" t="s">
        <v>1357</v>
      </c>
      <c r="B75" s="1288"/>
      <c r="C75" s="1288"/>
      <c r="D75" s="1288"/>
      <c r="E75" s="1288"/>
      <c r="F75" s="1288"/>
      <c r="G75" s="1288"/>
      <c r="H75" s="1288"/>
      <c r="I75" s="1288"/>
      <c r="J75" s="1288"/>
      <c r="K75" s="1288"/>
      <c r="L75" s="1288"/>
      <c r="M75" s="1288"/>
      <c r="N75" s="1288"/>
      <c r="O75" s="1288"/>
      <c r="P75" s="1288"/>
      <c r="Q75" s="1288"/>
      <c r="R75" s="1288"/>
      <c r="S75" s="1288"/>
      <c r="T75" s="1288"/>
      <c r="U75" s="1288"/>
      <c r="V75" s="1288"/>
      <c r="W75" s="1288"/>
      <c r="X75" s="1288"/>
      <c r="Y75" s="1288"/>
      <c r="Z75" s="1288"/>
      <c r="AA75" s="1288"/>
      <c r="AB75" s="1288"/>
      <c r="AC75" s="1288"/>
      <c r="AD75" s="1288"/>
      <c r="AE75" s="1288"/>
    </row>
    <row r="76" spans="1:31" ht="27" hidden="1">
      <c r="A76" s="1538" t="s">
        <v>1358</v>
      </c>
      <c r="B76" s="1288"/>
      <c r="C76" s="1288"/>
      <c r="D76" s="1288"/>
      <c r="E76" s="1288"/>
      <c r="F76" s="1288"/>
      <c r="G76" s="1288"/>
      <c r="H76" s="1288"/>
      <c r="I76" s="1288"/>
      <c r="J76" s="1288"/>
      <c r="K76" s="1288"/>
      <c r="L76" s="1288"/>
      <c r="M76" s="1288"/>
      <c r="N76" s="1288"/>
      <c r="O76" s="1288"/>
      <c r="P76" s="1288"/>
      <c r="Q76" s="1288"/>
      <c r="R76" s="1288"/>
      <c r="S76" s="1288"/>
      <c r="T76" s="1288"/>
      <c r="U76" s="1288"/>
      <c r="V76" s="1288"/>
      <c r="W76" s="1288"/>
      <c r="X76" s="1288"/>
      <c r="Y76" s="1288"/>
      <c r="Z76" s="1288"/>
      <c r="AA76" s="1288"/>
      <c r="AB76" s="1288"/>
      <c r="AC76" s="1288"/>
      <c r="AD76" s="1288"/>
      <c r="AE76" s="1288"/>
    </row>
    <row r="77" spans="1:31" ht="27" hidden="1">
      <c r="A77" s="1538" t="s">
        <v>1359</v>
      </c>
      <c r="B77" s="1288"/>
      <c r="C77" s="1288"/>
      <c r="D77" s="1288"/>
      <c r="E77" s="1288"/>
      <c r="F77" s="1288"/>
      <c r="G77" s="1288"/>
      <c r="H77" s="1288"/>
      <c r="I77" s="1288"/>
      <c r="J77" s="1288"/>
      <c r="K77" s="1288"/>
      <c r="L77" s="1288"/>
      <c r="M77" s="1288"/>
      <c r="N77" s="1288"/>
      <c r="O77" s="1288"/>
      <c r="P77" s="1288"/>
      <c r="Q77" s="1288"/>
      <c r="R77" s="1288"/>
      <c r="S77" s="1288"/>
      <c r="T77" s="1288"/>
      <c r="U77" s="1288"/>
      <c r="V77" s="1288"/>
      <c r="W77" s="1288"/>
      <c r="X77" s="1288"/>
      <c r="Y77" s="1288"/>
      <c r="Z77" s="1288"/>
      <c r="AA77" s="1288"/>
      <c r="AB77" s="1288"/>
      <c r="AC77" s="1288"/>
      <c r="AD77" s="1288"/>
      <c r="AE77" s="1288"/>
    </row>
    <row r="78" spans="1:31" ht="27" hidden="1">
      <c r="A78" s="1538" t="s">
        <v>1360</v>
      </c>
      <c r="B78" s="1288"/>
      <c r="C78" s="1288"/>
      <c r="D78" s="1288"/>
      <c r="E78" s="1288"/>
      <c r="F78" s="1288"/>
      <c r="G78" s="1288"/>
      <c r="H78" s="1288"/>
      <c r="I78" s="1288"/>
      <c r="J78" s="1288"/>
      <c r="K78" s="1288"/>
      <c r="L78" s="1288"/>
      <c r="M78" s="1288"/>
      <c r="N78" s="1288"/>
      <c r="O78" s="1288"/>
      <c r="P78" s="1288"/>
      <c r="Q78" s="1288"/>
      <c r="R78" s="1288"/>
      <c r="S78" s="1288"/>
      <c r="T78" s="1288"/>
      <c r="U78" s="1288"/>
      <c r="V78" s="1288"/>
      <c r="W78" s="1288"/>
      <c r="X78" s="1288"/>
      <c r="Y78" s="1288"/>
      <c r="Z78" s="1288"/>
      <c r="AA78" s="1288"/>
      <c r="AB78" s="1288"/>
      <c r="AC78" s="1288"/>
      <c r="AD78" s="1288"/>
      <c r="AE78" s="1288"/>
    </row>
    <row r="79" spans="1:31" ht="27" hidden="1">
      <c r="A79" s="1538" t="s">
        <v>1361</v>
      </c>
      <c r="B79" s="1288"/>
      <c r="C79" s="1288"/>
      <c r="D79" s="1288"/>
      <c r="E79" s="1288"/>
      <c r="F79" s="1288"/>
      <c r="G79" s="1288"/>
      <c r="H79" s="1288"/>
      <c r="I79" s="1288"/>
      <c r="J79" s="1288"/>
      <c r="K79" s="1288"/>
      <c r="L79" s="1288"/>
      <c r="M79" s="1288"/>
      <c r="N79" s="1288"/>
      <c r="O79" s="1288"/>
      <c r="P79" s="1288"/>
      <c r="Q79" s="1288"/>
      <c r="R79" s="1288"/>
      <c r="S79" s="1288"/>
      <c r="T79" s="1288"/>
      <c r="U79" s="1288"/>
      <c r="V79" s="1288"/>
      <c r="W79" s="1288"/>
      <c r="X79" s="1288"/>
      <c r="Y79" s="1288"/>
      <c r="Z79" s="1288"/>
      <c r="AA79" s="1288"/>
      <c r="AB79" s="1288"/>
      <c r="AC79" s="1288"/>
      <c r="AD79" s="1288"/>
      <c r="AE79" s="1288"/>
    </row>
    <row r="80" spans="1:31" ht="27" hidden="1">
      <c r="A80" s="1538" t="s">
        <v>1362</v>
      </c>
      <c r="B80" s="1288"/>
      <c r="C80" s="1288"/>
      <c r="D80" s="1288"/>
      <c r="E80" s="1288"/>
      <c r="F80" s="1288"/>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row>
    <row r="81" spans="1:31" ht="27" hidden="1">
      <c r="A81" s="1538" t="s">
        <v>1363</v>
      </c>
      <c r="B81" s="1288"/>
      <c r="C81" s="1288"/>
      <c r="D81" s="1288"/>
      <c r="E81" s="1288"/>
      <c r="F81" s="1288"/>
      <c r="G81" s="1288"/>
      <c r="H81" s="1288"/>
      <c r="I81" s="1288"/>
      <c r="J81" s="1288"/>
      <c r="K81" s="1288"/>
      <c r="L81" s="1288"/>
      <c r="M81" s="1288"/>
      <c r="N81" s="1288"/>
      <c r="O81" s="1288"/>
      <c r="P81" s="1288"/>
      <c r="Q81" s="1288"/>
      <c r="R81" s="1288"/>
      <c r="S81" s="1288"/>
      <c r="T81" s="1288"/>
      <c r="U81" s="1288"/>
      <c r="V81" s="1288"/>
      <c r="W81" s="1288"/>
      <c r="X81" s="1288"/>
      <c r="Y81" s="1288"/>
      <c r="Z81" s="1288"/>
      <c r="AA81" s="1288"/>
      <c r="AB81" s="1288"/>
      <c r="AC81" s="1288"/>
      <c r="AD81" s="1288"/>
      <c r="AE81" s="1288"/>
    </row>
    <row r="82" spans="1:31" ht="27" hidden="1">
      <c r="A82" s="1538" t="s">
        <v>1364</v>
      </c>
      <c r="B82" s="1288"/>
      <c r="C82" s="1288"/>
      <c r="D82" s="1288"/>
      <c r="E82" s="1288"/>
      <c r="F82" s="1288"/>
      <c r="G82" s="1288"/>
      <c r="H82" s="1288"/>
      <c r="I82" s="1288"/>
      <c r="J82" s="1288"/>
      <c r="K82" s="1288"/>
      <c r="L82" s="1288"/>
      <c r="M82" s="1288"/>
      <c r="N82" s="1288"/>
      <c r="O82" s="1288"/>
      <c r="P82" s="1288"/>
      <c r="Q82" s="1288"/>
      <c r="R82" s="1288"/>
      <c r="S82" s="1288"/>
      <c r="T82" s="1288"/>
      <c r="U82" s="1288"/>
      <c r="V82" s="1288"/>
      <c r="W82" s="1288"/>
      <c r="X82" s="1288"/>
      <c r="Y82" s="1288"/>
      <c r="Z82" s="1288"/>
      <c r="AA82" s="1288"/>
      <c r="AB82" s="1288"/>
      <c r="AC82" s="1288"/>
      <c r="AD82" s="1288"/>
      <c r="AE82" s="1288"/>
    </row>
    <row r="83" spans="1:31" ht="27" hidden="1">
      <c r="A83" s="1538" t="s">
        <v>1365</v>
      </c>
      <c r="B83" s="1288"/>
      <c r="C83" s="1288"/>
      <c r="D83" s="1288"/>
      <c r="E83" s="1288"/>
      <c r="F83" s="1288"/>
      <c r="G83" s="1288"/>
      <c r="H83" s="1288"/>
      <c r="I83" s="1288"/>
      <c r="J83" s="1288"/>
      <c r="K83" s="1288"/>
      <c r="L83" s="1288"/>
      <c r="M83" s="1288"/>
      <c r="N83" s="1288"/>
      <c r="O83" s="1288"/>
      <c r="P83" s="1288"/>
      <c r="Q83" s="1288"/>
      <c r="R83" s="1288"/>
      <c r="S83" s="1288"/>
      <c r="T83" s="1288"/>
      <c r="U83" s="1288"/>
      <c r="V83" s="1288"/>
      <c r="W83" s="1288"/>
      <c r="X83" s="1288"/>
      <c r="Y83" s="1288"/>
      <c r="Z83" s="1288"/>
      <c r="AA83" s="1288"/>
      <c r="AB83" s="1288"/>
      <c r="AC83" s="1288"/>
      <c r="AD83" s="1288"/>
      <c r="AE83" s="1288"/>
    </row>
    <row r="84" spans="1:31" ht="27" hidden="1">
      <c r="A84" s="1538" t="s">
        <v>1366</v>
      </c>
      <c r="B84" s="1288"/>
      <c r="C84" s="1288"/>
      <c r="D84" s="1288"/>
      <c r="E84" s="1288"/>
      <c r="F84" s="1288"/>
      <c r="G84" s="1288"/>
      <c r="H84" s="1288"/>
      <c r="I84" s="1288"/>
      <c r="J84" s="1288"/>
      <c r="K84" s="1288"/>
      <c r="L84" s="1288"/>
      <c r="M84" s="1288"/>
      <c r="N84" s="1288"/>
      <c r="O84" s="1288"/>
      <c r="P84" s="1288"/>
      <c r="Q84" s="1288"/>
      <c r="R84" s="1288"/>
      <c r="S84" s="1288"/>
      <c r="T84" s="1288"/>
      <c r="U84" s="1288"/>
      <c r="V84" s="1288"/>
      <c r="W84" s="1288"/>
      <c r="X84" s="1288"/>
      <c r="Y84" s="1288"/>
      <c r="Z84" s="1288"/>
      <c r="AA84" s="1288"/>
      <c r="AB84" s="1288"/>
      <c r="AC84" s="1288"/>
      <c r="AD84" s="1288"/>
      <c r="AE84" s="1288"/>
    </row>
    <row r="85" spans="1:31" ht="27" hidden="1">
      <c r="A85" s="1538" t="s">
        <v>1367</v>
      </c>
      <c r="B85" s="1288"/>
      <c r="C85" s="1288"/>
      <c r="D85" s="1288"/>
      <c r="E85" s="1288"/>
      <c r="F85" s="1288"/>
      <c r="G85" s="1288"/>
      <c r="H85" s="1288"/>
      <c r="I85" s="1288"/>
      <c r="J85" s="1288"/>
      <c r="K85" s="1288"/>
      <c r="L85" s="1288"/>
      <c r="M85" s="1288"/>
      <c r="N85" s="1288"/>
      <c r="O85" s="1288"/>
      <c r="P85" s="1288"/>
      <c r="Q85" s="1288"/>
      <c r="R85" s="1288"/>
      <c r="S85" s="1288"/>
      <c r="T85" s="1288"/>
      <c r="U85" s="1288"/>
      <c r="V85" s="1288"/>
      <c r="W85" s="1288"/>
      <c r="X85" s="1288"/>
      <c r="Y85" s="1288"/>
      <c r="Z85" s="1288"/>
      <c r="AA85" s="1288"/>
      <c r="AB85" s="1288"/>
      <c r="AC85" s="1288"/>
      <c r="AD85" s="1288"/>
      <c r="AE85" s="1288"/>
    </row>
    <row r="86" spans="1:31" ht="27" hidden="1">
      <c r="A86" s="1538" t="s">
        <v>1368</v>
      </c>
      <c r="B86" s="1288"/>
      <c r="C86" s="1288"/>
      <c r="D86" s="1288"/>
      <c r="E86" s="1288"/>
      <c r="F86" s="1288"/>
      <c r="G86" s="1288"/>
      <c r="H86" s="1288"/>
      <c r="I86" s="1288"/>
      <c r="J86" s="1288"/>
      <c r="K86" s="1288"/>
      <c r="L86" s="1288"/>
      <c r="M86" s="1288"/>
      <c r="N86" s="1288"/>
      <c r="O86" s="1288"/>
      <c r="P86" s="1288"/>
      <c r="Q86" s="1288"/>
      <c r="R86" s="1288"/>
      <c r="S86" s="1288"/>
      <c r="T86" s="1288"/>
      <c r="U86" s="1288"/>
      <c r="V86" s="1288"/>
      <c r="W86" s="1288"/>
      <c r="X86" s="1288"/>
      <c r="Y86" s="1288"/>
      <c r="Z86" s="1288"/>
      <c r="AA86" s="1288"/>
      <c r="AB86" s="1288"/>
      <c r="AC86" s="1288"/>
      <c r="AD86" s="1288"/>
      <c r="AE86" s="1288"/>
    </row>
    <row r="87" spans="1:31" ht="27" hidden="1">
      <c r="A87" s="1538" t="s">
        <v>1369</v>
      </c>
      <c r="B87" s="1288"/>
      <c r="C87" s="1288"/>
      <c r="D87" s="1288"/>
      <c r="E87" s="1288"/>
      <c r="F87" s="1288"/>
      <c r="G87" s="1288"/>
      <c r="H87" s="1288"/>
      <c r="I87" s="1288"/>
      <c r="J87" s="1288"/>
      <c r="K87" s="1288"/>
      <c r="L87" s="1288"/>
      <c r="M87" s="1288"/>
      <c r="N87" s="1288"/>
      <c r="O87" s="1288"/>
      <c r="P87" s="1288"/>
      <c r="Q87" s="1288"/>
      <c r="R87" s="1288"/>
      <c r="S87" s="1288"/>
      <c r="T87" s="1288"/>
      <c r="U87" s="1288"/>
      <c r="V87" s="1288"/>
      <c r="W87" s="1288"/>
      <c r="X87" s="1288"/>
      <c r="Y87" s="1288"/>
      <c r="Z87" s="1288"/>
      <c r="AA87" s="1288"/>
      <c r="AB87" s="1288"/>
      <c r="AC87" s="1288"/>
      <c r="AD87" s="1288"/>
      <c r="AE87" s="1288"/>
    </row>
    <row r="88" spans="1:31" ht="27" hidden="1">
      <c r="A88" s="1538" t="s">
        <v>1370</v>
      </c>
      <c r="B88" s="1288"/>
      <c r="C88" s="1288"/>
      <c r="D88" s="1288"/>
      <c r="E88" s="1288"/>
      <c r="F88" s="1288"/>
      <c r="G88" s="1288"/>
      <c r="H88" s="1288"/>
      <c r="I88" s="1288"/>
      <c r="J88" s="1288"/>
      <c r="K88" s="1288"/>
      <c r="L88" s="1288"/>
      <c r="M88" s="1288"/>
      <c r="N88" s="1288"/>
      <c r="O88" s="1288"/>
      <c r="P88" s="1288"/>
      <c r="Q88" s="1288"/>
      <c r="R88" s="1288"/>
      <c r="S88" s="1288"/>
      <c r="T88" s="1288"/>
      <c r="U88" s="1288"/>
      <c r="V88" s="1288"/>
      <c r="W88" s="1288"/>
      <c r="X88" s="1288"/>
      <c r="Y88" s="1288"/>
      <c r="Z88" s="1288"/>
      <c r="AA88" s="1288"/>
      <c r="AB88" s="1288"/>
      <c r="AC88" s="1288"/>
      <c r="AD88" s="1288"/>
      <c r="AE88" s="1288"/>
    </row>
    <row r="89" spans="1:31" ht="27" hidden="1">
      <c r="A89" s="1538" t="s">
        <v>1371</v>
      </c>
      <c r="B89" s="1288"/>
      <c r="C89" s="1288"/>
      <c r="D89" s="1288"/>
      <c r="E89" s="1288"/>
      <c r="F89" s="1288"/>
      <c r="G89" s="1288"/>
      <c r="H89" s="1288"/>
      <c r="I89" s="1288"/>
      <c r="J89" s="1288"/>
      <c r="K89" s="1288"/>
      <c r="L89" s="1288"/>
      <c r="M89" s="1288"/>
      <c r="N89" s="1288"/>
      <c r="O89" s="1288"/>
      <c r="P89" s="1288"/>
      <c r="Q89" s="1288"/>
      <c r="R89" s="1288"/>
      <c r="S89" s="1288"/>
      <c r="T89" s="1288"/>
      <c r="U89" s="1288"/>
      <c r="V89" s="1288"/>
      <c r="W89" s="1288"/>
      <c r="X89" s="1288"/>
      <c r="Y89" s="1288"/>
      <c r="Z89" s="1288"/>
      <c r="AA89" s="1288"/>
      <c r="AB89" s="1288"/>
      <c r="AC89" s="1288"/>
      <c r="AD89" s="1288"/>
      <c r="AE89" s="1288"/>
    </row>
    <row r="90" spans="1:31" ht="27" hidden="1">
      <c r="A90" s="1538" t="s">
        <v>1372</v>
      </c>
      <c r="B90" s="1288"/>
      <c r="C90" s="1288"/>
      <c r="D90" s="1288"/>
      <c r="E90" s="1288"/>
      <c r="F90" s="1288"/>
      <c r="G90" s="1288"/>
      <c r="H90" s="1288"/>
      <c r="I90" s="1288"/>
      <c r="J90" s="1288"/>
      <c r="K90" s="1288"/>
      <c r="L90" s="1288"/>
      <c r="M90" s="1288"/>
      <c r="N90" s="1288"/>
      <c r="O90" s="1288"/>
      <c r="P90" s="1288"/>
      <c r="Q90" s="1288"/>
      <c r="R90" s="1288"/>
      <c r="S90" s="1288"/>
      <c r="T90" s="1288"/>
      <c r="U90" s="1288"/>
      <c r="V90" s="1288"/>
      <c r="W90" s="1288"/>
      <c r="X90" s="1288"/>
      <c r="Y90" s="1288"/>
      <c r="Z90" s="1288"/>
      <c r="AA90" s="1288"/>
      <c r="AB90" s="1288"/>
      <c r="AC90" s="1288"/>
      <c r="AD90" s="1288"/>
      <c r="AE90" s="1288"/>
    </row>
    <row r="91" spans="1:31" ht="27" hidden="1">
      <c r="A91" s="1538" t="s">
        <v>1373</v>
      </c>
      <c r="B91" s="1288"/>
      <c r="C91" s="1288"/>
      <c r="D91" s="1288"/>
      <c r="E91" s="1288"/>
      <c r="F91" s="1288"/>
      <c r="G91" s="1288"/>
      <c r="H91" s="1288"/>
      <c r="I91" s="1288"/>
      <c r="J91" s="1288"/>
      <c r="K91" s="1288"/>
      <c r="L91" s="1288"/>
      <c r="M91" s="1288"/>
      <c r="N91" s="1288"/>
      <c r="O91" s="1288"/>
      <c r="P91" s="1288"/>
      <c r="Q91" s="1288"/>
      <c r="R91" s="1288"/>
      <c r="S91" s="1288"/>
      <c r="T91" s="1288"/>
      <c r="U91" s="1288"/>
      <c r="V91" s="1288"/>
      <c r="W91" s="1288"/>
      <c r="X91" s="1288"/>
      <c r="Y91" s="1288"/>
      <c r="Z91" s="1288"/>
      <c r="AA91" s="1288"/>
      <c r="AB91" s="1288"/>
      <c r="AC91" s="1288"/>
      <c r="AD91" s="1288"/>
      <c r="AE91" s="1288"/>
    </row>
    <row r="92" spans="1:31" ht="27" hidden="1">
      <c r="A92" s="1538" t="s">
        <v>1374</v>
      </c>
      <c r="B92" s="1288"/>
      <c r="C92" s="1288"/>
      <c r="D92" s="1288"/>
      <c r="E92" s="1288"/>
      <c r="F92" s="1288"/>
      <c r="G92" s="1288"/>
      <c r="H92" s="1288"/>
      <c r="I92" s="1288"/>
      <c r="J92" s="1288"/>
      <c r="K92" s="1288"/>
      <c r="L92" s="1288"/>
      <c r="M92" s="1288"/>
      <c r="N92" s="1288"/>
      <c r="O92" s="1288"/>
      <c r="P92" s="1288"/>
      <c r="Q92" s="1288"/>
      <c r="R92" s="1288"/>
      <c r="S92" s="1288"/>
      <c r="T92" s="1288"/>
      <c r="U92" s="1288"/>
      <c r="V92" s="1288"/>
      <c r="W92" s="1288"/>
      <c r="X92" s="1288"/>
      <c r="Y92" s="1288"/>
      <c r="Z92" s="1288"/>
      <c r="AA92" s="1288"/>
      <c r="AB92" s="1288"/>
      <c r="AC92" s="1288"/>
      <c r="AD92" s="1288"/>
      <c r="AE92" s="1288"/>
    </row>
    <row r="93" spans="1:31" ht="27" hidden="1">
      <c r="A93" s="1538" t="s">
        <v>1375</v>
      </c>
      <c r="B93" s="1288"/>
      <c r="C93" s="1288"/>
      <c r="D93" s="1288"/>
      <c r="E93" s="1288"/>
      <c r="F93" s="1288"/>
      <c r="G93" s="1288"/>
      <c r="H93" s="1288"/>
      <c r="I93" s="1288"/>
      <c r="J93" s="1288"/>
      <c r="K93" s="1288"/>
      <c r="L93" s="1288"/>
      <c r="M93" s="1288"/>
      <c r="N93" s="1288"/>
      <c r="O93" s="1288"/>
      <c r="P93" s="1288"/>
      <c r="Q93" s="1288"/>
      <c r="R93" s="1288"/>
      <c r="S93" s="1288"/>
      <c r="T93" s="1288"/>
      <c r="U93" s="1288"/>
      <c r="V93" s="1288"/>
      <c r="W93" s="1288"/>
      <c r="X93" s="1288"/>
      <c r="Y93" s="1288"/>
      <c r="Z93" s="1288"/>
      <c r="AA93" s="1288"/>
      <c r="AB93" s="1288"/>
      <c r="AC93" s="1288"/>
      <c r="AD93" s="1288"/>
      <c r="AE93" s="1288"/>
    </row>
    <row r="94" spans="1:31" ht="27" hidden="1">
      <c r="A94" s="1538" t="s">
        <v>1376</v>
      </c>
      <c r="B94" s="1288"/>
      <c r="C94" s="1288"/>
      <c r="D94" s="1288"/>
      <c r="E94" s="1288"/>
      <c r="F94" s="1288"/>
      <c r="G94" s="1288"/>
      <c r="H94" s="1288"/>
      <c r="I94" s="1288"/>
      <c r="J94" s="1288"/>
      <c r="K94" s="1288"/>
      <c r="L94" s="1288"/>
      <c r="M94" s="1288"/>
      <c r="N94" s="1288"/>
      <c r="O94" s="1288"/>
      <c r="P94" s="1288"/>
      <c r="Q94" s="1288"/>
      <c r="R94" s="1288"/>
      <c r="S94" s="1288"/>
      <c r="T94" s="1288"/>
      <c r="U94" s="1288"/>
      <c r="V94" s="1288"/>
      <c r="W94" s="1288"/>
      <c r="X94" s="1288"/>
      <c r="Y94" s="1288"/>
      <c r="Z94" s="1288"/>
      <c r="AA94" s="1288"/>
      <c r="AB94" s="1288"/>
      <c r="AC94" s="1288"/>
      <c r="AD94" s="1288"/>
      <c r="AE94" s="1288"/>
    </row>
    <row r="95" spans="1:31" ht="27" hidden="1">
      <c r="A95" s="1538" t="s">
        <v>1377</v>
      </c>
      <c r="B95" s="1288"/>
      <c r="C95" s="1288"/>
      <c r="D95" s="1288"/>
      <c r="E95" s="1288"/>
      <c r="F95" s="1288"/>
      <c r="G95" s="1288"/>
      <c r="H95" s="1288"/>
      <c r="I95" s="1288"/>
      <c r="J95" s="1288"/>
      <c r="K95" s="1288"/>
      <c r="L95" s="1288"/>
      <c r="M95" s="1288"/>
      <c r="N95" s="1288"/>
      <c r="O95" s="1288"/>
      <c r="P95" s="1288"/>
      <c r="Q95" s="1288"/>
      <c r="R95" s="1288"/>
      <c r="S95" s="1288"/>
      <c r="T95" s="1288"/>
      <c r="U95" s="1288"/>
      <c r="V95" s="1288"/>
      <c r="W95" s="1288"/>
      <c r="X95" s="1288"/>
      <c r="Y95" s="1288"/>
      <c r="Z95" s="1288"/>
      <c r="AA95" s="1288"/>
      <c r="AB95" s="1288"/>
      <c r="AC95" s="1288"/>
      <c r="AD95" s="1288"/>
      <c r="AE95" s="1288"/>
    </row>
    <row r="96" spans="1:31" ht="27" hidden="1">
      <c r="A96" s="1538" t="s">
        <v>1378</v>
      </c>
      <c r="B96" s="1288"/>
      <c r="C96" s="1288"/>
      <c r="D96" s="1288"/>
      <c r="E96" s="1288"/>
      <c r="F96" s="1288"/>
      <c r="G96" s="1288"/>
      <c r="H96" s="1288"/>
      <c r="I96" s="1288"/>
      <c r="J96" s="1288"/>
      <c r="K96" s="1288"/>
      <c r="L96" s="1288"/>
      <c r="M96" s="1288"/>
      <c r="N96" s="1288"/>
      <c r="O96" s="1288"/>
      <c r="P96" s="1288"/>
      <c r="Q96" s="1288"/>
      <c r="R96" s="1288"/>
      <c r="S96" s="1288"/>
      <c r="T96" s="1288"/>
      <c r="U96" s="1288"/>
      <c r="V96" s="1288"/>
      <c r="W96" s="1288"/>
      <c r="X96" s="1288"/>
      <c r="Y96" s="1288"/>
      <c r="Z96" s="1288"/>
      <c r="AA96" s="1288"/>
      <c r="AB96" s="1288"/>
      <c r="AC96" s="1288"/>
      <c r="AD96" s="1288"/>
      <c r="AE96" s="1288"/>
    </row>
    <row r="97" spans="1:31" ht="27" hidden="1">
      <c r="A97" s="1538" t="s">
        <v>1379</v>
      </c>
      <c r="B97" s="1288"/>
      <c r="C97" s="1288"/>
      <c r="D97" s="1288"/>
      <c r="E97" s="1288"/>
      <c r="F97" s="1288"/>
      <c r="G97" s="1288"/>
      <c r="H97" s="1288"/>
      <c r="I97" s="1288"/>
      <c r="J97" s="1288"/>
      <c r="K97" s="1288"/>
      <c r="L97" s="1288"/>
      <c r="M97" s="1288"/>
      <c r="N97" s="1288"/>
      <c r="O97" s="1288"/>
      <c r="P97" s="1288"/>
      <c r="Q97" s="1288"/>
      <c r="R97" s="1288"/>
      <c r="S97" s="1288"/>
      <c r="T97" s="1288"/>
      <c r="U97" s="1288"/>
      <c r="V97" s="1288"/>
      <c r="W97" s="1288"/>
      <c r="X97" s="1288"/>
      <c r="Y97" s="1288"/>
      <c r="Z97" s="1288"/>
      <c r="AA97" s="1288"/>
      <c r="AB97" s="1288"/>
      <c r="AC97" s="1288"/>
      <c r="AD97" s="1288"/>
      <c r="AE97" s="1288"/>
    </row>
    <row r="98" spans="1:31" ht="27" hidden="1">
      <c r="A98" s="1538" t="s">
        <v>1380</v>
      </c>
      <c r="B98" s="1288"/>
      <c r="C98" s="1288"/>
      <c r="D98" s="1288"/>
      <c r="E98" s="1288"/>
      <c r="F98" s="1288"/>
      <c r="G98" s="1288"/>
      <c r="H98" s="1288"/>
      <c r="I98" s="1288"/>
      <c r="J98" s="1288"/>
      <c r="K98" s="1288"/>
      <c r="L98" s="1288"/>
      <c r="M98" s="1288"/>
      <c r="N98" s="1288"/>
      <c r="O98" s="1288"/>
      <c r="P98" s="1288"/>
      <c r="Q98" s="1288"/>
      <c r="R98" s="1288"/>
      <c r="S98" s="1288"/>
      <c r="T98" s="1288"/>
      <c r="U98" s="1288"/>
      <c r="V98" s="1288"/>
      <c r="W98" s="1288"/>
      <c r="X98" s="1288"/>
      <c r="Y98" s="1288"/>
      <c r="Z98" s="1288"/>
      <c r="AA98" s="1288"/>
      <c r="AB98" s="1288"/>
      <c r="AC98" s="1288"/>
      <c r="AD98" s="1288"/>
      <c r="AE98" s="1288"/>
    </row>
    <row r="99" spans="1:31" ht="27" hidden="1">
      <c r="A99" s="1538" t="s">
        <v>1381</v>
      </c>
      <c r="B99" s="1288"/>
      <c r="C99" s="1288"/>
      <c r="D99" s="1288"/>
      <c r="E99" s="1288"/>
      <c r="F99" s="1288"/>
      <c r="G99" s="1288"/>
      <c r="H99" s="1288"/>
      <c r="I99" s="1288"/>
      <c r="J99" s="1288"/>
      <c r="K99" s="1288"/>
      <c r="L99" s="1288"/>
      <c r="M99" s="1288"/>
      <c r="N99" s="1288"/>
      <c r="O99" s="1288"/>
      <c r="P99" s="1288"/>
      <c r="Q99" s="1288"/>
      <c r="R99" s="1288"/>
      <c r="S99" s="1288"/>
      <c r="T99" s="1288"/>
      <c r="U99" s="1288"/>
      <c r="V99" s="1288"/>
      <c r="W99" s="1288"/>
      <c r="X99" s="1288"/>
      <c r="Y99" s="1288"/>
      <c r="Z99" s="1288"/>
      <c r="AA99" s="1288"/>
      <c r="AB99" s="1288"/>
      <c r="AC99" s="1288"/>
      <c r="AD99" s="1288"/>
      <c r="AE99" s="1288"/>
    </row>
    <row r="100" spans="1:31" ht="27" hidden="1">
      <c r="A100" s="1538" t="s">
        <v>1382</v>
      </c>
      <c r="B100" s="1288"/>
      <c r="C100" s="1288"/>
      <c r="D100" s="1288"/>
      <c r="E100" s="1288"/>
      <c r="F100" s="1288"/>
      <c r="G100" s="1288"/>
      <c r="H100" s="1288"/>
      <c r="I100" s="1288"/>
      <c r="J100" s="1288"/>
      <c r="K100" s="1288"/>
      <c r="L100" s="1288"/>
      <c r="M100" s="1288"/>
      <c r="N100" s="1288"/>
      <c r="O100" s="1288"/>
      <c r="P100" s="1288"/>
      <c r="Q100" s="1288"/>
      <c r="R100" s="1288"/>
      <c r="S100" s="1288"/>
      <c r="T100" s="1288"/>
      <c r="U100" s="1288"/>
      <c r="V100" s="1288"/>
      <c r="W100" s="1288"/>
      <c r="X100" s="1288"/>
      <c r="Y100" s="1288"/>
      <c r="Z100" s="1288"/>
      <c r="AA100" s="1288"/>
      <c r="AB100" s="1288"/>
      <c r="AC100" s="1288"/>
      <c r="AD100" s="1288"/>
      <c r="AE100" s="1288"/>
    </row>
    <row r="101" spans="1:31" ht="27" hidden="1">
      <c r="A101" s="1538" t="s">
        <v>1383</v>
      </c>
      <c r="B101" s="1288"/>
      <c r="C101" s="1288"/>
      <c r="D101" s="1288"/>
      <c r="E101" s="1288"/>
      <c r="F101" s="1288"/>
      <c r="G101" s="1288"/>
      <c r="H101" s="1288"/>
      <c r="I101" s="1288"/>
      <c r="J101" s="1288"/>
      <c r="K101" s="1288"/>
      <c r="L101" s="1288"/>
      <c r="M101" s="1288"/>
      <c r="N101" s="1288"/>
      <c r="O101" s="1288"/>
      <c r="P101" s="1288"/>
      <c r="Q101" s="1288"/>
      <c r="R101" s="1288"/>
      <c r="S101" s="1288"/>
      <c r="T101" s="1288"/>
      <c r="U101" s="1288"/>
      <c r="V101" s="1288"/>
      <c r="W101" s="1288"/>
      <c r="X101" s="1288"/>
      <c r="Y101" s="1288"/>
      <c r="Z101" s="1288"/>
      <c r="AA101" s="1288"/>
      <c r="AB101" s="1288"/>
      <c r="AC101" s="1288"/>
      <c r="AD101" s="1288"/>
      <c r="AE101" s="1288"/>
    </row>
    <row r="102" spans="1:31" ht="27" hidden="1">
      <c r="A102" s="1538" t="s">
        <v>1384</v>
      </c>
      <c r="B102" s="1288"/>
      <c r="C102" s="1288"/>
      <c r="D102" s="1288"/>
      <c r="E102" s="1288"/>
      <c r="F102" s="1288"/>
      <c r="G102" s="1288"/>
      <c r="H102" s="1288"/>
      <c r="I102" s="1288"/>
      <c r="J102" s="1288"/>
      <c r="K102" s="1288"/>
      <c r="L102" s="1288"/>
      <c r="M102" s="1288"/>
      <c r="N102" s="1288"/>
      <c r="O102" s="1288"/>
      <c r="P102" s="1288"/>
      <c r="Q102" s="1288"/>
      <c r="R102" s="1288"/>
      <c r="S102" s="1288"/>
      <c r="T102" s="1288"/>
      <c r="U102" s="1288"/>
      <c r="V102" s="1288"/>
      <c r="W102" s="1288"/>
      <c r="X102" s="1288"/>
      <c r="Y102" s="1288"/>
      <c r="Z102" s="1288"/>
      <c r="AA102" s="1288"/>
      <c r="AB102" s="1288"/>
      <c r="AC102" s="1288"/>
      <c r="AD102" s="1288"/>
      <c r="AE102" s="1288"/>
    </row>
    <row r="103" spans="1:31" ht="27" hidden="1">
      <c r="A103" s="1538" t="s">
        <v>1385</v>
      </c>
      <c r="B103" s="1288"/>
      <c r="C103" s="1288"/>
      <c r="D103" s="1288"/>
      <c r="E103" s="1288"/>
      <c r="F103" s="1288"/>
      <c r="G103" s="1288"/>
      <c r="H103" s="1288"/>
      <c r="I103" s="1288"/>
      <c r="J103" s="1288"/>
      <c r="K103" s="1288"/>
      <c r="L103" s="1288"/>
      <c r="M103" s="1288"/>
      <c r="N103" s="1288"/>
      <c r="O103" s="1288"/>
      <c r="P103" s="1288"/>
      <c r="Q103" s="1288"/>
      <c r="R103" s="1288"/>
      <c r="S103" s="1288"/>
      <c r="T103" s="1288"/>
      <c r="U103" s="1288"/>
      <c r="V103" s="1288"/>
      <c r="W103" s="1288"/>
      <c r="X103" s="1288"/>
      <c r="Y103" s="1288"/>
      <c r="Z103" s="1288"/>
      <c r="AA103" s="1288"/>
      <c r="AB103" s="1288"/>
      <c r="AC103" s="1288"/>
      <c r="AD103" s="1288"/>
      <c r="AE103" s="1288"/>
    </row>
    <row r="104" spans="1:31" ht="27" hidden="1">
      <c r="A104" s="1538" t="s">
        <v>1386</v>
      </c>
      <c r="B104" s="1288"/>
      <c r="C104" s="1288"/>
      <c r="D104" s="1288"/>
      <c r="E104" s="1288"/>
      <c r="F104" s="1288"/>
      <c r="G104" s="1288"/>
      <c r="H104" s="1288"/>
      <c r="I104" s="1288"/>
      <c r="J104" s="1288"/>
      <c r="K104" s="1288"/>
      <c r="L104" s="1288"/>
      <c r="M104" s="1288"/>
      <c r="N104" s="1288"/>
      <c r="O104" s="1288"/>
      <c r="P104" s="1288"/>
      <c r="Q104" s="1288"/>
      <c r="R104" s="1288"/>
      <c r="S104" s="1288"/>
      <c r="T104" s="1288"/>
      <c r="U104" s="1288"/>
      <c r="V104" s="1288"/>
      <c r="W104" s="1288"/>
      <c r="X104" s="1288"/>
      <c r="Y104" s="1288"/>
      <c r="Z104" s="1288"/>
      <c r="AA104" s="1288"/>
      <c r="AB104" s="1288"/>
      <c r="AC104" s="1288"/>
      <c r="AD104" s="1288"/>
      <c r="AE104" s="1288"/>
    </row>
    <row r="105" spans="1:31" s="1456" customFormat="1" ht="45" customHeight="1">
      <c r="A105" s="1539" t="s">
        <v>1727</v>
      </c>
      <c r="B105" s="1455">
        <f>B4*60</f>
        <v>0</v>
      </c>
      <c r="C105" s="1455">
        <f t="shared" ref="C105:AE105" si="0">C4*60</f>
        <v>0</v>
      </c>
      <c r="D105" s="1455">
        <f t="shared" si="0"/>
        <v>0</v>
      </c>
      <c r="E105" s="1455">
        <f t="shared" si="0"/>
        <v>0</v>
      </c>
      <c r="F105" s="1455">
        <f t="shared" si="0"/>
        <v>0</v>
      </c>
      <c r="G105" s="1455">
        <f t="shared" si="0"/>
        <v>0</v>
      </c>
      <c r="H105" s="1455">
        <f t="shared" si="0"/>
        <v>0</v>
      </c>
      <c r="I105" s="1455">
        <f t="shared" si="0"/>
        <v>0</v>
      </c>
      <c r="J105" s="1455">
        <f t="shared" si="0"/>
        <v>0</v>
      </c>
      <c r="K105" s="1455">
        <f t="shared" si="0"/>
        <v>0</v>
      </c>
      <c r="L105" s="1455">
        <f t="shared" si="0"/>
        <v>0</v>
      </c>
      <c r="M105" s="1455">
        <f t="shared" si="0"/>
        <v>0</v>
      </c>
      <c r="N105" s="1455">
        <f t="shared" si="0"/>
        <v>0</v>
      </c>
      <c r="O105" s="1455">
        <f t="shared" si="0"/>
        <v>0</v>
      </c>
      <c r="P105" s="1455">
        <f t="shared" si="0"/>
        <v>0</v>
      </c>
      <c r="Q105" s="1455">
        <f t="shared" si="0"/>
        <v>0</v>
      </c>
      <c r="R105" s="1455">
        <f t="shared" si="0"/>
        <v>0</v>
      </c>
      <c r="S105" s="1455">
        <f t="shared" si="0"/>
        <v>0</v>
      </c>
      <c r="T105" s="1455">
        <f t="shared" si="0"/>
        <v>0</v>
      </c>
      <c r="U105" s="1455">
        <f t="shared" si="0"/>
        <v>0</v>
      </c>
      <c r="V105" s="1455">
        <f t="shared" si="0"/>
        <v>0</v>
      </c>
      <c r="W105" s="1455">
        <f t="shared" si="0"/>
        <v>0</v>
      </c>
      <c r="X105" s="1455">
        <f t="shared" si="0"/>
        <v>0</v>
      </c>
      <c r="Y105" s="1455">
        <f t="shared" si="0"/>
        <v>0</v>
      </c>
      <c r="Z105" s="1455">
        <f t="shared" si="0"/>
        <v>0</v>
      </c>
      <c r="AA105" s="1455">
        <f t="shared" si="0"/>
        <v>0</v>
      </c>
      <c r="AB105" s="1455">
        <f t="shared" si="0"/>
        <v>0</v>
      </c>
      <c r="AC105" s="1455">
        <f t="shared" si="0"/>
        <v>0</v>
      </c>
      <c r="AD105" s="1455">
        <f t="shared" si="0"/>
        <v>0</v>
      </c>
      <c r="AE105" s="1455">
        <f t="shared" si="0"/>
        <v>0</v>
      </c>
    </row>
    <row r="106" spans="1:31" s="1456" customFormat="1" ht="45" customHeight="1" thickBot="1">
      <c r="A106" s="1457" t="s">
        <v>1387</v>
      </c>
      <c r="B106" s="1458">
        <f>SUM(B5:B104)</f>
        <v>0</v>
      </c>
      <c r="C106" s="1458">
        <f t="shared" ref="C106:AE106" si="1">SUM(C5:C104)</f>
        <v>0</v>
      </c>
      <c r="D106" s="1458">
        <f>SUM(D5:D104)</f>
        <v>0</v>
      </c>
      <c r="E106" s="1458">
        <f t="shared" si="1"/>
        <v>0</v>
      </c>
      <c r="F106" s="1458">
        <f t="shared" si="1"/>
        <v>0</v>
      </c>
      <c r="G106" s="1458">
        <f t="shared" si="1"/>
        <v>0</v>
      </c>
      <c r="H106" s="1458">
        <f t="shared" si="1"/>
        <v>0</v>
      </c>
      <c r="I106" s="1458">
        <f t="shared" si="1"/>
        <v>0</v>
      </c>
      <c r="J106" s="1458">
        <f t="shared" si="1"/>
        <v>0</v>
      </c>
      <c r="K106" s="1458">
        <f t="shared" si="1"/>
        <v>0</v>
      </c>
      <c r="L106" s="1458">
        <f t="shared" si="1"/>
        <v>0</v>
      </c>
      <c r="M106" s="1458">
        <f t="shared" si="1"/>
        <v>0</v>
      </c>
      <c r="N106" s="1458">
        <f t="shared" si="1"/>
        <v>0</v>
      </c>
      <c r="O106" s="1458">
        <f t="shared" si="1"/>
        <v>0</v>
      </c>
      <c r="P106" s="1458">
        <f t="shared" si="1"/>
        <v>0</v>
      </c>
      <c r="Q106" s="1458">
        <f t="shared" si="1"/>
        <v>0</v>
      </c>
      <c r="R106" s="1458">
        <f t="shared" si="1"/>
        <v>0</v>
      </c>
      <c r="S106" s="1458">
        <f t="shared" si="1"/>
        <v>0</v>
      </c>
      <c r="T106" s="1458">
        <f t="shared" si="1"/>
        <v>0</v>
      </c>
      <c r="U106" s="1458">
        <f t="shared" si="1"/>
        <v>0</v>
      </c>
      <c r="V106" s="1458">
        <f t="shared" si="1"/>
        <v>0</v>
      </c>
      <c r="W106" s="1458">
        <f t="shared" si="1"/>
        <v>0</v>
      </c>
      <c r="X106" s="1458">
        <f t="shared" si="1"/>
        <v>0</v>
      </c>
      <c r="Y106" s="1458">
        <f t="shared" si="1"/>
        <v>0</v>
      </c>
      <c r="Z106" s="1458">
        <f t="shared" si="1"/>
        <v>0</v>
      </c>
      <c r="AA106" s="1458">
        <f t="shared" si="1"/>
        <v>0</v>
      </c>
      <c r="AB106" s="1458">
        <f t="shared" si="1"/>
        <v>0</v>
      </c>
      <c r="AC106" s="1458">
        <f t="shared" si="1"/>
        <v>0</v>
      </c>
      <c r="AD106" s="1458">
        <f t="shared" si="1"/>
        <v>0</v>
      </c>
      <c r="AE106" s="1458">
        <f t="shared" si="1"/>
        <v>0</v>
      </c>
    </row>
    <row r="107" spans="1:31" s="1461" customFormat="1" ht="40.5" customHeight="1" thickBot="1">
      <c r="A107" s="1459" t="s">
        <v>1388</v>
      </c>
      <c r="B107" s="1460" t="str">
        <f>IF(B106&gt;=B105,"-","NO")</f>
        <v>-</v>
      </c>
      <c r="C107" s="1460" t="str">
        <f>IF(C106&gt;=C105,"-","NO")</f>
        <v>-</v>
      </c>
      <c r="D107" s="1460" t="str">
        <f t="shared" ref="D107:AE107" si="2">IF(D106&gt;=D105,"-","NO")</f>
        <v>-</v>
      </c>
      <c r="E107" s="1460" t="str">
        <f t="shared" si="2"/>
        <v>-</v>
      </c>
      <c r="F107" s="1460" t="str">
        <f t="shared" si="2"/>
        <v>-</v>
      </c>
      <c r="G107" s="1460" t="str">
        <f t="shared" si="2"/>
        <v>-</v>
      </c>
      <c r="H107" s="1460" t="str">
        <f t="shared" si="2"/>
        <v>-</v>
      </c>
      <c r="I107" s="1460" t="str">
        <f t="shared" si="2"/>
        <v>-</v>
      </c>
      <c r="J107" s="1460" t="str">
        <f t="shared" si="2"/>
        <v>-</v>
      </c>
      <c r="K107" s="1460" t="str">
        <f t="shared" si="2"/>
        <v>-</v>
      </c>
      <c r="L107" s="1460" t="str">
        <f t="shared" si="2"/>
        <v>-</v>
      </c>
      <c r="M107" s="1460" t="str">
        <f t="shared" si="2"/>
        <v>-</v>
      </c>
      <c r="N107" s="1460" t="str">
        <f t="shared" si="2"/>
        <v>-</v>
      </c>
      <c r="O107" s="1460" t="str">
        <f t="shared" si="2"/>
        <v>-</v>
      </c>
      <c r="P107" s="1460" t="str">
        <f t="shared" si="2"/>
        <v>-</v>
      </c>
      <c r="Q107" s="1460" t="str">
        <f t="shared" si="2"/>
        <v>-</v>
      </c>
      <c r="R107" s="1460" t="str">
        <f t="shared" si="2"/>
        <v>-</v>
      </c>
      <c r="S107" s="1460" t="str">
        <f t="shared" si="2"/>
        <v>-</v>
      </c>
      <c r="T107" s="1460" t="str">
        <f t="shared" si="2"/>
        <v>-</v>
      </c>
      <c r="U107" s="1460" t="str">
        <f t="shared" si="2"/>
        <v>-</v>
      </c>
      <c r="V107" s="1460" t="str">
        <f t="shared" si="2"/>
        <v>-</v>
      </c>
      <c r="W107" s="1460" t="str">
        <f t="shared" si="2"/>
        <v>-</v>
      </c>
      <c r="X107" s="1460" t="str">
        <f t="shared" si="2"/>
        <v>-</v>
      </c>
      <c r="Y107" s="1460" t="str">
        <f t="shared" si="2"/>
        <v>-</v>
      </c>
      <c r="Z107" s="1460" t="str">
        <f t="shared" si="2"/>
        <v>-</v>
      </c>
      <c r="AA107" s="1460" t="str">
        <f t="shared" si="2"/>
        <v>-</v>
      </c>
      <c r="AB107" s="1460" t="str">
        <f t="shared" si="2"/>
        <v>-</v>
      </c>
      <c r="AC107" s="1460" t="str">
        <f t="shared" si="2"/>
        <v>-</v>
      </c>
      <c r="AD107" s="1460" t="str">
        <f t="shared" si="2"/>
        <v>-</v>
      </c>
      <c r="AE107" s="1460" t="str">
        <f t="shared" si="2"/>
        <v>-</v>
      </c>
    </row>
    <row r="108" spans="1:31" ht="6" customHeight="1"/>
    <row r="109" spans="1:31">
      <c r="A109" s="1360" t="s">
        <v>1416</v>
      </c>
    </row>
    <row r="110" spans="1:31">
      <c r="A110" s="1360" t="s">
        <v>1458</v>
      </c>
    </row>
  </sheetData>
  <phoneticPr fontId="60"/>
  <conditionalFormatting sqref="B4:AE104">
    <cfRule type="cellIs" dxfId="226" priority="4" stopIfTrue="1" operator="equal">
      <formula>""</formula>
    </cfRule>
  </conditionalFormatting>
  <conditionalFormatting sqref="B107:AE107">
    <cfRule type="cellIs" dxfId="225" priority="3" operator="equal">
      <formula>"NO"</formula>
    </cfRule>
  </conditionalFormatting>
  <conditionalFormatting sqref="B107:AE107">
    <cfRule type="cellIs" dxfId="224" priority="2" operator="equal">
      <formula>"NO"</formula>
    </cfRule>
  </conditionalFormatting>
  <conditionalFormatting sqref="B105:AE105">
    <cfRule type="cellIs" dxfId="223" priority="1" stopIfTrue="1" operator="equal">
      <formula>""</formula>
    </cfRule>
  </conditionalFormatting>
  <pageMargins left="0.70866141732283472" right="0.70866141732283472" top="0.74803149606299213" bottom="0.74803149606299213" header="0.31496062992125984" footer="0.31496062992125984"/>
  <pageSetup paperSize="9" scale="49" orientation="landscape" r:id="rId1"/>
  <headerFooter>
    <oddFooter>&amp;R東京支部８月開講コース</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2"/>
  <sheetViews>
    <sheetView view="pageBreakPreview" zoomScale="115" zoomScaleNormal="80" zoomScaleSheetLayoutView="115" workbookViewId="0">
      <selection activeCell="H12" sqref="H12"/>
    </sheetView>
  </sheetViews>
  <sheetFormatPr defaultRowHeight="13.5"/>
  <cols>
    <col min="1" max="1" width="28.625" style="186" customWidth="1"/>
    <col min="2" max="2" width="9.375" style="186" customWidth="1"/>
    <col min="3" max="5" width="16" style="186" customWidth="1"/>
    <col min="6" max="6" width="16" style="440" customWidth="1"/>
    <col min="7" max="7" width="16" style="186" customWidth="1"/>
    <col min="8" max="8" width="16" style="440" customWidth="1"/>
    <col min="9" max="9" width="16" style="186" customWidth="1"/>
    <col min="10" max="10" width="16" style="439" customWidth="1"/>
    <col min="11" max="11" width="11.5" style="186" customWidth="1"/>
    <col min="12" max="12" width="9.625" style="384" customWidth="1"/>
    <col min="13" max="13" width="5.25" style="384" bestFit="1" customWidth="1"/>
    <col min="14" max="14" width="2.125" style="384" bestFit="1" customWidth="1"/>
    <col min="15" max="15" width="3.375" style="384" bestFit="1" customWidth="1"/>
    <col min="16" max="16" width="2.125" style="384" bestFit="1" customWidth="1"/>
    <col min="17" max="17" width="10.375" style="384" bestFit="1" customWidth="1"/>
    <col min="18" max="18" width="5.25" style="384" bestFit="1" customWidth="1"/>
    <col min="19" max="19" width="2.125" style="384" bestFit="1" customWidth="1"/>
    <col min="20" max="20" width="3.375" style="384" bestFit="1" customWidth="1"/>
    <col min="21" max="21" width="2.125" style="384" bestFit="1" customWidth="1"/>
    <col min="22" max="22" width="10.875" style="384" customWidth="1"/>
    <col min="23" max="23" width="5.25" style="384" bestFit="1" customWidth="1"/>
    <col min="24" max="24" width="2.125" style="384" bestFit="1" customWidth="1"/>
    <col min="25" max="25" width="3.375" style="384" bestFit="1" customWidth="1"/>
    <col min="26" max="26" width="2.125" style="384" bestFit="1" customWidth="1"/>
    <col min="27" max="27" width="10.625" style="384" customWidth="1"/>
    <col min="28" max="28" width="2.125" style="384" bestFit="1" customWidth="1"/>
    <col min="29" max="29" width="3.375" style="384" bestFit="1" customWidth="1"/>
    <col min="30" max="30" width="2.125" style="384" bestFit="1" customWidth="1"/>
    <col min="31" max="16384" width="9" style="384"/>
  </cols>
  <sheetData>
    <row r="1" spans="1:15" s="186" customFormat="1" ht="45" customHeight="1" thickBot="1">
      <c r="A1" s="2707">
        <v>45883</v>
      </c>
      <c r="B1" s="2707"/>
      <c r="C1" s="2707"/>
      <c r="D1" s="2707"/>
      <c r="E1" s="2707"/>
      <c r="F1" s="2707"/>
      <c r="G1" s="2707"/>
      <c r="H1" s="2707"/>
      <c r="I1" s="2707"/>
      <c r="J1" s="2707"/>
      <c r="K1" s="819"/>
      <c r="L1" s="1248"/>
      <c r="M1" s="390"/>
    </row>
    <row r="2" spans="1:15" s="186" customFormat="1" ht="0.75" hidden="1" customHeight="1">
      <c r="A2" s="2705"/>
      <c r="B2" s="2706"/>
      <c r="C2" s="2706"/>
      <c r="D2" s="2706"/>
      <c r="E2" s="2706"/>
      <c r="F2" s="2706"/>
      <c r="G2" s="2706"/>
      <c r="H2" s="2706"/>
      <c r="I2" s="2706"/>
      <c r="J2" s="2706"/>
      <c r="K2" s="726"/>
      <c r="L2" s="1248"/>
      <c r="M2" s="390"/>
    </row>
    <row r="3" spans="1:15" s="186" customFormat="1" ht="0.75" hidden="1" customHeight="1">
      <c r="A3" s="933"/>
      <c r="B3" s="933"/>
      <c r="C3" s="934"/>
      <c r="D3" s="935"/>
      <c r="E3" s="934"/>
      <c r="F3" s="934"/>
      <c r="G3" s="934"/>
      <c r="H3" s="934"/>
      <c r="I3" s="934"/>
      <c r="J3" s="934"/>
      <c r="K3" s="726"/>
      <c r="L3" s="1248"/>
      <c r="M3" s="390"/>
    </row>
    <row r="4" spans="1:15" s="186" customFormat="1" ht="0.75" hidden="1" customHeight="1">
      <c r="A4" s="936"/>
      <c r="B4" s="936"/>
      <c r="C4" s="934"/>
      <c r="D4" s="935"/>
      <c r="E4" s="934"/>
      <c r="F4" s="934"/>
      <c r="G4" s="934"/>
      <c r="H4" s="934"/>
      <c r="I4" s="934"/>
      <c r="J4" s="934"/>
      <c r="K4" s="726"/>
      <c r="L4" s="1248"/>
      <c r="M4" s="390"/>
    </row>
    <row r="5" spans="1:15" s="186" customFormat="1" ht="0.75" hidden="1" customHeight="1">
      <c r="A5" s="937"/>
      <c r="B5" s="938"/>
      <c r="C5" s="939"/>
      <c r="D5" s="940"/>
      <c r="E5" s="939"/>
      <c r="F5" s="941"/>
      <c r="G5" s="939"/>
      <c r="H5" s="941"/>
      <c r="I5" s="939"/>
      <c r="J5" s="942"/>
      <c r="K5" s="726"/>
      <c r="L5" s="1248"/>
      <c r="M5" s="390"/>
    </row>
    <row r="6" spans="1:15" s="186" customFormat="1" ht="0.75" hidden="1" customHeight="1">
      <c r="A6" s="943"/>
      <c r="B6" s="944"/>
      <c r="C6" s="939"/>
      <c r="D6" s="940"/>
      <c r="E6" s="939"/>
      <c r="F6" s="941"/>
      <c r="G6" s="939"/>
      <c r="H6" s="941"/>
      <c r="I6" s="939"/>
      <c r="J6" s="942"/>
      <c r="K6" s="726"/>
      <c r="L6" s="1248"/>
      <c r="M6" s="390"/>
    </row>
    <row r="7" spans="1:15" s="186" customFormat="1" ht="0.75" hidden="1" customHeight="1">
      <c r="A7" s="943"/>
      <c r="B7" s="945"/>
      <c r="C7" s="939"/>
      <c r="D7" s="940"/>
      <c r="E7" s="939"/>
      <c r="F7" s="941"/>
      <c r="G7" s="939"/>
      <c r="H7" s="946"/>
      <c r="I7" s="939"/>
      <c r="J7" s="942"/>
      <c r="K7" s="726"/>
      <c r="L7" s="1248"/>
      <c r="M7" s="390"/>
    </row>
    <row r="8" spans="1:15" s="186" customFormat="1" ht="0.75" hidden="1" customHeight="1">
      <c r="A8" s="947"/>
      <c r="B8" s="948"/>
      <c r="C8" s="939"/>
      <c r="D8" s="940"/>
      <c r="E8" s="939"/>
      <c r="F8" s="941"/>
      <c r="G8" s="939"/>
      <c r="H8" s="946"/>
      <c r="I8" s="939"/>
      <c r="J8" s="942"/>
      <c r="K8" s="726"/>
      <c r="L8" s="1248"/>
      <c r="M8" s="390"/>
    </row>
    <row r="9" spans="1:15" s="186" customFormat="1" ht="0.75" hidden="1" customHeight="1">
      <c r="A9" s="943"/>
      <c r="B9" s="949"/>
      <c r="C9" s="939"/>
      <c r="D9" s="940"/>
      <c r="E9" s="939"/>
      <c r="F9" s="941"/>
      <c r="G9" s="939"/>
      <c r="H9" s="946"/>
      <c r="I9" s="939"/>
      <c r="J9" s="942"/>
      <c r="K9" s="726"/>
      <c r="L9" s="1248"/>
      <c r="M9" s="390"/>
    </row>
    <row r="10" spans="1:15" s="186" customFormat="1" ht="0.75" hidden="1" customHeight="1" thickBot="1">
      <c r="A10" s="852"/>
      <c r="B10" s="852"/>
      <c r="C10" s="852"/>
      <c r="D10" s="852"/>
      <c r="E10" s="852"/>
      <c r="F10" s="853"/>
      <c r="G10" s="852"/>
      <c r="H10" s="853"/>
      <c r="I10" s="852"/>
      <c r="J10" s="857"/>
      <c r="K10" s="726"/>
      <c r="L10" s="1248"/>
      <c r="M10" s="390"/>
    </row>
    <row r="11" spans="1:15" s="186" customFormat="1" ht="30" customHeight="1">
      <c r="A11" s="2702" t="s">
        <v>892</v>
      </c>
      <c r="B11" s="2703"/>
      <c r="C11" s="2703"/>
      <c r="D11" s="2703"/>
      <c r="E11" s="2703"/>
      <c r="F11" s="2703"/>
      <c r="G11" s="2703"/>
      <c r="H11" s="2703"/>
      <c r="I11" s="2703"/>
      <c r="J11" s="2704"/>
      <c r="L11" s="1248"/>
      <c r="M11" s="392"/>
      <c r="N11" s="375"/>
      <c r="O11" s="375"/>
    </row>
    <row r="12" spans="1:15" s="186" customFormat="1" ht="35.25" customHeight="1">
      <c r="A12" s="854" t="s">
        <v>626</v>
      </c>
      <c r="B12" s="906"/>
      <c r="C12" s="1107">
        <v>45883</v>
      </c>
      <c r="D12" s="1107">
        <v>45914</v>
      </c>
      <c r="E12" s="1107">
        <v>45944</v>
      </c>
      <c r="F12" s="1107">
        <v>45975</v>
      </c>
      <c r="G12" s="1107">
        <v>46005</v>
      </c>
      <c r="H12" s="1107">
        <v>46036</v>
      </c>
      <c r="I12" s="1107">
        <v>46067</v>
      </c>
      <c r="J12" s="1111">
        <v>46095</v>
      </c>
      <c r="L12" s="1248"/>
      <c r="M12" s="392"/>
      <c r="N12" s="375"/>
      <c r="O12" s="375"/>
    </row>
    <row r="13" spans="1:15" s="186" customFormat="1" ht="21" customHeight="1">
      <c r="A13" s="855" t="s">
        <v>376</v>
      </c>
      <c r="B13" s="856"/>
      <c r="C13" s="1108">
        <v>45913</v>
      </c>
      <c r="D13" s="1108">
        <v>45943</v>
      </c>
      <c r="E13" s="1108">
        <v>45974</v>
      </c>
      <c r="F13" s="1108">
        <v>46004</v>
      </c>
      <c r="G13" s="1108">
        <v>46035</v>
      </c>
      <c r="H13" s="1108">
        <v>46066</v>
      </c>
      <c r="I13" s="1108">
        <v>46094</v>
      </c>
      <c r="J13" s="1112">
        <v>46125</v>
      </c>
      <c r="L13" s="1248"/>
      <c r="M13" s="392"/>
      <c r="N13" s="375"/>
      <c r="O13" s="375"/>
    </row>
    <row r="14" spans="1:15" s="186" customFormat="1" ht="35.1" customHeight="1">
      <c r="A14" s="858" t="s">
        <v>1761</v>
      </c>
      <c r="B14" s="1541" t="s">
        <v>1762</v>
      </c>
      <c r="C14" s="1158">
        <v>45916</v>
      </c>
      <c r="D14" s="1158">
        <v>45944</v>
      </c>
      <c r="E14" s="1158">
        <v>45978</v>
      </c>
      <c r="F14" s="1158">
        <v>46006</v>
      </c>
      <c r="G14" s="1158">
        <v>46036</v>
      </c>
      <c r="H14" s="1158">
        <v>46070</v>
      </c>
      <c r="I14" s="1158">
        <v>46097</v>
      </c>
      <c r="J14" s="1160">
        <v>46126</v>
      </c>
      <c r="L14" s="1248"/>
      <c r="M14" s="393"/>
      <c r="N14" s="391"/>
      <c r="O14" s="391"/>
    </row>
    <row r="15" spans="1:15" s="186" customFormat="1" ht="35.1" customHeight="1">
      <c r="A15" s="859" t="s">
        <v>1763</v>
      </c>
      <c r="B15" s="1542">
        <v>2</v>
      </c>
      <c r="C15" s="1158">
        <v>45917</v>
      </c>
      <c r="D15" s="1158">
        <v>45945</v>
      </c>
      <c r="E15" s="1158">
        <v>45980</v>
      </c>
      <c r="F15" s="1158">
        <v>46008</v>
      </c>
      <c r="G15" s="1158">
        <v>46037</v>
      </c>
      <c r="H15" s="1158">
        <v>46071</v>
      </c>
      <c r="I15" s="1158">
        <v>46097</v>
      </c>
      <c r="J15" s="1160">
        <v>46127</v>
      </c>
      <c r="L15" s="1248"/>
      <c r="M15" s="393"/>
      <c r="N15" s="391"/>
      <c r="O15" s="391"/>
    </row>
    <row r="16" spans="1:15" s="186" customFormat="1" ht="35.1" customHeight="1">
      <c r="A16" s="859" t="s">
        <v>1764</v>
      </c>
      <c r="B16" s="1543" t="s">
        <v>1765</v>
      </c>
      <c r="C16" s="1158">
        <v>45919</v>
      </c>
      <c r="D16" s="1158">
        <v>45946</v>
      </c>
      <c r="E16" s="1158">
        <v>45979</v>
      </c>
      <c r="F16" s="1158">
        <v>46007</v>
      </c>
      <c r="G16" s="1158">
        <v>46038</v>
      </c>
      <c r="H16" s="1158">
        <v>46072</v>
      </c>
      <c r="I16" s="1158">
        <v>46098</v>
      </c>
      <c r="J16" s="1160">
        <v>46128</v>
      </c>
      <c r="L16" s="1248"/>
      <c r="M16" s="393"/>
      <c r="N16" s="391"/>
      <c r="O16" s="391"/>
    </row>
    <row r="17" spans="1:15" s="186" customFormat="1" ht="35.1" customHeight="1">
      <c r="A17" s="1544" t="s">
        <v>1766</v>
      </c>
      <c r="B17" s="1545">
        <v>11</v>
      </c>
      <c r="C17" s="1158">
        <v>45918</v>
      </c>
      <c r="D17" s="1158">
        <v>45944</v>
      </c>
      <c r="E17" s="1158">
        <v>45975</v>
      </c>
      <c r="F17" s="1158">
        <v>46008</v>
      </c>
      <c r="G17" s="1158">
        <v>46041</v>
      </c>
      <c r="H17" s="1158">
        <v>46069</v>
      </c>
      <c r="I17" s="1158">
        <v>46100</v>
      </c>
      <c r="J17" s="1160">
        <v>46129</v>
      </c>
      <c r="L17" s="1248"/>
      <c r="M17" s="393"/>
      <c r="N17" s="391"/>
      <c r="O17" s="391"/>
    </row>
    <row r="18" spans="1:15" s="186" customFormat="1" ht="35.1" customHeight="1" thickBot="1">
      <c r="A18" s="2708" t="s">
        <v>1767</v>
      </c>
      <c r="B18" s="2709"/>
      <c r="C18" s="1159">
        <v>45922</v>
      </c>
      <c r="D18" s="1159">
        <v>45950</v>
      </c>
      <c r="E18" s="1159">
        <v>45981</v>
      </c>
      <c r="F18" s="1159">
        <v>46010</v>
      </c>
      <c r="G18" s="1159">
        <v>46042</v>
      </c>
      <c r="H18" s="1159">
        <v>46073</v>
      </c>
      <c r="I18" s="1159">
        <v>46104</v>
      </c>
      <c r="J18" s="1161">
        <v>46132</v>
      </c>
      <c r="L18" s="1248"/>
      <c r="M18" s="393"/>
      <c r="N18" s="391"/>
      <c r="O18" s="391"/>
    </row>
    <row r="19" spans="1:15" s="186" customFormat="1" ht="13.5" customHeight="1">
      <c r="A19" s="187"/>
      <c r="B19" s="187"/>
      <c r="C19" s="870"/>
      <c r="D19" s="870"/>
      <c r="E19" s="870"/>
      <c r="F19" s="375"/>
      <c r="G19" s="870"/>
      <c r="H19" s="375"/>
      <c r="I19" s="870"/>
      <c r="J19" s="394"/>
      <c r="K19" s="187"/>
      <c r="L19" s="1248"/>
      <c r="M19" s="390"/>
    </row>
    <row r="20" spans="1:15" s="186" customFormat="1">
      <c r="A20" s="187"/>
      <c r="B20" s="187"/>
      <c r="C20" s="870"/>
      <c r="D20" s="870"/>
      <c r="E20" s="870"/>
      <c r="F20" s="375"/>
      <c r="G20" s="870"/>
      <c r="H20" s="375"/>
      <c r="I20" s="870"/>
      <c r="J20" s="394"/>
      <c r="K20" s="187"/>
      <c r="L20" s="187"/>
      <c r="M20" s="390"/>
    </row>
    <row r="21" spans="1:15" s="186" customFormat="1">
      <c r="A21" s="187"/>
      <c r="B21" s="187"/>
      <c r="C21" s="187"/>
      <c r="D21" s="187"/>
      <c r="E21" s="187"/>
      <c r="F21" s="375"/>
      <c r="G21" s="187"/>
      <c r="H21" s="375"/>
      <c r="I21" s="187"/>
      <c r="J21" s="394"/>
      <c r="K21" s="187"/>
      <c r="L21" s="187"/>
      <c r="M21" s="390"/>
    </row>
    <row r="22" spans="1:15" s="186" customFormat="1">
      <c r="A22" s="395"/>
      <c r="B22" s="395"/>
      <c r="C22" s="395"/>
      <c r="D22" s="395"/>
      <c r="E22" s="395"/>
      <c r="F22" s="396"/>
      <c r="G22" s="395"/>
      <c r="H22" s="396"/>
      <c r="I22" s="395"/>
      <c r="J22" s="397"/>
      <c r="K22" s="395"/>
      <c r="L22" s="395"/>
      <c r="M22" s="398"/>
    </row>
  </sheetData>
  <mergeCells count="4">
    <mergeCell ref="A11:J11"/>
    <mergeCell ref="A2:J2"/>
    <mergeCell ref="A1:J1"/>
    <mergeCell ref="A18:B18"/>
  </mergeCells>
  <phoneticPr fontId="60"/>
  <pageMargins left="0.82677165354330717" right="0.23622047244094491" top="1.1417322834645669"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0"/>
  <sheetViews>
    <sheetView zoomScale="70" zoomScaleNormal="70" workbookViewId="0">
      <selection activeCell="D33" sqref="D33:D90"/>
    </sheetView>
  </sheetViews>
  <sheetFormatPr defaultRowHeight="13.5"/>
  <cols>
    <col min="2" max="2" width="34.75" customWidth="1"/>
    <col min="3" max="5" width="19" customWidth="1"/>
    <col min="7" max="7" width="11.125" customWidth="1"/>
    <col min="8" max="8" width="9.5" customWidth="1"/>
  </cols>
  <sheetData>
    <row r="2" spans="2:5" ht="14.25" thickBot="1"/>
    <row r="3" spans="2:5" ht="36.75" customHeight="1" thickBot="1">
      <c r="B3" s="1231" t="s">
        <v>406</v>
      </c>
      <c r="C3" s="1801">
        <f>D33</f>
        <v>45883</v>
      </c>
      <c r="D3" s="1801"/>
      <c r="E3" s="1802"/>
    </row>
    <row r="4" spans="2:5" ht="13.5" customHeight="1">
      <c r="B4" s="1787" t="s">
        <v>407</v>
      </c>
      <c r="C4" s="1803" t="s">
        <v>1117</v>
      </c>
      <c r="D4" s="1803"/>
      <c r="E4" s="1804"/>
    </row>
    <row r="5" spans="2:5" ht="19.5" customHeight="1" thickBot="1">
      <c r="B5" s="1788"/>
      <c r="C5" s="1805"/>
      <c r="D5" s="1805"/>
      <c r="E5" s="1806"/>
    </row>
    <row r="6" spans="2:5" ht="27" hidden="1" customHeight="1">
      <c r="B6" s="1789" t="s">
        <v>408</v>
      </c>
      <c r="C6" s="1807"/>
      <c r="D6" s="1807"/>
      <c r="E6" s="1808"/>
    </row>
    <row r="7" spans="2:5" ht="27" hidden="1" customHeight="1">
      <c r="B7" s="1790"/>
      <c r="C7" s="1809" t="s">
        <v>863</v>
      </c>
      <c r="D7" s="1809"/>
      <c r="E7" s="1810"/>
    </row>
    <row r="8" spans="2:5" ht="33" customHeight="1">
      <c r="B8" s="1785" t="s">
        <v>409</v>
      </c>
      <c r="C8" s="1799">
        <f>D34</f>
        <v>45784</v>
      </c>
      <c r="D8" s="1799"/>
      <c r="E8" s="1229" t="s">
        <v>356</v>
      </c>
    </row>
    <row r="9" spans="2:5" ht="30" customHeight="1">
      <c r="B9" s="1786"/>
      <c r="C9" s="1811">
        <f>D43</f>
        <v>45797</v>
      </c>
      <c r="D9" s="1811"/>
      <c r="E9" s="1812"/>
    </row>
    <row r="10" spans="2:5" ht="58.5" customHeight="1">
      <c r="B10" s="1232"/>
      <c r="C10" s="1795" t="s">
        <v>864</v>
      </c>
      <c r="D10" s="1795"/>
      <c r="E10" s="1796"/>
    </row>
    <row r="11" spans="2:5" ht="30" customHeight="1">
      <c r="B11" s="1783" t="s">
        <v>410</v>
      </c>
      <c r="C11" s="1813">
        <f>D48</f>
        <v>45804</v>
      </c>
      <c r="D11" s="1813"/>
      <c r="E11" s="1814"/>
    </row>
    <row r="12" spans="2:5" ht="30" customHeight="1">
      <c r="B12" s="1784"/>
      <c r="C12" s="1815" t="s">
        <v>865</v>
      </c>
      <c r="D12" s="1815"/>
      <c r="E12" s="1816"/>
    </row>
    <row r="13" spans="2:5" ht="35.25" customHeight="1">
      <c r="B13" s="915"/>
      <c r="C13" s="1795" t="s">
        <v>866</v>
      </c>
      <c r="D13" s="1795"/>
      <c r="E13" s="1796"/>
    </row>
    <row r="14" spans="2:5" ht="28.5" customHeight="1">
      <c r="B14" s="916" t="s">
        <v>411</v>
      </c>
      <c r="C14" s="1797">
        <f>D63</f>
        <v>45825</v>
      </c>
      <c r="D14" s="1797"/>
      <c r="E14" s="1798"/>
    </row>
    <row r="15" spans="2:5" ht="15" hidden="1" customHeight="1">
      <c r="B15" s="1781" t="s">
        <v>735</v>
      </c>
      <c r="C15" s="1799"/>
      <c r="D15" s="1799"/>
      <c r="E15" s="1800"/>
    </row>
    <row r="16" spans="2:5" ht="13.5" hidden="1" customHeight="1">
      <c r="B16" s="1782"/>
      <c r="C16" s="1811"/>
      <c r="D16" s="1811"/>
      <c r="E16" s="1812"/>
    </row>
    <row r="17" spans="2:8" ht="45.75" hidden="1" customHeight="1">
      <c r="B17" s="917"/>
      <c r="C17" s="1795" t="s">
        <v>1118</v>
      </c>
      <c r="D17" s="1795"/>
      <c r="E17" s="1796"/>
    </row>
    <row r="18" spans="2:8" ht="30" hidden="1" customHeight="1">
      <c r="B18" s="924" t="s">
        <v>890</v>
      </c>
      <c r="C18" s="1813"/>
      <c r="D18" s="1813"/>
      <c r="E18" s="1814"/>
    </row>
    <row r="19" spans="2:8" ht="38.25" hidden="1" customHeight="1">
      <c r="B19" s="917"/>
      <c r="C19" s="1795" t="s">
        <v>1119</v>
      </c>
      <c r="D19" s="1795"/>
      <c r="E19" s="1796"/>
    </row>
    <row r="20" spans="2:8" ht="32.25" customHeight="1">
      <c r="B20" s="918" t="s">
        <v>412</v>
      </c>
      <c r="C20" s="1799">
        <f>D70</f>
        <v>45834</v>
      </c>
      <c r="D20" s="1799"/>
      <c r="E20" s="1800"/>
      <c r="H20" t="str">
        <f>MIDB(G20,3,4)</f>
        <v/>
      </c>
    </row>
    <row r="21" spans="2:8" ht="56.25" customHeight="1">
      <c r="B21" s="1247"/>
      <c r="C21" s="1795" t="s">
        <v>1120</v>
      </c>
      <c r="D21" s="1795"/>
      <c r="E21" s="1796"/>
    </row>
    <row r="22" spans="2:8" ht="30" customHeight="1">
      <c r="B22" s="1247" t="s">
        <v>413</v>
      </c>
      <c r="C22" s="1797">
        <f>D80</f>
        <v>45848</v>
      </c>
      <c r="D22" s="1797"/>
      <c r="E22" s="1798"/>
    </row>
    <row r="23" spans="2:8" ht="10.5" hidden="1" customHeight="1">
      <c r="B23" s="1247"/>
      <c r="C23" s="1228"/>
      <c r="D23" s="1228"/>
      <c r="E23" s="1100"/>
    </row>
    <row r="24" spans="2:8" ht="30.75" customHeight="1">
      <c r="B24" s="918" t="s">
        <v>414</v>
      </c>
      <c r="C24" s="1799">
        <f>D81</f>
        <v>45849</v>
      </c>
      <c r="D24" s="1799"/>
      <c r="E24" s="1800"/>
    </row>
    <row r="25" spans="2:8" ht="44.25" customHeight="1">
      <c r="B25" s="919"/>
      <c r="C25" s="1795" t="s">
        <v>867</v>
      </c>
      <c r="D25" s="1795"/>
      <c r="E25" s="1796"/>
    </row>
    <row r="26" spans="2:8" ht="31.5" customHeight="1">
      <c r="B26" s="920" t="s">
        <v>181</v>
      </c>
      <c r="C26" s="1797">
        <f>D87</f>
        <v>45863</v>
      </c>
      <c r="D26" s="1797"/>
      <c r="E26" s="1798"/>
      <c r="G26" s="373"/>
      <c r="H26" s="374"/>
    </row>
    <row r="27" spans="2:8" ht="31.5" customHeight="1">
      <c r="B27" s="921" t="s">
        <v>848</v>
      </c>
      <c r="C27" s="1791">
        <f>D90</f>
        <v>45869</v>
      </c>
      <c r="D27" s="1791"/>
      <c r="E27" s="1792"/>
    </row>
    <row r="28" spans="2:8" ht="9" hidden="1" customHeight="1">
      <c r="B28" s="921"/>
      <c r="C28" s="1230"/>
      <c r="D28" s="1099"/>
      <c r="E28" s="1100"/>
    </row>
    <row r="29" spans="2:8" ht="27">
      <c r="B29" s="922" t="s">
        <v>712</v>
      </c>
      <c r="C29" s="1791">
        <f>D90</f>
        <v>45869</v>
      </c>
      <c r="D29" s="1791"/>
      <c r="E29" s="1792"/>
    </row>
    <row r="30" spans="2:8" ht="36" customHeight="1" thickBot="1">
      <c r="B30" s="923" t="s">
        <v>415</v>
      </c>
      <c r="C30" s="1793">
        <f>D33</f>
        <v>45883</v>
      </c>
      <c r="D30" s="1793"/>
      <c r="E30" s="1794"/>
    </row>
    <row r="33" spans="3:4" s="836" customFormat="1" ht="15" thickBot="1">
      <c r="C33" s="1233" t="s">
        <v>1165</v>
      </c>
      <c r="D33" s="1234">
        <v>45883</v>
      </c>
    </row>
    <row r="34" spans="3:4" s="836" customFormat="1" ht="43.5" thickTop="1">
      <c r="C34" s="1235" t="s">
        <v>1166</v>
      </c>
      <c r="D34" s="1236">
        <v>45784</v>
      </c>
    </row>
    <row r="35" spans="3:4" s="836" customFormat="1" ht="14.25">
      <c r="C35" s="1237"/>
      <c r="D35" s="1238">
        <v>45785</v>
      </c>
    </row>
    <row r="36" spans="3:4" s="836" customFormat="1" ht="14.25">
      <c r="C36" s="1237"/>
      <c r="D36" s="1238">
        <v>45786</v>
      </c>
    </row>
    <row r="37" spans="3:4" s="836" customFormat="1" ht="14.25">
      <c r="C37" s="1237"/>
      <c r="D37" s="1238">
        <v>45789</v>
      </c>
    </row>
    <row r="38" spans="3:4" s="836" customFormat="1" ht="14.25">
      <c r="C38" s="1237"/>
      <c r="D38" s="1238">
        <v>45790</v>
      </c>
    </row>
    <row r="39" spans="3:4" s="836" customFormat="1" ht="14.25">
      <c r="C39" s="1237"/>
      <c r="D39" s="1238">
        <v>45791</v>
      </c>
    </row>
    <row r="40" spans="3:4" s="836" customFormat="1" ht="14.25">
      <c r="C40" s="1237"/>
      <c r="D40" s="1238">
        <v>45792</v>
      </c>
    </row>
    <row r="41" spans="3:4" s="836" customFormat="1" ht="14.25">
      <c r="C41" s="1237"/>
      <c r="D41" s="1238">
        <v>45793</v>
      </c>
    </row>
    <row r="42" spans="3:4" s="836" customFormat="1" ht="14.25">
      <c r="C42" s="1237"/>
      <c r="D42" s="1238">
        <v>45796</v>
      </c>
    </row>
    <row r="43" spans="3:4" s="836" customFormat="1" ht="28.5">
      <c r="C43" s="1239" t="s">
        <v>1167</v>
      </c>
      <c r="D43" s="1240">
        <v>45797</v>
      </c>
    </row>
    <row r="44" spans="3:4" s="836" customFormat="1" ht="28.5">
      <c r="C44" s="1237" t="s">
        <v>1168</v>
      </c>
      <c r="D44" s="1238">
        <v>45798</v>
      </c>
    </row>
    <row r="45" spans="3:4" s="836" customFormat="1" ht="14.25">
      <c r="C45" s="1237"/>
      <c r="D45" s="1238">
        <v>45799</v>
      </c>
    </row>
    <row r="46" spans="3:4" s="836" customFormat="1" ht="14.25">
      <c r="C46" s="1237"/>
      <c r="D46" s="1238">
        <v>45800</v>
      </c>
    </row>
    <row r="47" spans="3:4" s="836" customFormat="1" ht="14.25">
      <c r="C47" s="1237"/>
      <c r="D47" s="1238">
        <v>45803</v>
      </c>
    </row>
    <row r="48" spans="3:4" s="836" customFormat="1" ht="14.25">
      <c r="C48" s="1239" t="s">
        <v>1169</v>
      </c>
      <c r="D48" s="1240">
        <v>45804</v>
      </c>
    </row>
    <row r="49" spans="3:4" s="836" customFormat="1" ht="14.25">
      <c r="C49" s="1237"/>
      <c r="D49" s="1238">
        <v>45805</v>
      </c>
    </row>
    <row r="50" spans="3:4" ht="14.25">
      <c r="C50" s="1237"/>
      <c r="D50" s="1238">
        <v>45806</v>
      </c>
    </row>
    <row r="51" spans="3:4" ht="14.25">
      <c r="C51" s="1237"/>
      <c r="D51" s="1238">
        <v>45807</v>
      </c>
    </row>
    <row r="52" spans="3:4" ht="14.25">
      <c r="C52" s="1237"/>
      <c r="D52" s="1238">
        <v>45810</v>
      </c>
    </row>
    <row r="53" spans="3:4" ht="14.25">
      <c r="C53" s="1239"/>
      <c r="D53" s="1240">
        <v>45811</v>
      </c>
    </row>
    <row r="54" spans="3:4" ht="14.25">
      <c r="C54" s="1237"/>
      <c r="D54" s="1238">
        <v>45812</v>
      </c>
    </row>
    <row r="55" spans="3:4" ht="14.25">
      <c r="C55" s="1241"/>
      <c r="D55" s="1242">
        <v>45813</v>
      </c>
    </row>
    <row r="56" spans="3:4" ht="14.25">
      <c r="C56" s="1241"/>
      <c r="D56" s="1242">
        <v>45814</v>
      </c>
    </row>
    <row r="57" spans="3:4" ht="14.25">
      <c r="C57" s="1241"/>
      <c r="D57" s="1242">
        <v>45817</v>
      </c>
    </row>
    <row r="58" spans="3:4" ht="14.25">
      <c r="C58" s="1241"/>
      <c r="D58" s="1242">
        <v>45818</v>
      </c>
    </row>
    <row r="59" spans="3:4" ht="14.25">
      <c r="C59" s="1241"/>
      <c r="D59" s="1242">
        <v>45819</v>
      </c>
    </row>
    <row r="60" spans="3:4" ht="14.25">
      <c r="C60" s="1241"/>
      <c r="D60" s="1242">
        <v>45820</v>
      </c>
    </row>
    <row r="61" spans="3:4" ht="14.25">
      <c r="C61" s="1241"/>
      <c r="D61" s="1242">
        <v>45821</v>
      </c>
    </row>
    <row r="62" spans="3:4" ht="14.25">
      <c r="C62" s="1241"/>
      <c r="D62" s="1242">
        <v>45824</v>
      </c>
    </row>
    <row r="63" spans="3:4" ht="14.25">
      <c r="C63" s="1243" t="s">
        <v>1170</v>
      </c>
      <c r="D63" s="1244">
        <v>45825</v>
      </c>
    </row>
    <row r="64" spans="3:4" ht="14.25">
      <c r="C64" s="1241"/>
      <c r="D64" s="1242">
        <v>45826</v>
      </c>
    </row>
    <row r="65" spans="3:4" ht="14.25">
      <c r="C65" s="1241"/>
      <c r="D65" s="1242">
        <v>45827</v>
      </c>
    </row>
    <row r="66" spans="3:4" ht="14.25">
      <c r="C66" s="1241"/>
      <c r="D66" s="1242">
        <v>45828</v>
      </c>
    </row>
    <row r="67" spans="3:4" ht="14.25">
      <c r="C67" s="1241"/>
      <c r="D67" s="1242">
        <v>45831</v>
      </c>
    </row>
    <row r="68" spans="3:4" ht="14.25">
      <c r="C68" s="1241"/>
      <c r="D68" s="1242">
        <v>45832</v>
      </c>
    </row>
    <row r="69" spans="3:4" ht="14.25">
      <c r="C69" s="1243"/>
      <c r="D69" s="1244">
        <v>45833</v>
      </c>
    </row>
    <row r="70" spans="3:4" ht="28.5">
      <c r="C70" s="1241" t="s">
        <v>1171</v>
      </c>
      <c r="D70" s="1242">
        <v>45834</v>
      </c>
    </row>
    <row r="71" spans="3:4" ht="14.25">
      <c r="C71" s="1241"/>
      <c r="D71" s="1242">
        <v>45835</v>
      </c>
    </row>
    <row r="72" spans="3:4" ht="14.25">
      <c r="C72" s="1241"/>
      <c r="D72" s="1242">
        <v>45838</v>
      </c>
    </row>
    <row r="73" spans="3:4" ht="14.25">
      <c r="C73" s="1241"/>
      <c r="D73" s="1242">
        <v>45839</v>
      </c>
    </row>
    <row r="74" spans="3:4" ht="14.25">
      <c r="C74" s="1241"/>
      <c r="D74" s="1242">
        <v>45840</v>
      </c>
    </row>
    <row r="75" spans="3:4" ht="14.25">
      <c r="C75" s="1241"/>
      <c r="D75" s="1242">
        <v>45841</v>
      </c>
    </row>
    <row r="76" spans="3:4" ht="14.25">
      <c r="C76" s="1241"/>
      <c r="D76" s="1242">
        <v>45842</v>
      </c>
    </row>
    <row r="77" spans="3:4" ht="14.25">
      <c r="C77" s="1241"/>
      <c r="D77" s="1242">
        <v>45845</v>
      </c>
    </row>
    <row r="78" spans="3:4" ht="14.25">
      <c r="C78" s="1241"/>
      <c r="D78" s="1242">
        <v>45846</v>
      </c>
    </row>
    <row r="79" spans="3:4" ht="14.25">
      <c r="C79" s="1241"/>
      <c r="D79" s="1242">
        <v>45847</v>
      </c>
    </row>
    <row r="80" spans="3:4" ht="14.25">
      <c r="C80" s="1241"/>
      <c r="D80" s="1242">
        <v>45848</v>
      </c>
    </row>
    <row r="81" spans="3:4" ht="57">
      <c r="C81" s="1245" t="s">
        <v>1172</v>
      </c>
      <c r="D81" s="1249">
        <v>45849</v>
      </c>
    </row>
    <row r="82" spans="3:4" ht="28.5">
      <c r="C82" s="1241" t="s">
        <v>1173</v>
      </c>
      <c r="D82" s="1242">
        <v>45852</v>
      </c>
    </row>
    <row r="83" spans="3:4" ht="14.25">
      <c r="C83" s="1241"/>
      <c r="D83" s="1242">
        <v>45853</v>
      </c>
    </row>
    <row r="84" spans="3:4" ht="14.25">
      <c r="C84" s="1241"/>
      <c r="D84" s="1242">
        <v>45854</v>
      </c>
    </row>
    <row r="85" spans="3:4" ht="14.25">
      <c r="C85" s="1243"/>
      <c r="D85" s="1244">
        <v>45855</v>
      </c>
    </row>
    <row r="86" spans="3:4" ht="14.25">
      <c r="C86" s="1246"/>
      <c r="D86" s="1250"/>
    </row>
    <row r="87" spans="3:4" ht="28.5">
      <c r="C87" s="1246" t="s">
        <v>1174</v>
      </c>
      <c r="D87" s="1250">
        <v>45863</v>
      </c>
    </row>
    <row r="88" spans="3:4" ht="14.25">
      <c r="C88" s="1243" t="s">
        <v>1175</v>
      </c>
      <c r="D88" s="1244">
        <v>45866</v>
      </c>
    </row>
    <row r="89" spans="3:4" ht="14.25">
      <c r="C89" s="1241"/>
      <c r="D89" s="1242"/>
    </row>
    <row r="90" spans="3:4" ht="57">
      <c r="C90" s="1245" t="s">
        <v>1176</v>
      </c>
      <c r="D90" s="1249">
        <v>45869</v>
      </c>
    </row>
  </sheetData>
  <mergeCells count="29">
    <mergeCell ref="C3:E3"/>
    <mergeCell ref="C4:E5"/>
    <mergeCell ref="C6:E6"/>
    <mergeCell ref="C7:E7"/>
    <mergeCell ref="C20:E20"/>
    <mergeCell ref="C8:D8"/>
    <mergeCell ref="C9:E9"/>
    <mergeCell ref="C10:E10"/>
    <mergeCell ref="C11:E11"/>
    <mergeCell ref="C12:E12"/>
    <mergeCell ref="C13:E13"/>
    <mergeCell ref="C14:E14"/>
    <mergeCell ref="C15:E16"/>
    <mergeCell ref="C17:E17"/>
    <mergeCell ref="C18:E18"/>
    <mergeCell ref="C19:E19"/>
    <mergeCell ref="C29:E29"/>
    <mergeCell ref="C30:E30"/>
    <mergeCell ref="C21:E21"/>
    <mergeCell ref="C22:E22"/>
    <mergeCell ref="C24:E24"/>
    <mergeCell ref="C25:E25"/>
    <mergeCell ref="C26:E26"/>
    <mergeCell ref="C27:E27"/>
    <mergeCell ref="B15:B16"/>
    <mergeCell ref="B11:B12"/>
    <mergeCell ref="B8:B9"/>
    <mergeCell ref="B4:B5"/>
    <mergeCell ref="B6:B7"/>
  </mergeCells>
  <phoneticPr fontId="60"/>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id="{DA6029C7-CBFA-4082-AA58-8259D6FA6378}">
            <xm:f>COUNTIF('\Users\961059\Desktop\[令和５年度求職者支援訓練開講スケジュール（機構提供用）.xlsx]祝日'!#REF!,C$4)</xm:f>
            <x14:dxf>
              <fill>
                <patternFill>
                  <bgColor rgb="FFFF0000"/>
                </patternFill>
              </fill>
            </x14:dxf>
          </x14:cfRule>
          <xm:sqref>C33</xm:sqref>
        </x14:conditionalFormatting>
        <x14:conditionalFormatting xmlns:xm="http://schemas.microsoft.com/office/excel/2006/main">
          <x14:cfRule type="expression" priority="1" id="{CFB6D70F-DE48-4F17-BF4B-C6897B1597A6}">
            <xm:f>COUNTIF('\Users\961059\Desktop\[令和５年度求職者支援訓練開講スケジュール（機構提供用）.xlsx]祝日'!#REF!,D$4)</xm:f>
            <x14:dxf>
              <fill>
                <patternFill>
                  <bgColor rgb="FFFF0000"/>
                </patternFill>
              </fill>
            </x14:dxf>
          </x14:cfRule>
          <xm:sqref>D33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M299"/>
  <sheetViews>
    <sheetView view="pageBreakPreview" zoomScale="85" zoomScaleNormal="100" zoomScaleSheetLayoutView="85" workbookViewId="0">
      <selection activeCell="H12" sqref="H12"/>
    </sheetView>
  </sheetViews>
  <sheetFormatPr defaultRowHeight="13.5"/>
  <cols>
    <col min="1" max="1" width="3.625" style="27" customWidth="1"/>
    <col min="2" max="2" width="12.875" style="27" customWidth="1"/>
    <col min="3" max="3" width="8.375" style="27" customWidth="1"/>
    <col min="4" max="4" width="6.625" style="27" customWidth="1"/>
    <col min="5" max="5" width="8.625" style="27" customWidth="1"/>
    <col min="6" max="6" width="10.125" style="27" customWidth="1"/>
    <col min="7" max="7" width="13.75" style="423" customWidth="1"/>
    <col min="8" max="8" width="6.125" style="423" customWidth="1"/>
    <col min="9" max="9" width="5.125" style="423" customWidth="1"/>
    <col min="10" max="10" width="14.125" style="423" customWidth="1"/>
    <col min="11" max="11" width="5.25" style="836" customWidth="1"/>
    <col min="12" max="12" width="26.125" style="27" customWidth="1"/>
    <col min="13" max="20" width="15.625" style="27" customWidth="1"/>
    <col min="21" max="16384" width="9" style="27"/>
  </cols>
  <sheetData>
    <row r="1" spans="1:13" ht="21">
      <c r="B1" s="405"/>
      <c r="C1" s="405"/>
      <c r="D1" s="405"/>
      <c r="E1" s="405"/>
      <c r="F1" s="405"/>
      <c r="G1" s="2710"/>
      <c r="H1" s="2710"/>
      <c r="I1" s="405"/>
      <c r="J1" s="405"/>
      <c r="K1" s="443"/>
      <c r="L1" s="443" t="s">
        <v>841</v>
      </c>
      <c r="M1" s="443"/>
    </row>
    <row r="2" spans="1:13" ht="21">
      <c r="A2" s="2771" t="s">
        <v>727</v>
      </c>
      <c r="B2" s="2771"/>
      <c r="C2" s="2771"/>
      <c r="D2" s="2771"/>
      <c r="E2" s="2771"/>
      <c r="F2" s="2771"/>
      <c r="G2" s="2771"/>
      <c r="H2" s="2771"/>
      <c r="I2" s="2771"/>
      <c r="J2" s="2771"/>
      <c r="K2" s="2771"/>
      <c r="L2" s="2771"/>
    </row>
    <row r="3" spans="1:13" ht="30" customHeight="1">
      <c r="G3" s="27"/>
      <c r="H3" s="2752"/>
      <c r="I3" s="2752"/>
      <c r="J3" s="2752"/>
      <c r="K3" s="2752"/>
      <c r="L3" s="2752"/>
    </row>
    <row r="4" spans="1:13" ht="30.75" customHeight="1">
      <c r="A4" s="1433"/>
      <c r="B4" s="674" t="s">
        <v>60</v>
      </c>
      <c r="C4" s="2753" t="str">
        <f>IF(様式1!L11="","",様式1!L11)</f>
        <v/>
      </c>
      <c r="D4" s="2753"/>
      <c r="E4" s="2753"/>
      <c r="F4" s="674" t="s">
        <v>478</v>
      </c>
      <c r="G4" s="2753" t="str">
        <f>IF(様式1!G36="","",様式1!G36)</f>
        <v/>
      </c>
      <c r="H4" s="2753"/>
      <c r="I4" s="2753"/>
      <c r="J4" s="2753"/>
      <c r="K4" s="2753"/>
      <c r="L4" s="2753"/>
    </row>
    <row r="5" spans="1:13" ht="12.75" customHeight="1" thickBot="1">
      <c r="B5" s="28"/>
      <c r="C5" s="28"/>
      <c r="D5" s="28"/>
      <c r="E5" s="28"/>
      <c r="F5" s="28"/>
      <c r="G5" s="28"/>
      <c r="H5" s="28"/>
      <c r="I5" s="28"/>
      <c r="J5" s="28"/>
      <c r="K5" s="28"/>
      <c r="L5" s="28"/>
    </row>
    <row r="6" spans="1:13" ht="24.95" customHeight="1">
      <c r="A6" s="2754" t="s">
        <v>728</v>
      </c>
      <c r="B6" s="2755" t="s">
        <v>28</v>
      </c>
      <c r="C6" s="2756"/>
      <c r="D6" s="2759" t="s">
        <v>833</v>
      </c>
      <c r="E6" s="2760" t="s">
        <v>77</v>
      </c>
      <c r="F6" s="2761"/>
      <c r="G6" s="2762"/>
      <c r="H6" s="2766" t="s">
        <v>479</v>
      </c>
      <c r="I6" s="2767" t="s">
        <v>834</v>
      </c>
      <c r="J6" s="2768"/>
      <c r="K6" s="2769" t="s">
        <v>1681</v>
      </c>
      <c r="L6" s="676" t="s">
        <v>722</v>
      </c>
    </row>
    <row r="7" spans="1:13" ht="24.95" customHeight="1">
      <c r="A7" s="2713"/>
      <c r="B7" s="2757"/>
      <c r="C7" s="2758"/>
      <c r="D7" s="2722"/>
      <c r="E7" s="2763"/>
      <c r="F7" s="2764"/>
      <c r="G7" s="2765"/>
      <c r="H7" s="2127"/>
      <c r="I7" s="2171"/>
      <c r="J7" s="2172"/>
      <c r="K7" s="2770"/>
      <c r="L7" s="677" t="s">
        <v>729</v>
      </c>
    </row>
    <row r="8" spans="1:13" ht="21.95" customHeight="1">
      <c r="A8" s="2713">
        <v>1</v>
      </c>
      <c r="B8" s="2774"/>
      <c r="C8" s="2715"/>
      <c r="D8" s="2720"/>
      <c r="E8" s="2772"/>
      <c r="F8" s="2773"/>
      <c r="G8" s="2725"/>
      <c r="H8" s="2732"/>
      <c r="I8" s="807"/>
      <c r="J8" s="814" t="s">
        <v>835</v>
      </c>
      <c r="K8" s="2747"/>
      <c r="L8" s="675"/>
    </row>
    <row r="9" spans="1:13" ht="21.95" customHeight="1">
      <c r="A9" s="2713"/>
      <c r="B9" s="2716"/>
      <c r="C9" s="2717"/>
      <c r="D9" s="2721"/>
      <c r="E9" s="2726"/>
      <c r="F9" s="2727"/>
      <c r="G9" s="2728"/>
      <c r="H9" s="2733"/>
      <c r="I9" s="807"/>
      <c r="J9" s="811" t="s">
        <v>522</v>
      </c>
      <c r="K9" s="2748"/>
      <c r="L9" s="2751"/>
    </row>
    <row r="10" spans="1:13" ht="21.95" customHeight="1">
      <c r="A10" s="2713"/>
      <c r="B10" s="2718"/>
      <c r="C10" s="2719"/>
      <c r="D10" s="2722"/>
      <c r="E10" s="2729"/>
      <c r="F10" s="2730"/>
      <c r="G10" s="2731"/>
      <c r="H10" s="2734"/>
      <c r="I10" s="807"/>
      <c r="J10" s="812" t="s">
        <v>836</v>
      </c>
      <c r="K10" s="2749"/>
      <c r="L10" s="2736"/>
    </row>
    <row r="11" spans="1:13" ht="21.95" customHeight="1">
      <c r="A11" s="2713">
        <v>2</v>
      </c>
      <c r="B11" s="2774"/>
      <c r="C11" s="2715"/>
      <c r="D11" s="2720"/>
      <c r="E11" s="2772"/>
      <c r="F11" s="2773"/>
      <c r="G11" s="2725"/>
      <c r="H11" s="2732"/>
      <c r="I11" s="808"/>
      <c r="J11" s="814" t="s">
        <v>835</v>
      </c>
      <c r="K11" s="2747"/>
      <c r="L11" s="806"/>
    </row>
    <row r="12" spans="1:13" ht="21.95" customHeight="1">
      <c r="A12" s="2713"/>
      <c r="B12" s="2716"/>
      <c r="C12" s="2717"/>
      <c r="D12" s="2721"/>
      <c r="E12" s="2726"/>
      <c r="F12" s="2727"/>
      <c r="G12" s="2728"/>
      <c r="H12" s="2733"/>
      <c r="I12" s="807"/>
      <c r="J12" s="811" t="s">
        <v>522</v>
      </c>
      <c r="K12" s="2748"/>
      <c r="L12" s="2750"/>
    </row>
    <row r="13" spans="1:13" ht="21.95" customHeight="1">
      <c r="A13" s="2713"/>
      <c r="B13" s="2718"/>
      <c r="C13" s="2719"/>
      <c r="D13" s="2722"/>
      <c r="E13" s="2729"/>
      <c r="F13" s="2730"/>
      <c r="G13" s="2731"/>
      <c r="H13" s="2734"/>
      <c r="I13" s="807"/>
      <c r="J13" s="812" t="s">
        <v>836</v>
      </c>
      <c r="K13" s="2749"/>
      <c r="L13" s="2736"/>
    </row>
    <row r="14" spans="1:13" ht="21.95" customHeight="1">
      <c r="A14" s="2713">
        <v>3</v>
      </c>
      <c r="B14" s="2774"/>
      <c r="C14" s="2715"/>
      <c r="D14" s="2720"/>
      <c r="E14" s="2772"/>
      <c r="F14" s="2773"/>
      <c r="G14" s="2725"/>
      <c r="H14" s="2732"/>
      <c r="I14" s="808"/>
      <c r="J14" s="814" t="s">
        <v>835</v>
      </c>
      <c r="K14" s="2747"/>
      <c r="L14" s="806"/>
    </row>
    <row r="15" spans="1:13" ht="21.95" customHeight="1">
      <c r="A15" s="2713"/>
      <c r="B15" s="2716"/>
      <c r="C15" s="2717"/>
      <c r="D15" s="2721"/>
      <c r="E15" s="2726"/>
      <c r="F15" s="2727"/>
      <c r="G15" s="2728"/>
      <c r="H15" s="2733"/>
      <c r="I15" s="807"/>
      <c r="J15" s="811" t="s">
        <v>522</v>
      </c>
      <c r="K15" s="2748"/>
      <c r="L15" s="2750"/>
    </row>
    <row r="16" spans="1:13" ht="21.95" customHeight="1">
      <c r="A16" s="2713"/>
      <c r="B16" s="2718"/>
      <c r="C16" s="2719"/>
      <c r="D16" s="2722"/>
      <c r="E16" s="2729"/>
      <c r="F16" s="2730"/>
      <c r="G16" s="2731"/>
      <c r="H16" s="2734"/>
      <c r="I16" s="807"/>
      <c r="J16" s="812" t="s">
        <v>836</v>
      </c>
      <c r="K16" s="2749"/>
      <c r="L16" s="2736"/>
    </row>
    <row r="17" spans="1:12" ht="21.95" customHeight="1">
      <c r="A17" s="2713">
        <v>4</v>
      </c>
      <c r="B17" s="2774"/>
      <c r="C17" s="2715"/>
      <c r="D17" s="2720"/>
      <c r="E17" s="2772"/>
      <c r="F17" s="2773"/>
      <c r="G17" s="2725"/>
      <c r="H17" s="2732"/>
      <c r="I17" s="808"/>
      <c r="J17" s="814" t="s">
        <v>835</v>
      </c>
      <c r="K17" s="2747"/>
      <c r="L17" s="806"/>
    </row>
    <row r="18" spans="1:12" ht="21.95" customHeight="1">
      <c r="A18" s="2713"/>
      <c r="B18" s="2716"/>
      <c r="C18" s="2717"/>
      <c r="D18" s="2721"/>
      <c r="E18" s="2726"/>
      <c r="F18" s="2727"/>
      <c r="G18" s="2728"/>
      <c r="H18" s="2733"/>
      <c r="I18" s="807"/>
      <c r="J18" s="811" t="s">
        <v>522</v>
      </c>
      <c r="K18" s="2748"/>
      <c r="L18" s="2750"/>
    </row>
    <row r="19" spans="1:12" ht="21.95" customHeight="1">
      <c r="A19" s="2713"/>
      <c r="B19" s="2718"/>
      <c r="C19" s="2719"/>
      <c r="D19" s="2722"/>
      <c r="E19" s="2729"/>
      <c r="F19" s="2730"/>
      <c r="G19" s="2731"/>
      <c r="H19" s="2734"/>
      <c r="I19" s="807"/>
      <c r="J19" s="812" t="s">
        <v>836</v>
      </c>
      <c r="K19" s="2749"/>
      <c r="L19" s="2736"/>
    </row>
    <row r="20" spans="1:12" ht="21.95" customHeight="1">
      <c r="A20" s="2713">
        <v>5</v>
      </c>
      <c r="B20" s="2774"/>
      <c r="C20" s="2715"/>
      <c r="D20" s="2720"/>
      <c r="E20" s="2772"/>
      <c r="F20" s="2773"/>
      <c r="G20" s="2725"/>
      <c r="H20" s="2732"/>
      <c r="I20" s="808"/>
      <c r="J20" s="814" t="s">
        <v>835</v>
      </c>
      <c r="K20" s="2747"/>
      <c r="L20" s="675"/>
    </row>
    <row r="21" spans="1:12" ht="21.95" customHeight="1">
      <c r="A21" s="2713"/>
      <c r="B21" s="2716"/>
      <c r="C21" s="2717"/>
      <c r="D21" s="2721"/>
      <c r="E21" s="2726"/>
      <c r="F21" s="2727"/>
      <c r="G21" s="2728"/>
      <c r="H21" s="2733"/>
      <c r="I21" s="807"/>
      <c r="J21" s="811" t="s">
        <v>522</v>
      </c>
      <c r="K21" s="2748"/>
      <c r="L21" s="2735"/>
    </row>
    <row r="22" spans="1:12" ht="21.95" customHeight="1">
      <c r="A22" s="2713"/>
      <c r="B22" s="2718"/>
      <c r="C22" s="2719"/>
      <c r="D22" s="2722"/>
      <c r="E22" s="2729"/>
      <c r="F22" s="2730"/>
      <c r="G22" s="2731"/>
      <c r="H22" s="2734"/>
      <c r="I22" s="807"/>
      <c r="J22" s="812" t="s">
        <v>836</v>
      </c>
      <c r="K22" s="2749"/>
      <c r="L22" s="2736"/>
    </row>
    <row r="23" spans="1:12" ht="21.95" customHeight="1">
      <c r="A23" s="2713">
        <v>6</v>
      </c>
      <c r="B23" s="2774"/>
      <c r="C23" s="2715"/>
      <c r="D23" s="2720"/>
      <c r="E23" s="2772"/>
      <c r="F23" s="2773"/>
      <c r="G23" s="2725"/>
      <c r="H23" s="2732"/>
      <c r="I23" s="808"/>
      <c r="J23" s="814" t="s">
        <v>835</v>
      </c>
      <c r="K23" s="2747"/>
      <c r="L23" s="675"/>
    </row>
    <row r="24" spans="1:12" ht="21.95" customHeight="1">
      <c r="A24" s="2713"/>
      <c r="B24" s="2716"/>
      <c r="C24" s="2717"/>
      <c r="D24" s="2721"/>
      <c r="E24" s="2726"/>
      <c r="F24" s="2727"/>
      <c r="G24" s="2728"/>
      <c r="H24" s="2733"/>
      <c r="I24" s="807"/>
      <c r="J24" s="811" t="s">
        <v>522</v>
      </c>
      <c r="K24" s="2748"/>
      <c r="L24" s="2735"/>
    </row>
    <row r="25" spans="1:12" ht="21.95" customHeight="1">
      <c r="A25" s="2713"/>
      <c r="B25" s="2718"/>
      <c r="C25" s="2719"/>
      <c r="D25" s="2722"/>
      <c r="E25" s="2729"/>
      <c r="F25" s="2730"/>
      <c r="G25" s="2731"/>
      <c r="H25" s="2734"/>
      <c r="I25" s="807"/>
      <c r="J25" s="812" t="s">
        <v>836</v>
      </c>
      <c r="K25" s="2749"/>
      <c r="L25" s="2736"/>
    </row>
    <row r="26" spans="1:12" ht="21.95" customHeight="1">
      <c r="A26" s="2713">
        <v>7</v>
      </c>
      <c r="B26" s="2774"/>
      <c r="C26" s="2715"/>
      <c r="D26" s="2720"/>
      <c r="E26" s="2772"/>
      <c r="F26" s="2773"/>
      <c r="G26" s="2725"/>
      <c r="H26" s="2732"/>
      <c r="I26" s="808"/>
      <c r="J26" s="814" t="s">
        <v>835</v>
      </c>
      <c r="K26" s="2747"/>
      <c r="L26" s="675"/>
    </row>
    <row r="27" spans="1:12" ht="21.95" customHeight="1">
      <c r="A27" s="2713"/>
      <c r="B27" s="2716"/>
      <c r="C27" s="2717"/>
      <c r="D27" s="2721"/>
      <c r="E27" s="2726"/>
      <c r="F27" s="2727"/>
      <c r="G27" s="2728"/>
      <c r="H27" s="2733"/>
      <c r="I27" s="807"/>
      <c r="J27" s="811" t="s">
        <v>522</v>
      </c>
      <c r="K27" s="2748"/>
      <c r="L27" s="2735"/>
    </row>
    <row r="28" spans="1:12" ht="21.95" customHeight="1">
      <c r="A28" s="2713"/>
      <c r="B28" s="2718"/>
      <c r="C28" s="2719"/>
      <c r="D28" s="2722"/>
      <c r="E28" s="2729"/>
      <c r="F28" s="2730"/>
      <c r="G28" s="2731"/>
      <c r="H28" s="2734"/>
      <c r="I28" s="807"/>
      <c r="J28" s="812" t="s">
        <v>836</v>
      </c>
      <c r="K28" s="2749"/>
      <c r="L28" s="2736"/>
    </row>
    <row r="29" spans="1:12" ht="21.95" customHeight="1">
      <c r="A29" s="2713">
        <v>8</v>
      </c>
      <c r="B29" s="2774"/>
      <c r="C29" s="2715"/>
      <c r="D29" s="2720"/>
      <c r="E29" s="2772"/>
      <c r="F29" s="2773"/>
      <c r="G29" s="2725"/>
      <c r="H29" s="2732"/>
      <c r="I29" s="808"/>
      <c r="J29" s="814" t="s">
        <v>835</v>
      </c>
      <c r="K29" s="2747"/>
      <c r="L29" s="806"/>
    </row>
    <row r="30" spans="1:12" ht="21.95" customHeight="1">
      <c r="A30" s="2713"/>
      <c r="B30" s="2716"/>
      <c r="C30" s="2717"/>
      <c r="D30" s="2721"/>
      <c r="E30" s="2726"/>
      <c r="F30" s="2727"/>
      <c r="G30" s="2728"/>
      <c r="H30" s="2733"/>
      <c r="I30" s="807"/>
      <c r="J30" s="811" t="s">
        <v>522</v>
      </c>
      <c r="K30" s="2748"/>
      <c r="L30" s="2735"/>
    </row>
    <row r="31" spans="1:12" ht="21.95" customHeight="1">
      <c r="A31" s="2713"/>
      <c r="B31" s="2718"/>
      <c r="C31" s="2719"/>
      <c r="D31" s="2722"/>
      <c r="E31" s="2729"/>
      <c r="F31" s="2730"/>
      <c r="G31" s="2731"/>
      <c r="H31" s="2734"/>
      <c r="I31" s="807"/>
      <c r="J31" s="812" t="s">
        <v>836</v>
      </c>
      <c r="K31" s="2749"/>
      <c r="L31" s="2736"/>
    </row>
    <row r="32" spans="1:12" ht="21.95" customHeight="1">
      <c r="A32" s="2713">
        <v>9</v>
      </c>
      <c r="B32" s="2774"/>
      <c r="C32" s="2715"/>
      <c r="D32" s="2720"/>
      <c r="E32" s="2772"/>
      <c r="F32" s="2773"/>
      <c r="G32" s="2725"/>
      <c r="H32" s="2732"/>
      <c r="I32" s="808"/>
      <c r="J32" s="814" t="s">
        <v>835</v>
      </c>
      <c r="K32" s="2747"/>
      <c r="L32" s="675"/>
    </row>
    <row r="33" spans="1:13" ht="21.95" customHeight="1">
      <c r="A33" s="2713"/>
      <c r="B33" s="2716"/>
      <c r="C33" s="2717"/>
      <c r="D33" s="2721"/>
      <c r="E33" s="2726"/>
      <c r="F33" s="2727"/>
      <c r="G33" s="2728"/>
      <c r="H33" s="2733"/>
      <c r="I33" s="807"/>
      <c r="J33" s="811" t="s">
        <v>522</v>
      </c>
      <c r="K33" s="2748"/>
      <c r="L33" s="2735"/>
    </row>
    <row r="34" spans="1:13" ht="21.95" customHeight="1">
      <c r="A34" s="2713"/>
      <c r="B34" s="2718"/>
      <c r="C34" s="2719"/>
      <c r="D34" s="2722"/>
      <c r="E34" s="2729"/>
      <c r="F34" s="2730"/>
      <c r="G34" s="2731"/>
      <c r="H34" s="2734"/>
      <c r="I34" s="807"/>
      <c r="J34" s="812" t="s">
        <v>836</v>
      </c>
      <c r="K34" s="2749"/>
      <c r="L34" s="2736"/>
    </row>
    <row r="35" spans="1:13" ht="21.95" customHeight="1">
      <c r="A35" s="2713">
        <v>10</v>
      </c>
      <c r="B35" s="2774"/>
      <c r="C35" s="2715"/>
      <c r="D35" s="2720"/>
      <c r="E35" s="2772"/>
      <c r="F35" s="2773"/>
      <c r="G35" s="2725"/>
      <c r="H35" s="2732"/>
      <c r="I35" s="808"/>
      <c r="J35" s="814" t="s">
        <v>835</v>
      </c>
      <c r="K35" s="2777"/>
      <c r="L35" s="675"/>
    </row>
    <row r="36" spans="1:13" ht="21.95" customHeight="1">
      <c r="A36" s="2776"/>
      <c r="B36" s="2716"/>
      <c r="C36" s="2717"/>
      <c r="D36" s="2721"/>
      <c r="E36" s="2726"/>
      <c r="F36" s="2727"/>
      <c r="G36" s="2728"/>
      <c r="H36" s="2733"/>
      <c r="I36" s="807"/>
      <c r="J36" s="811" t="s">
        <v>522</v>
      </c>
      <c r="K36" s="2778"/>
      <c r="L36" s="2735"/>
    </row>
    <row r="37" spans="1:13" ht="21.95" customHeight="1" thickBot="1">
      <c r="A37" s="2737"/>
      <c r="B37" s="2738"/>
      <c r="C37" s="2739"/>
      <c r="D37" s="2740"/>
      <c r="E37" s="2741"/>
      <c r="F37" s="2775"/>
      <c r="G37" s="2743"/>
      <c r="H37" s="2744"/>
      <c r="I37" s="809"/>
      <c r="J37" s="813" t="s">
        <v>836</v>
      </c>
      <c r="K37" s="2779"/>
      <c r="L37" s="2745"/>
    </row>
    <row r="38" spans="1:13" ht="8.1" customHeight="1">
      <c r="B38" s="48"/>
      <c r="C38" s="48"/>
      <c r="D38" s="182"/>
      <c r="E38" s="182"/>
      <c r="F38" s="182"/>
      <c r="G38" s="424"/>
      <c r="H38" s="422"/>
      <c r="I38" s="805"/>
      <c r="J38" s="805"/>
      <c r="K38" s="48"/>
    </row>
    <row r="39" spans="1:13" s="18" customFormat="1" ht="16.5" customHeight="1">
      <c r="A39" s="2746"/>
      <c r="B39" s="2746"/>
      <c r="C39" s="2746"/>
      <c r="D39" s="2746"/>
      <c r="E39" s="2746"/>
      <c r="F39" s="2746"/>
      <c r="G39" s="2746"/>
      <c r="H39" s="2746"/>
      <c r="I39" s="2746"/>
      <c r="J39" s="2746"/>
      <c r="K39" s="2746"/>
      <c r="L39" s="2746"/>
      <c r="M39" s="810"/>
    </row>
    <row r="40" spans="1:13" s="18" customFormat="1" ht="13.5" customHeight="1">
      <c r="A40" s="2711"/>
      <c r="B40" s="2711"/>
      <c r="C40" s="2711"/>
      <c r="D40" s="2711"/>
      <c r="E40" s="2711"/>
      <c r="F40" s="2711"/>
      <c r="G40" s="2711"/>
      <c r="H40" s="2711"/>
      <c r="I40" s="2711"/>
      <c r="J40" s="2711"/>
      <c r="K40" s="2711"/>
      <c r="L40" s="2711"/>
      <c r="M40" s="810"/>
    </row>
    <row r="41" spans="1:13" s="18" customFormat="1" ht="13.5" customHeight="1">
      <c r="A41" s="2711"/>
      <c r="B41" s="2711"/>
      <c r="C41" s="2711"/>
      <c r="D41" s="2711"/>
      <c r="E41" s="2711"/>
      <c r="F41" s="2711"/>
      <c r="G41" s="2711"/>
      <c r="H41" s="2711"/>
      <c r="I41" s="2711"/>
      <c r="J41" s="2711"/>
      <c r="K41" s="2711"/>
      <c r="L41" s="2711"/>
      <c r="M41" s="810"/>
    </row>
    <row r="42" spans="1:13" s="18" customFormat="1" ht="15" customHeight="1">
      <c r="A42" s="2711"/>
      <c r="B42" s="2711"/>
      <c r="C42" s="2711"/>
      <c r="D42" s="2711"/>
      <c r="E42" s="2711"/>
      <c r="F42" s="2711"/>
      <c r="G42" s="2711"/>
      <c r="H42" s="2711"/>
      <c r="I42" s="2711"/>
      <c r="J42" s="2711"/>
      <c r="K42" s="2711"/>
      <c r="L42" s="2711"/>
      <c r="M42" s="885"/>
    </row>
    <row r="43" spans="1:13" s="18" customFormat="1" ht="15" customHeight="1">
      <c r="A43" s="2711"/>
      <c r="B43" s="2711"/>
      <c r="C43" s="2711"/>
      <c r="D43" s="2711"/>
      <c r="E43" s="2711"/>
      <c r="F43" s="2711"/>
      <c r="G43" s="2711"/>
      <c r="H43" s="2711"/>
      <c r="I43" s="2711"/>
      <c r="J43" s="2711"/>
      <c r="K43" s="2711"/>
      <c r="L43" s="2711"/>
      <c r="M43" s="885"/>
    </row>
    <row r="44" spans="1:13" s="18" customFormat="1" ht="15" customHeight="1">
      <c r="A44" s="2711"/>
      <c r="B44" s="2711"/>
      <c r="C44" s="2711"/>
      <c r="D44" s="2711"/>
      <c r="E44" s="2711"/>
      <c r="F44" s="2711"/>
      <c r="G44" s="2711"/>
      <c r="H44" s="2711"/>
      <c r="I44" s="2711"/>
      <c r="J44" s="2711"/>
      <c r="K44" s="2711"/>
      <c r="L44" s="2711"/>
      <c r="M44" s="885"/>
    </row>
    <row r="45" spans="1:13" s="18" customFormat="1" ht="15" customHeight="1">
      <c r="A45" s="2711"/>
      <c r="B45" s="2711"/>
      <c r="C45" s="2711"/>
      <c r="D45" s="2711"/>
      <c r="E45" s="2711"/>
      <c r="F45" s="2711"/>
      <c r="G45" s="2711"/>
      <c r="H45" s="2711"/>
      <c r="I45" s="2711"/>
      <c r="J45" s="2711"/>
      <c r="K45" s="2711"/>
      <c r="L45" s="2711"/>
      <c r="M45" s="885"/>
    </row>
    <row r="46" spans="1:13" s="18" customFormat="1" ht="15" customHeight="1">
      <c r="A46" s="2711"/>
      <c r="B46" s="2711"/>
      <c r="C46" s="2711"/>
      <c r="D46" s="2711"/>
      <c r="E46" s="2711"/>
      <c r="F46" s="2711"/>
      <c r="G46" s="2711"/>
      <c r="H46" s="2711"/>
      <c r="I46" s="2711"/>
      <c r="J46" s="2711"/>
      <c r="K46" s="2711"/>
      <c r="L46" s="2711"/>
      <c r="M46" s="885"/>
    </row>
    <row r="47" spans="1:13" s="18" customFormat="1" ht="15" customHeight="1">
      <c r="A47" s="2711"/>
      <c r="B47" s="2711"/>
      <c r="C47" s="2711"/>
      <c r="D47" s="2711"/>
      <c r="E47" s="2711"/>
      <c r="F47" s="2711"/>
      <c r="G47" s="2711"/>
      <c r="H47" s="2711"/>
      <c r="I47" s="2711"/>
      <c r="J47" s="2711"/>
      <c r="K47" s="2711"/>
      <c r="L47" s="2711"/>
      <c r="M47" s="885"/>
    </row>
    <row r="48" spans="1:13" ht="15" customHeight="1">
      <c r="A48" s="2711"/>
      <c r="B48" s="2711"/>
      <c r="C48" s="2711"/>
      <c r="D48" s="2711"/>
      <c r="E48" s="2711"/>
      <c r="F48" s="2711"/>
      <c r="G48" s="2711"/>
      <c r="H48" s="2711"/>
      <c r="I48" s="2711"/>
      <c r="J48" s="2711"/>
      <c r="K48" s="2711"/>
      <c r="L48" s="2711"/>
      <c r="M48" s="885"/>
    </row>
    <row r="49" spans="1:13" ht="15" customHeight="1">
      <c r="A49" s="2711"/>
      <c r="B49" s="2711"/>
      <c r="C49" s="2711"/>
      <c r="D49" s="2711"/>
      <c r="E49" s="2711"/>
      <c r="F49" s="2711"/>
      <c r="G49" s="2711"/>
      <c r="H49" s="2711"/>
      <c r="I49" s="2711"/>
      <c r="J49" s="2711"/>
      <c r="K49" s="2711"/>
      <c r="L49" s="2711"/>
      <c r="M49" s="810"/>
    </row>
    <row r="50" spans="1:13" ht="15" customHeight="1">
      <c r="A50" s="2711"/>
      <c r="B50" s="2711"/>
      <c r="C50" s="2711"/>
      <c r="D50" s="2711"/>
      <c r="E50" s="2711"/>
      <c r="F50" s="2711"/>
      <c r="G50" s="2711"/>
      <c r="H50" s="2711"/>
      <c r="I50" s="2711"/>
      <c r="J50" s="2711"/>
      <c r="K50" s="2711"/>
      <c r="L50" s="2711"/>
      <c r="M50" s="810"/>
    </row>
    <row r="51" spans="1:13" ht="9.75" customHeight="1">
      <c r="K51" s="423"/>
    </row>
    <row r="52" spans="1:13" ht="12.75" customHeight="1">
      <c r="K52" s="423"/>
    </row>
    <row r="53" spans="1:13" ht="13.5" customHeight="1">
      <c r="A53" s="2712" t="s">
        <v>837</v>
      </c>
      <c r="B53" s="2712"/>
      <c r="C53" s="2712"/>
      <c r="D53" s="2712"/>
      <c r="E53" s="2712"/>
      <c r="F53" s="2712"/>
      <c r="G53" s="2712"/>
      <c r="H53" s="2712"/>
      <c r="I53" s="2712"/>
      <c r="J53" s="2712"/>
      <c r="K53" s="2712"/>
      <c r="L53" s="2712"/>
      <c r="M53" s="885"/>
    </row>
    <row r="54" spans="1:13" ht="13.5" customHeight="1">
      <c r="A54" s="2712" t="s">
        <v>838</v>
      </c>
      <c r="B54" s="2712"/>
      <c r="C54" s="2712"/>
      <c r="D54" s="2712"/>
      <c r="E54" s="2712"/>
      <c r="F54" s="2712"/>
      <c r="G54" s="2712"/>
      <c r="H54" s="2712"/>
      <c r="I54" s="2712"/>
      <c r="J54" s="2712"/>
      <c r="K54" s="2712"/>
      <c r="L54" s="2712"/>
      <c r="M54" s="885"/>
    </row>
    <row r="55" spans="1:13" ht="13.5" customHeight="1">
      <c r="A55" s="2712" t="s">
        <v>839</v>
      </c>
      <c r="B55" s="2712"/>
      <c r="C55" s="2712"/>
      <c r="D55" s="2712"/>
      <c r="E55" s="2712"/>
      <c r="F55" s="2712"/>
      <c r="G55" s="2712"/>
      <c r="H55" s="2712"/>
      <c r="I55" s="2712"/>
      <c r="J55" s="2712"/>
      <c r="K55" s="2712"/>
      <c r="L55" s="2712"/>
      <c r="M55" s="885"/>
    </row>
    <row r="56" spans="1:13" ht="13.5" customHeight="1">
      <c r="A56" s="2712" t="s">
        <v>840</v>
      </c>
      <c r="B56" s="2712"/>
      <c r="C56" s="2712"/>
      <c r="D56" s="2712"/>
      <c r="E56" s="2712"/>
      <c r="F56" s="2712"/>
      <c r="G56" s="2712"/>
      <c r="H56" s="2712"/>
      <c r="I56" s="2712"/>
      <c r="J56" s="2712"/>
      <c r="K56" s="2712"/>
      <c r="L56" s="2712"/>
      <c r="M56" s="885"/>
    </row>
    <row r="57" spans="1:13" ht="30" customHeight="1">
      <c r="K57" s="423"/>
    </row>
    <row r="58" spans="1:13">
      <c r="K58" s="423"/>
    </row>
    <row r="59" spans="1:13">
      <c r="K59" s="423"/>
    </row>
    <row r="60" spans="1:13">
      <c r="K60" s="423"/>
    </row>
    <row r="61" spans="1:13">
      <c r="K61" s="423"/>
    </row>
    <row r="62" spans="1:13">
      <c r="K62" s="423"/>
    </row>
    <row r="63" spans="1:13" ht="14.25">
      <c r="K63" s="1396"/>
    </row>
    <row r="64" spans="1:13">
      <c r="K64" s="1397"/>
    </row>
    <row r="65" spans="11:11">
      <c r="K65" s="1397"/>
    </row>
    <row r="66" spans="11:11">
      <c r="K66" s="1397"/>
    </row>
    <row r="67" spans="11:11">
      <c r="K67" s="1397"/>
    </row>
    <row r="68" spans="11:11">
      <c r="K68" s="1397"/>
    </row>
    <row r="69" spans="11:11">
      <c r="K69" s="1397"/>
    </row>
    <row r="70" spans="11:11">
      <c r="K70" s="1397"/>
    </row>
    <row r="71" spans="11:11">
      <c r="K71" s="1397"/>
    </row>
    <row r="72" spans="11:11">
      <c r="K72" s="1397"/>
    </row>
    <row r="73" spans="11:11">
      <c r="K73" s="1397"/>
    </row>
    <row r="74" spans="11:11">
      <c r="K74" s="1397"/>
    </row>
    <row r="75" spans="11:11">
      <c r="K75" s="1397"/>
    </row>
    <row r="76" spans="11:11">
      <c r="K76" s="1397"/>
    </row>
    <row r="77" spans="11:11">
      <c r="K77" s="1397"/>
    </row>
    <row r="78" spans="11:11">
      <c r="K78" s="1397"/>
    </row>
    <row r="79" spans="11:11">
      <c r="K79" s="1397"/>
    </row>
    <row r="80" spans="11:11">
      <c r="K80" s="1397"/>
    </row>
    <row r="81" spans="11:11">
      <c r="K81" s="1397"/>
    </row>
    <row r="82" spans="11:11">
      <c r="K82" s="1397"/>
    </row>
    <row r="83" spans="11:11">
      <c r="K83" s="1397"/>
    </row>
    <row r="84" spans="11:11">
      <c r="K84" s="1397"/>
    </row>
    <row r="85" spans="11:11">
      <c r="K85" s="1397"/>
    </row>
    <row r="86" spans="11:11">
      <c r="K86" s="1397"/>
    </row>
    <row r="87" spans="11:11">
      <c r="K87" s="1397"/>
    </row>
    <row r="88" spans="11:11">
      <c r="K88" s="1397"/>
    </row>
    <row r="89" spans="11:11">
      <c r="K89" s="1397"/>
    </row>
    <row r="90" spans="11:11">
      <c r="K90" s="1397"/>
    </row>
    <row r="91" spans="11:11">
      <c r="K91" s="1397"/>
    </row>
    <row r="92" spans="11:11">
      <c r="K92" s="1397"/>
    </row>
    <row r="93" spans="11:11">
      <c r="K93" s="1397"/>
    </row>
    <row r="94" spans="11:11">
      <c r="K94" s="1397"/>
    </row>
    <row r="95" spans="11:11">
      <c r="K95" s="1397"/>
    </row>
    <row r="96" spans="11:11">
      <c r="K96" s="1397"/>
    </row>
    <row r="97" spans="11:11">
      <c r="K97" s="1397"/>
    </row>
    <row r="98" spans="11:11">
      <c r="K98" s="1397"/>
    </row>
    <row r="99" spans="11:11">
      <c r="K99" s="1397"/>
    </row>
    <row r="100" spans="11:11">
      <c r="K100" s="1397"/>
    </row>
    <row r="101" spans="11:11">
      <c r="K101" s="1397"/>
    </row>
    <row r="102" spans="11:11">
      <c r="K102" s="1397"/>
    </row>
    <row r="103" spans="11:11">
      <c r="K103" s="1397"/>
    </row>
    <row r="104" spans="11:11">
      <c r="K104" s="1397"/>
    </row>
    <row r="105" spans="11:11">
      <c r="K105" s="1397"/>
    </row>
    <row r="106" spans="11:11">
      <c r="K106" s="1397"/>
    </row>
    <row r="107" spans="11:11">
      <c r="K107" s="1397"/>
    </row>
    <row r="108" spans="11:11">
      <c r="K108" s="1397"/>
    </row>
    <row r="109" spans="11:11">
      <c r="K109" s="1397"/>
    </row>
    <row r="110" spans="11:11">
      <c r="K110" s="1397"/>
    </row>
    <row r="111" spans="11:11">
      <c r="K111" s="1397"/>
    </row>
    <row r="112" spans="11:11">
      <c r="K112" s="1397"/>
    </row>
    <row r="113" spans="1:12">
      <c r="K113" s="1397"/>
    </row>
    <row r="114" spans="1:12">
      <c r="K114" s="1397"/>
    </row>
    <row r="115" spans="1:12">
      <c r="K115" s="1397"/>
    </row>
    <row r="116" spans="1:12">
      <c r="K116" s="1397"/>
    </row>
    <row r="117" spans="1:12">
      <c r="K117" s="1397"/>
    </row>
    <row r="118" spans="1:12">
      <c r="K118" s="1397"/>
    </row>
    <row r="119" spans="1:12">
      <c r="K119" s="1397"/>
    </row>
    <row r="120" spans="1:12">
      <c r="K120" s="1397"/>
    </row>
    <row r="121" spans="1:12">
      <c r="K121" s="1397"/>
    </row>
    <row r="122" spans="1:12" ht="21">
      <c r="B122" s="405"/>
      <c r="C122" s="405"/>
      <c r="D122" s="405"/>
      <c r="E122" s="405"/>
      <c r="F122" s="405"/>
      <c r="G122" s="405"/>
      <c r="H122" s="405"/>
      <c r="I122" s="405"/>
      <c r="J122" s="405"/>
      <c r="K122" s="1397"/>
      <c r="L122" s="443" t="s">
        <v>841</v>
      </c>
    </row>
    <row r="123" spans="1:12" ht="21">
      <c r="A123" s="2771" t="s">
        <v>727</v>
      </c>
      <c r="B123" s="2771"/>
      <c r="C123" s="2771"/>
      <c r="D123" s="2771"/>
      <c r="E123" s="2771"/>
      <c r="F123" s="2771"/>
      <c r="G123" s="2771"/>
      <c r="H123" s="2771"/>
      <c r="I123" s="2771"/>
      <c r="J123" s="2771"/>
      <c r="K123" s="2771"/>
      <c r="L123" s="2771"/>
    </row>
    <row r="124" spans="1:12" ht="30" customHeight="1">
      <c r="G124" s="27"/>
      <c r="H124" s="2752"/>
      <c r="I124" s="2752"/>
      <c r="J124" s="2752"/>
      <c r="K124" s="2752"/>
      <c r="L124" s="2752"/>
    </row>
    <row r="125" spans="1:12" ht="30.75" customHeight="1">
      <c r="A125" s="141"/>
      <c r="B125" s="674" t="s">
        <v>60</v>
      </c>
      <c r="C125" s="2753" t="str">
        <f>IF(様式1!L11="","",様式1!L11)</f>
        <v/>
      </c>
      <c r="D125" s="2753"/>
      <c r="E125" s="2753"/>
      <c r="F125" s="674" t="s">
        <v>478</v>
      </c>
      <c r="G125" s="2753" t="str">
        <f>IF(様式1!G36="","",様式1!G36)</f>
        <v/>
      </c>
      <c r="H125" s="2753"/>
      <c r="I125" s="2753"/>
      <c r="J125" s="2753"/>
      <c r="K125" s="2753"/>
      <c r="L125" s="2753"/>
    </row>
    <row r="126" spans="1:12" ht="12.75" customHeight="1" thickBot="1">
      <c r="B126" s="28"/>
      <c r="C126" s="28"/>
      <c r="D126" s="28"/>
      <c r="E126" s="28"/>
      <c r="F126" s="28"/>
      <c r="G126" s="28"/>
      <c r="H126" s="28"/>
      <c r="I126" s="28"/>
      <c r="J126" s="28"/>
      <c r="K126" s="1397"/>
      <c r="L126" s="28"/>
    </row>
    <row r="127" spans="1:12" ht="24.95" customHeight="1">
      <c r="A127" s="2754" t="s">
        <v>728</v>
      </c>
      <c r="B127" s="2755" t="s">
        <v>28</v>
      </c>
      <c r="C127" s="2756"/>
      <c r="D127" s="2759" t="s">
        <v>833</v>
      </c>
      <c r="E127" s="2760" t="s">
        <v>77</v>
      </c>
      <c r="F127" s="2761"/>
      <c r="G127" s="2762"/>
      <c r="H127" s="2766" t="s">
        <v>479</v>
      </c>
      <c r="I127" s="2767" t="s">
        <v>834</v>
      </c>
      <c r="J127" s="2768"/>
      <c r="K127" s="2769" t="s">
        <v>1681</v>
      </c>
      <c r="L127" s="676" t="s">
        <v>722</v>
      </c>
    </row>
    <row r="128" spans="1:12" ht="24.95" customHeight="1">
      <c r="A128" s="2713"/>
      <c r="B128" s="2757"/>
      <c r="C128" s="2758"/>
      <c r="D128" s="2722"/>
      <c r="E128" s="2763"/>
      <c r="F128" s="2764"/>
      <c r="G128" s="2765"/>
      <c r="H128" s="2127"/>
      <c r="I128" s="2171"/>
      <c r="J128" s="2172"/>
      <c r="K128" s="2770"/>
      <c r="L128" s="677" t="s">
        <v>729</v>
      </c>
    </row>
    <row r="129" spans="1:12" ht="21.95" customHeight="1">
      <c r="A129" s="2713">
        <v>11</v>
      </c>
      <c r="B129" s="2714"/>
      <c r="C129" s="2715"/>
      <c r="D129" s="2720"/>
      <c r="E129" s="2723"/>
      <c r="F129" s="2724"/>
      <c r="G129" s="2725"/>
      <c r="H129" s="2732"/>
      <c r="I129" s="807"/>
      <c r="J129" s="814" t="s">
        <v>835</v>
      </c>
      <c r="K129" s="2747"/>
      <c r="L129" s="675"/>
    </row>
    <row r="130" spans="1:12" ht="21.95" customHeight="1">
      <c r="A130" s="2713"/>
      <c r="B130" s="2716"/>
      <c r="C130" s="2717"/>
      <c r="D130" s="2721"/>
      <c r="E130" s="2726"/>
      <c r="F130" s="2727"/>
      <c r="G130" s="2728"/>
      <c r="H130" s="2733"/>
      <c r="I130" s="807"/>
      <c r="J130" s="811" t="s">
        <v>522</v>
      </c>
      <c r="K130" s="2748"/>
      <c r="L130" s="2751"/>
    </row>
    <row r="131" spans="1:12" ht="21.95" customHeight="1">
      <c r="A131" s="2713"/>
      <c r="B131" s="2718"/>
      <c r="C131" s="2719"/>
      <c r="D131" s="2722"/>
      <c r="E131" s="2729"/>
      <c r="F131" s="2730"/>
      <c r="G131" s="2731"/>
      <c r="H131" s="2734"/>
      <c r="I131" s="807"/>
      <c r="J131" s="812" t="s">
        <v>836</v>
      </c>
      <c r="K131" s="2749"/>
      <c r="L131" s="2736"/>
    </row>
    <row r="132" spans="1:12" ht="21.95" customHeight="1">
      <c r="A132" s="2713">
        <v>12</v>
      </c>
      <c r="B132" s="2714"/>
      <c r="C132" s="2715"/>
      <c r="D132" s="2720"/>
      <c r="E132" s="2723"/>
      <c r="F132" s="2724"/>
      <c r="G132" s="2725"/>
      <c r="H132" s="2732"/>
      <c r="I132" s="808"/>
      <c r="J132" s="814" t="s">
        <v>835</v>
      </c>
      <c r="K132" s="2747"/>
      <c r="L132" s="806"/>
    </row>
    <row r="133" spans="1:12" ht="21.95" customHeight="1">
      <c r="A133" s="2713"/>
      <c r="B133" s="2716"/>
      <c r="C133" s="2717"/>
      <c r="D133" s="2721"/>
      <c r="E133" s="2726"/>
      <c r="F133" s="2727"/>
      <c r="G133" s="2728"/>
      <c r="H133" s="2733"/>
      <c r="I133" s="807"/>
      <c r="J133" s="811" t="s">
        <v>522</v>
      </c>
      <c r="K133" s="2748"/>
      <c r="L133" s="2750"/>
    </row>
    <row r="134" spans="1:12" ht="21.95" customHeight="1">
      <c r="A134" s="2713"/>
      <c r="B134" s="2718"/>
      <c r="C134" s="2719"/>
      <c r="D134" s="2722"/>
      <c r="E134" s="2729"/>
      <c r="F134" s="2730"/>
      <c r="G134" s="2731"/>
      <c r="H134" s="2734"/>
      <c r="I134" s="807"/>
      <c r="J134" s="812" t="s">
        <v>836</v>
      </c>
      <c r="K134" s="2749"/>
      <c r="L134" s="2736"/>
    </row>
    <row r="135" spans="1:12" ht="21.95" customHeight="1">
      <c r="A135" s="2713">
        <v>13</v>
      </c>
      <c r="B135" s="2714"/>
      <c r="C135" s="2715"/>
      <c r="D135" s="2720"/>
      <c r="E135" s="2723"/>
      <c r="F135" s="2724"/>
      <c r="G135" s="2725"/>
      <c r="H135" s="2732"/>
      <c r="I135" s="808"/>
      <c r="J135" s="814" t="s">
        <v>835</v>
      </c>
      <c r="K135" s="2747"/>
      <c r="L135" s="806"/>
    </row>
    <row r="136" spans="1:12" ht="21.95" customHeight="1">
      <c r="A136" s="2713"/>
      <c r="B136" s="2716"/>
      <c r="C136" s="2717"/>
      <c r="D136" s="2721"/>
      <c r="E136" s="2726"/>
      <c r="F136" s="2727"/>
      <c r="G136" s="2728"/>
      <c r="H136" s="2733"/>
      <c r="I136" s="807"/>
      <c r="J136" s="811" t="s">
        <v>522</v>
      </c>
      <c r="K136" s="2748"/>
      <c r="L136" s="2750"/>
    </row>
    <row r="137" spans="1:12" ht="21.95" customHeight="1">
      <c r="A137" s="2713"/>
      <c r="B137" s="2718"/>
      <c r="C137" s="2719"/>
      <c r="D137" s="2722"/>
      <c r="E137" s="2729"/>
      <c r="F137" s="2730"/>
      <c r="G137" s="2731"/>
      <c r="H137" s="2734"/>
      <c r="I137" s="807"/>
      <c r="J137" s="812" t="s">
        <v>836</v>
      </c>
      <c r="K137" s="2749"/>
      <c r="L137" s="2736"/>
    </row>
    <row r="138" spans="1:12" ht="21.95" customHeight="1">
      <c r="A138" s="2713">
        <v>14</v>
      </c>
      <c r="B138" s="2714"/>
      <c r="C138" s="2715"/>
      <c r="D138" s="2720"/>
      <c r="E138" s="2723"/>
      <c r="F138" s="2724"/>
      <c r="G138" s="2725"/>
      <c r="H138" s="2732"/>
      <c r="I138" s="808"/>
      <c r="J138" s="814" t="s">
        <v>835</v>
      </c>
      <c r="K138" s="2747"/>
      <c r="L138" s="806"/>
    </row>
    <row r="139" spans="1:12" ht="21.95" customHeight="1">
      <c r="A139" s="2713"/>
      <c r="B139" s="2716"/>
      <c r="C139" s="2717"/>
      <c r="D139" s="2721"/>
      <c r="E139" s="2726"/>
      <c r="F139" s="2727"/>
      <c r="G139" s="2728"/>
      <c r="H139" s="2733"/>
      <c r="I139" s="807"/>
      <c r="J139" s="811" t="s">
        <v>522</v>
      </c>
      <c r="K139" s="2748"/>
      <c r="L139" s="2750"/>
    </row>
    <row r="140" spans="1:12" ht="21.95" customHeight="1">
      <c r="A140" s="2713"/>
      <c r="B140" s="2718"/>
      <c r="C140" s="2719"/>
      <c r="D140" s="2722"/>
      <c r="E140" s="2729"/>
      <c r="F140" s="2730"/>
      <c r="G140" s="2731"/>
      <c r="H140" s="2734"/>
      <c r="I140" s="807"/>
      <c r="J140" s="812" t="s">
        <v>836</v>
      </c>
      <c r="K140" s="2749"/>
      <c r="L140" s="2736"/>
    </row>
    <row r="141" spans="1:12" ht="21.95" customHeight="1">
      <c r="A141" s="2713">
        <v>15</v>
      </c>
      <c r="B141" s="2714"/>
      <c r="C141" s="2715"/>
      <c r="D141" s="2720"/>
      <c r="E141" s="2723"/>
      <c r="F141" s="2724"/>
      <c r="G141" s="2725"/>
      <c r="H141" s="2732"/>
      <c r="I141" s="808"/>
      <c r="J141" s="814" t="s">
        <v>835</v>
      </c>
      <c r="K141" s="2747"/>
      <c r="L141" s="675"/>
    </row>
    <row r="142" spans="1:12" ht="21.95" customHeight="1">
      <c r="A142" s="2713"/>
      <c r="B142" s="2716"/>
      <c r="C142" s="2717"/>
      <c r="D142" s="2721"/>
      <c r="E142" s="2726"/>
      <c r="F142" s="2727"/>
      <c r="G142" s="2728"/>
      <c r="H142" s="2733"/>
      <c r="I142" s="807"/>
      <c r="J142" s="811" t="s">
        <v>522</v>
      </c>
      <c r="K142" s="2748"/>
      <c r="L142" s="2735"/>
    </row>
    <row r="143" spans="1:12" ht="21.95" customHeight="1">
      <c r="A143" s="2713"/>
      <c r="B143" s="2718"/>
      <c r="C143" s="2719"/>
      <c r="D143" s="2722"/>
      <c r="E143" s="2729"/>
      <c r="F143" s="2730"/>
      <c r="G143" s="2731"/>
      <c r="H143" s="2734"/>
      <c r="I143" s="807"/>
      <c r="J143" s="812" t="s">
        <v>836</v>
      </c>
      <c r="K143" s="2749"/>
      <c r="L143" s="2736"/>
    </row>
    <row r="144" spans="1:12" ht="21.95" customHeight="1">
      <c r="A144" s="2713">
        <v>16</v>
      </c>
      <c r="B144" s="2714"/>
      <c r="C144" s="2715"/>
      <c r="D144" s="2720"/>
      <c r="E144" s="2723"/>
      <c r="F144" s="2724"/>
      <c r="G144" s="2725"/>
      <c r="H144" s="2732"/>
      <c r="I144" s="808"/>
      <c r="J144" s="814" t="s">
        <v>835</v>
      </c>
      <c r="K144" s="2747"/>
      <c r="L144" s="675"/>
    </row>
    <row r="145" spans="1:13" ht="21.95" customHeight="1">
      <c r="A145" s="2713"/>
      <c r="B145" s="2716"/>
      <c r="C145" s="2717"/>
      <c r="D145" s="2721"/>
      <c r="E145" s="2726"/>
      <c r="F145" s="2727"/>
      <c r="G145" s="2728"/>
      <c r="H145" s="2733"/>
      <c r="I145" s="807"/>
      <c r="J145" s="811" t="s">
        <v>522</v>
      </c>
      <c r="K145" s="2748"/>
      <c r="L145" s="2735"/>
    </row>
    <row r="146" spans="1:13" ht="21.95" customHeight="1">
      <c r="A146" s="2713"/>
      <c r="B146" s="2718"/>
      <c r="C146" s="2719"/>
      <c r="D146" s="2722"/>
      <c r="E146" s="2729"/>
      <c r="F146" s="2730"/>
      <c r="G146" s="2731"/>
      <c r="H146" s="2734"/>
      <c r="I146" s="807"/>
      <c r="J146" s="812" t="s">
        <v>836</v>
      </c>
      <c r="K146" s="2749"/>
      <c r="L146" s="2736"/>
    </row>
    <row r="147" spans="1:13" ht="21.95" customHeight="1">
      <c r="A147" s="2713">
        <v>17</v>
      </c>
      <c r="B147" s="2714"/>
      <c r="C147" s="2715"/>
      <c r="D147" s="2720"/>
      <c r="E147" s="2723"/>
      <c r="F147" s="2724"/>
      <c r="G147" s="2725"/>
      <c r="H147" s="2732"/>
      <c r="I147" s="808"/>
      <c r="J147" s="814" t="s">
        <v>835</v>
      </c>
      <c r="K147" s="2747"/>
      <c r="L147" s="675"/>
    </row>
    <row r="148" spans="1:13" ht="21.95" customHeight="1">
      <c r="A148" s="2713"/>
      <c r="B148" s="2716"/>
      <c r="C148" s="2717"/>
      <c r="D148" s="2721"/>
      <c r="E148" s="2726"/>
      <c r="F148" s="2727"/>
      <c r="G148" s="2728"/>
      <c r="H148" s="2733"/>
      <c r="I148" s="807"/>
      <c r="J148" s="811" t="s">
        <v>522</v>
      </c>
      <c r="K148" s="2748"/>
      <c r="L148" s="2735"/>
    </row>
    <row r="149" spans="1:13" ht="21.95" customHeight="1">
      <c r="A149" s="2713"/>
      <c r="B149" s="2718"/>
      <c r="C149" s="2719"/>
      <c r="D149" s="2722"/>
      <c r="E149" s="2729"/>
      <c r="F149" s="2730"/>
      <c r="G149" s="2731"/>
      <c r="H149" s="2734"/>
      <c r="I149" s="807"/>
      <c r="J149" s="812" t="s">
        <v>836</v>
      </c>
      <c r="K149" s="2749"/>
      <c r="L149" s="2736"/>
    </row>
    <row r="150" spans="1:13" ht="21.95" customHeight="1">
      <c r="A150" s="2713">
        <v>18</v>
      </c>
      <c r="B150" s="2714"/>
      <c r="C150" s="2715"/>
      <c r="D150" s="2720"/>
      <c r="E150" s="2723"/>
      <c r="F150" s="2724"/>
      <c r="G150" s="2725"/>
      <c r="H150" s="2732"/>
      <c r="I150" s="808"/>
      <c r="J150" s="814" t="s">
        <v>835</v>
      </c>
      <c r="K150" s="2747"/>
      <c r="L150" s="806"/>
    </row>
    <row r="151" spans="1:13" ht="21.95" customHeight="1">
      <c r="A151" s="2713"/>
      <c r="B151" s="2716"/>
      <c r="C151" s="2717"/>
      <c r="D151" s="2721"/>
      <c r="E151" s="2726"/>
      <c r="F151" s="2727"/>
      <c r="G151" s="2728"/>
      <c r="H151" s="2733"/>
      <c r="I151" s="807"/>
      <c r="J151" s="811" t="s">
        <v>522</v>
      </c>
      <c r="K151" s="2748"/>
      <c r="L151" s="2735"/>
    </row>
    <row r="152" spans="1:13" ht="21.95" customHeight="1">
      <c r="A152" s="2713"/>
      <c r="B152" s="2718"/>
      <c r="C152" s="2719"/>
      <c r="D152" s="2722"/>
      <c r="E152" s="2729"/>
      <c r="F152" s="2730"/>
      <c r="G152" s="2731"/>
      <c r="H152" s="2734"/>
      <c r="I152" s="807"/>
      <c r="J152" s="812" t="s">
        <v>836</v>
      </c>
      <c r="K152" s="2749"/>
      <c r="L152" s="2736"/>
    </row>
    <row r="153" spans="1:13" ht="21.95" customHeight="1">
      <c r="A153" s="2713">
        <v>19</v>
      </c>
      <c r="B153" s="2714"/>
      <c r="C153" s="2715"/>
      <c r="D153" s="2720"/>
      <c r="E153" s="2723"/>
      <c r="F153" s="2724"/>
      <c r="G153" s="2725"/>
      <c r="H153" s="2732"/>
      <c r="I153" s="808"/>
      <c r="J153" s="814" t="s">
        <v>835</v>
      </c>
      <c r="K153" s="2747"/>
      <c r="L153" s="675"/>
    </row>
    <row r="154" spans="1:13" ht="21.95" customHeight="1">
      <c r="A154" s="2713"/>
      <c r="B154" s="2716"/>
      <c r="C154" s="2717"/>
      <c r="D154" s="2721"/>
      <c r="E154" s="2726"/>
      <c r="F154" s="2727"/>
      <c r="G154" s="2728"/>
      <c r="H154" s="2733"/>
      <c r="I154" s="807"/>
      <c r="J154" s="811" t="s">
        <v>522</v>
      </c>
      <c r="K154" s="2748"/>
      <c r="L154" s="2735"/>
    </row>
    <row r="155" spans="1:13" ht="21.95" customHeight="1">
      <c r="A155" s="2713"/>
      <c r="B155" s="2718"/>
      <c r="C155" s="2719"/>
      <c r="D155" s="2722"/>
      <c r="E155" s="2729"/>
      <c r="F155" s="2730"/>
      <c r="G155" s="2731"/>
      <c r="H155" s="2734"/>
      <c r="I155" s="807"/>
      <c r="J155" s="812" t="s">
        <v>836</v>
      </c>
      <c r="K155" s="2749"/>
      <c r="L155" s="2736"/>
    </row>
    <row r="156" spans="1:13" ht="21.95" customHeight="1">
      <c r="A156" s="2713">
        <v>20</v>
      </c>
      <c r="B156" s="2714"/>
      <c r="C156" s="2715"/>
      <c r="D156" s="2720"/>
      <c r="E156" s="2723"/>
      <c r="F156" s="2724"/>
      <c r="G156" s="2725"/>
      <c r="H156" s="2732"/>
      <c r="I156" s="808"/>
      <c r="J156" s="814" t="s">
        <v>835</v>
      </c>
      <c r="K156" s="2777"/>
      <c r="L156" s="675"/>
    </row>
    <row r="157" spans="1:13" ht="21.95" customHeight="1">
      <c r="A157" s="2713"/>
      <c r="B157" s="2716"/>
      <c r="C157" s="2717"/>
      <c r="D157" s="2721"/>
      <c r="E157" s="2726"/>
      <c r="F157" s="2727"/>
      <c r="G157" s="2728"/>
      <c r="H157" s="2733"/>
      <c r="I157" s="807"/>
      <c r="J157" s="811" t="s">
        <v>522</v>
      </c>
      <c r="K157" s="2778"/>
      <c r="L157" s="2735"/>
    </row>
    <row r="158" spans="1:13" ht="21.95" customHeight="1" thickBot="1">
      <c r="A158" s="2737"/>
      <c r="B158" s="2738"/>
      <c r="C158" s="2739"/>
      <c r="D158" s="2740"/>
      <c r="E158" s="2741"/>
      <c r="F158" s="2742"/>
      <c r="G158" s="2743"/>
      <c r="H158" s="2744"/>
      <c r="I158" s="809"/>
      <c r="J158" s="813" t="s">
        <v>836</v>
      </c>
      <c r="K158" s="2779"/>
      <c r="L158" s="2745"/>
    </row>
    <row r="159" spans="1:13" ht="8.1" customHeight="1">
      <c r="B159" s="48"/>
      <c r="C159" s="48"/>
      <c r="D159" s="182"/>
      <c r="E159" s="182"/>
      <c r="F159" s="182"/>
      <c r="G159" s="424"/>
      <c r="H159" s="883"/>
      <c r="I159" s="883"/>
      <c r="J159" s="883"/>
      <c r="K159" s="1398"/>
    </row>
    <row r="160" spans="1:13" s="834" customFormat="1" ht="16.5" customHeight="1">
      <c r="A160" s="2746"/>
      <c r="B160" s="2746"/>
      <c r="C160" s="2746"/>
      <c r="D160" s="2746"/>
      <c r="E160" s="2746"/>
      <c r="F160" s="2746"/>
      <c r="G160" s="2746"/>
      <c r="H160" s="2746"/>
      <c r="I160" s="2746"/>
      <c r="J160" s="2746"/>
      <c r="K160" s="2746"/>
      <c r="L160" s="2746"/>
      <c r="M160" s="810"/>
    </row>
    <row r="161" spans="1:13" s="834" customFormat="1" ht="13.5" customHeight="1">
      <c r="A161" s="2711"/>
      <c r="B161" s="2711"/>
      <c r="C161" s="2711"/>
      <c r="D161" s="2711"/>
      <c r="E161" s="2711"/>
      <c r="F161" s="2711"/>
      <c r="G161" s="2711"/>
      <c r="H161" s="2711"/>
      <c r="I161" s="2711"/>
      <c r="J161" s="2711"/>
      <c r="K161" s="2711"/>
      <c r="L161" s="2711"/>
      <c r="M161" s="810"/>
    </row>
    <row r="162" spans="1:13" s="834" customFormat="1" ht="13.5" customHeight="1">
      <c r="A162" s="2711"/>
      <c r="B162" s="2711"/>
      <c r="C162" s="2711"/>
      <c r="D162" s="2711"/>
      <c r="E162" s="2711"/>
      <c r="F162" s="2711"/>
      <c r="G162" s="2711"/>
      <c r="H162" s="2711"/>
      <c r="I162" s="2711"/>
      <c r="J162" s="2711"/>
      <c r="K162" s="2711"/>
      <c r="L162" s="2711"/>
      <c r="M162" s="810"/>
    </row>
    <row r="163" spans="1:13" s="834" customFormat="1" ht="15" customHeight="1">
      <c r="A163" s="2711"/>
      <c r="B163" s="2711"/>
      <c r="C163" s="2711"/>
      <c r="D163" s="2711"/>
      <c r="E163" s="2711"/>
      <c r="F163" s="2711"/>
      <c r="G163" s="2711"/>
      <c r="H163" s="2711"/>
      <c r="I163" s="2711"/>
      <c r="J163" s="2711"/>
      <c r="K163" s="2711"/>
      <c r="L163" s="2711"/>
      <c r="M163" s="885"/>
    </row>
    <row r="164" spans="1:13" s="834" customFormat="1" ht="15" customHeight="1">
      <c r="A164" s="2711"/>
      <c r="B164" s="2711"/>
      <c r="C164" s="2711"/>
      <c r="D164" s="2711"/>
      <c r="E164" s="2711"/>
      <c r="F164" s="2711"/>
      <c r="G164" s="2711"/>
      <c r="H164" s="2711"/>
      <c r="I164" s="2711"/>
      <c r="J164" s="2711"/>
      <c r="K164" s="2711"/>
      <c r="L164" s="2711"/>
      <c r="M164" s="885"/>
    </row>
    <row r="165" spans="1:13" s="834" customFormat="1" ht="15" customHeight="1">
      <c r="A165" s="2711"/>
      <c r="B165" s="2711"/>
      <c r="C165" s="2711"/>
      <c r="D165" s="2711"/>
      <c r="E165" s="2711"/>
      <c r="F165" s="2711"/>
      <c r="G165" s="2711"/>
      <c r="H165" s="2711"/>
      <c r="I165" s="2711"/>
      <c r="J165" s="2711"/>
      <c r="K165" s="2711"/>
      <c r="L165" s="2711"/>
      <c r="M165" s="885"/>
    </row>
    <row r="166" spans="1:13" s="834" customFormat="1" ht="15" customHeight="1">
      <c r="A166" s="2711"/>
      <c r="B166" s="2711"/>
      <c r="C166" s="2711"/>
      <c r="D166" s="2711"/>
      <c r="E166" s="2711"/>
      <c r="F166" s="2711"/>
      <c r="G166" s="2711"/>
      <c r="H166" s="2711"/>
      <c r="I166" s="2711"/>
      <c r="J166" s="2711"/>
      <c r="K166" s="2711"/>
      <c r="L166" s="2711"/>
      <c r="M166" s="885"/>
    </row>
    <row r="167" spans="1:13" s="834" customFormat="1" ht="15" customHeight="1">
      <c r="A167" s="2711"/>
      <c r="B167" s="2711"/>
      <c r="C167" s="2711"/>
      <c r="D167" s="2711"/>
      <c r="E167" s="2711"/>
      <c r="F167" s="2711"/>
      <c r="G167" s="2711"/>
      <c r="H167" s="2711"/>
      <c r="I167" s="2711"/>
      <c r="J167" s="2711"/>
      <c r="K167" s="2711"/>
      <c r="L167" s="2711"/>
      <c r="M167" s="885"/>
    </row>
    <row r="168" spans="1:13" s="834" customFormat="1" ht="15" customHeight="1">
      <c r="A168" s="2711"/>
      <c r="B168" s="2711"/>
      <c r="C168" s="2711"/>
      <c r="D168" s="2711"/>
      <c r="E168" s="2711"/>
      <c r="F168" s="2711"/>
      <c r="G168" s="2711"/>
      <c r="H168" s="2711"/>
      <c r="I168" s="2711"/>
      <c r="J168" s="2711"/>
      <c r="K168" s="2711"/>
      <c r="L168" s="2711"/>
      <c r="M168" s="885"/>
    </row>
    <row r="169" spans="1:13" ht="15" customHeight="1">
      <c r="A169" s="2711"/>
      <c r="B169" s="2711"/>
      <c r="C169" s="2711"/>
      <c r="D169" s="2711"/>
      <c r="E169" s="2711"/>
      <c r="F169" s="2711"/>
      <c r="G169" s="2711"/>
      <c r="H169" s="2711"/>
      <c r="I169" s="2711"/>
      <c r="J169" s="2711"/>
      <c r="K169" s="2711"/>
      <c r="L169" s="2711"/>
      <c r="M169" s="810"/>
    </row>
    <row r="170" spans="1:13" ht="15" customHeight="1">
      <c r="A170" s="1378"/>
      <c r="B170" s="1378"/>
      <c r="C170" s="1378"/>
      <c r="D170" s="1378"/>
      <c r="E170" s="1378"/>
      <c r="F170" s="1378"/>
      <c r="G170" s="1378"/>
      <c r="H170" s="1378"/>
      <c r="I170" s="1378"/>
      <c r="J170" s="1378"/>
      <c r="K170" s="1378"/>
      <c r="L170" s="1378"/>
      <c r="M170" s="810"/>
    </row>
    <row r="171" spans="1:13" ht="15" customHeight="1">
      <c r="A171" s="1378"/>
      <c r="B171" s="1378"/>
      <c r="C171" s="1378"/>
      <c r="D171" s="1378"/>
      <c r="E171" s="1378"/>
      <c r="F171" s="1378"/>
      <c r="G171" s="1378"/>
      <c r="H171" s="1378"/>
      <c r="I171" s="1378"/>
      <c r="J171" s="1378"/>
      <c r="K171" s="1378"/>
      <c r="L171" s="1378"/>
      <c r="M171" s="810"/>
    </row>
    <row r="172" spans="1:13" ht="15" customHeight="1">
      <c r="K172" s="1398"/>
    </row>
    <row r="173" spans="1:13" ht="5.25" customHeight="1">
      <c r="K173" s="1398"/>
    </row>
    <row r="174" spans="1:13" ht="13.5" customHeight="1">
      <c r="A174" s="2712" t="s">
        <v>837</v>
      </c>
      <c r="B174" s="2712"/>
      <c r="C174" s="2712"/>
      <c r="D174" s="2712"/>
      <c r="E174" s="2712"/>
      <c r="F174" s="2712"/>
      <c r="G174" s="2712"/>
      <c r="H174" s="2712"/>
      <c r="I174" s="2712"/>
      <c r="J174" s="2712"/>
      <c r="K174" s="2712"/>
      <c r="L174" s="2712"/>
      <c r="M174" s="885"/>
    </row>
    <row r="175" spans="1:13" ht="13.5" customHeight="1">
      <c r="A175" s="2712" t="s">
        <v>838</v>
      </c>
      <c r="B175" s="2712"/>
      <c r="C175" s="2712"/>
      <c r="D175" s="2712"/>
      <c r="E175" s="2712"/>
      <c r="F175" s="2712"/>
      <c r="G175" s="2712"/>
      <c r="H175" s="2712"/>
      <c r="I175" s="2712"/>
      <c r="J175" s="2712"/>
      <c r="K175" s="2712"/>
      <c r="L175" s="2712"/>
      <c r="M175" s="885"/>
    </row>
    <row r="176" spans="1:13" ht="13.5" customHeight="1">
      <c r="A176" s="2712" t="s">
        <v>839</v>
      </c>
      <c r="B176" s="2712"/>
      <c r="C176" s="2712"/>
      <c r="D176" s="2712"/>
      <c r="E176" s="2712"/>
      <c r="F176" s="2712"/>
      <c r="G176" s="2712"/>
      <c r="H176" s="2712"/>
      <c r="I176" s="2712"/>
      <c r="J176" s="2712"/>
      <c r="K176" s="2712"/>
      <c r="L176" s="2712"/>
      <c r="M176" s="885"/>
    </row>
    <row r="177" spans="1:13" ht="13.5" customHeight="1">
      <c r="A177" s="2712" t="s">
        <v>840</v>
      </c>
      <c r="B177" s="2712"/>
      <c r="C177" s="2712"/>
      <c r="D177" s="2712"/>
      <c r="E177" s="2712"/>
      <c r="F177" s="2712"/>
      <c r="G177" s="2712"/>
      <c r="H177" s="2712"/>
      <c r="I177" s="2712"/>
      <c r="J177" s="2712"/>
      <c r="K177" s="2712"/>
      <c r="L177" s="2712"/>
      <c r="M177" s="885"/>
    </row>
    <row r="178" spans="1:13" ht="27" customHeight="1"/>
    <row r="243" spans="1:12" ht="24" customHeight="1">
      <c r="L243" s="443" t="s">
        <v>841</v>
      </c>
    </row>
    <row r="244" spans="1:12" ht="21">
      <c r="A244" s="2771" t="s">
        <v>727</v>
      </c>
      <c r="B244" s="2771"/>
      <c r="C244" s="2771"/>
      <c r="D244" s="2771"/>
      <c r="E244" s="2771"/>
      <c r="F244" s="2771"/>
      <c r="G244" s="2771"/>
      <c r="H244" s="2771"/>
      <c r="I244" s="2771"/>
      <c r="J244" s="2771"/>
      <c r="K244" s="2771"/>
      <c r="L244" s="2771"/>
    </row>
    <row r="245" spans="1:12" ht="14.25">
      <c r="G245" s="27"/>
      <c r="H245" s="2752"/>
      <c r="I245" s="2752"/>
      <c r="J245" s="2752"/>
      <c r="K245" s="2752"/>
      <c r="L245" s="2752"/>
    </row>
    <row r="246" spans="1:12" ht="14.25">
      <c r="A246" s="141"/>
      <c r="B246" s="674" t="s">
        <v>60</v>
      </c>
      <c r="C246" s="2753" t="str">
        <f>IF(様式1!L11="","",様式1!L11)</f>
        <v/>
      </c>
      <c r="D246" s="2753"/>
      <c r="E246" s="2753"/>
      <c r="F246" s="674" t="s">
        <v>478</v>
      </c>
      <c r="G246" s="2753" t="str">
        <f>IF(様式1!G36="","",様式1!G36)</f>
        <v/>
      </c>
      <c r="H246" s="2753"/>
      <c r="I246" s="2753"/>
      <c r="J246" s="2753"/>
      <c r="K246" s="2753"/>
      <c r="L246" s="2753"/>
    </row>
    <row r="247" spans="1:12" ht="14.25" thickBot="1">
      <c r="B247" s="28"/>
      <c r="C247" s="28"/>
      <c r="D247" s="28"/>
      <c r="E247" s="28"/>
      <c r="F247" s="28"/>
      <c r="G247" s="28"/>
      <c r="H247" s="28"/>
      <c r="I247" s="28"/>
      <c r="J247" s="28"/>
      <c r="L247" s="28"/>
    </row>
    <row r="248" spans="1:12">
      <c r="A248" s="2754" t="s">
        <v>728</v>
      </c>
      <c r="B248" s="2755" t="s">
        <v>28</v>
      </c>
      <c r="C248" s="2756"/>
      <c r="D248" s="2759" t="s">
        <v>833</v>
      </c>
      <c r="E248" s="2760" t="s">
        <v>77</v>
      </c>
      <c r="F248" s="2761"/>
      <c r="G248" s="2762"/>
      <c r="H248" s="2766" t="s">
        <v>479</v>
      </c>
      <c r="I248" s="2767" t="s">
        <v>834</v>
      </c>
      <c r="J248" s="2768"/>
      <c r="K248" s="2769" t="s">
        <v>1681</v>
      </c>
      <c r="L248" s="676" t="s">
        <v>722</v>
      </c>
    </row>
    <row r="249" spans="1:12">
      <c r="A249" s="2713"/>
      <c r="B249" s="2757"/>
      <c r="C249" s="2758"/>
      <c r="D249" s="2722"/>
      <c r="E249" s="2763"/>
      <c r="F249" s="2764"/>
      <c r="G249" s="2765"/>
      <c r="H249" s="2127"/>
      <c r="I249" s="2171"/>
      <c r="J249" s="2172"/>
      <c r="K249" s="2770"/>
      <c r="L249" s="677" t="s">
        <v>729</v>
      </c>
    </row>
    <row r="250" spans="1:12" ht="21.95" customHeight="1">
      <c r="A250" s="2713">
        <v>21</v>
      </c>
      <c r="B250" s="2714"/>
      <c r="C250" s="2715"/>
      <c r="D250" s="2720"/>
      <c r="E250" s="2723"/>
      <c r="F250" s="2724"/>
      <c r="G250" s="2725"/>
      <c r="H250" s="2732"/>
      <c r="I250" s="807"/>
      <c r="J250" s="814" t="s">
        <v>835</v>
      </c>
      <c r="K250" s="2747"/>
      <c r="L250" s="675"/>
    </row>
    <row r="251" spans="1:12" ht="21.95" customHeight="1">
      <c r="A251" s="2713"/>
      <c r="B251" s="2716"/>
      <c r="C251" s="2717"/>
      <c r="D251" s="2721"/>
      <c r="E251" s="2726"/>
      <c r="F251" s="2727"/>
      <c r="G251" s="2728"/>
      <c r="H251" s="2733"/>
      <c r="I251" s="807"/>
      <c r="J251" s="811" t="s">
        <v>522</v>
      </c>
      <c r="K251" s="2748"/>
      <c r="L251" s="2751"/>
    </row>
    <row r="252" spans="1:12" ht="21.95" customHeight="1">
      <c r="A252" s="2713"/>
      <c r="B252" s="2718"/>
      <c r="C252" s="2719"/>
      <c r="D252" s="2722"/>
      <c r="E252" s="2729"/>
      <c r="F252" s="2730"/>
      <c r="G252" s="2731"/>
      <c r="H252" s="2734"/>
      <c r="I252" s="807"/>
      <c r="J252" s="812" t="s">
        <v>836</v>
      </c>
      <c r="K252" s="2749"/>
      <c r="L252" s="2736"/>
    </row>
    <row r="253" spans="1:12" ht="21.95" customHeight="1">
      <c r="A253" s="2713">
        <v>22</v>
      </c>
      <c r="B253" s="2714"/>
      <c r="C253" s="2715"/>
      <c r="D253" s="2720"/>
      <c r="E253" s="2723"/>
      <c r="F253" s="2724"/>
      <c r="G253" s="2725"/>
      <c r="H253" s="2732"/>
      <c r="I253" s="808"/>
      <c r="J253" s="814" t="s">
        <v>835</v>
      </c>
      <c r="K253" s="2747"/>
      <c r="L253" s="806"/>
    </row>
    <row r="254" spans="1:12" ht="21.95" customHeight="1">
      <c r="A254" s="2713"/>
      <c r="B254" s="2716"/>
      <c r="C254" s="2717"/>
      <c r="D254" s="2721"/>
      <c r="E254" s="2726"/>
      <c r="F254" s="2727"/>
      <c r="G254" s="2728"/>
      <c r="H254" s="2733"/>
      <c r="I254" s="807"/>
      <c r="J254" s="811" t="s">
        <v>522</v>
      </c>
      <c r="K254" s="2748"/>
      <c r="L254" s="2750"/>
    </row>
    <row r="255" spans="1:12" ht="21.95" customHeight="1">
      <c r="A255" s="2713"/>
      <c r="B255" s="2718"/>
      <c r="C255" s="2719"/>
      <c r="D255" s="2722"/>
      <c r="E255" s="2729"/>
      <c r="F255" s="2730"/>
      <c r="G255" s="2731"/>
      <c r="H255" s="2734"/>
      <c r="I255" s="807"/>
      <c r="J255" s="812" t="s">
        <v>836</v>
      </c>
      <c r="K255" s="2749"/>
      <c r="L255" s="2736"/>
    </row>
    <row r="256" spans="1:12" ht="21.95" customHeight="1">
      <c r="A256" s="2713">
        <v>23</v>
      </c>
      <c r="B256" s="2714"/>
      <c r="C256" s="2715"/>
      <c r="D256" s="2720"/>
      <c r="E256" s="2723"/>
      <c r="F256" s="2724"/>
      <c r="G256" s="2725"/>
      <c r="H256" s="2732"/>
      <c r="I256" s="808"/>
      <c r="J256" s="814" t="s">
        <v>835</v>
      </c>
      <c r="K256" s="2747"/>
      <c r="L256" s="806"/>
    </row>
    <row r="257" spans="1:12" ht="21.95" customHeight="1">
      <c r="A257" s="2713"/>
      <c r="B257" s="2716"/>
      <c r="C257" s="2717"/>
      <c r="D257" s="2721"/>
      <c r="E257" s="2726"/>
      <c r="F257" s="2727"/>
      <c r="G257" s="2728"/>
      <c r="H257" s="2733"/>
      <c r="I257" s="807"/>
      <c r="J257" s="811" t="s">
        <v>522</v>
      </c>
      <c r="K257" s="2748"/>
      <c r="L257" s="2750"/>
    </row>
    <row r="258" spans="1:12" ht="21.95" customHeight="1">
      <c r="A258" s="2713"/>
      <c r="B258" s="2718"/>
      <c r="C258" s="2719"/>
      <c r="D258" s="2722"/>
      <c r="E258" s="2729"/>
      <c r="F258" s="2730"/>
      <c r="G258" s="2731"/>
      <c r="H258" s="2734"/>
      <c r="I258" s="807"/>
      <c r="J258" s="812" t="s">
        <v>836</v>
      </c>
      <c r="K258" s="2749"/>
      <c r="L258" s="2736"/>
    </row>
    <row r="259" spans="1:12" ht="21.95" customHeight="1">
      <c r="A259" s="2713">
        <v>24</v>
      </c>
      <c r="B259" s="2714"/>
      <c r="C259" s="2715"/>
      <c r="D259" s="2720"/>
      <c r="E259" s="2723"/>
      <c r="F259" s="2724"/>
      <c r="G259" s="2725"/>
      <c r="H259" s="2732"/>
      <c r="I259" s="808"/>
      <c r="J259" s="814" t="s">
        <v>835</v>
      </c>
      <c r="K259" s="2747"/>
      <c r="L259" s="806"/>
    </row>
    <row r="260" spans="1:12" ht="21.95" customHeight="1">
      <c r="A260" s="2713"/>
      <c r="B260" s="2716"/>
      <c r="C260" s="2717"/>
      <c r="D260" s="2721"/>
      <c r="E260" s="2726"/>
      <c r="F260" s="2727"/>
      <c r="G260" s="2728"/>
      <c r="H260" s="2733"/>
      <c r="I260" s="807"/>
      <c r="J260" s="811" t="s">
        <v>522</v>
      </c>
      <c r="K260" s="2748"/>
      <c r="L260" s="2750"/>
    </row>
    <row r="261" spans="1:12" ht="21.95" customHeight="1">
      <c r="A261" s="2713"/>
      <c r="B261" s="2718"/>
      <c r="C261" s="2719"/>
      <c r="D261" s="2722"/>
      <c r="E261" s="2729"/>
      <c r="F261" s="2730"/>
      <c r="G261" s="2731"/>
      <c r="H261" s="2734"/>
      <c r="I261" s="807"/>
      <c r="J261" s="812" t="s">
        <v>836</v>
      </c>
      <c r="K261" s="2749"/>
      <c r="L261" s="2736"/>
    </row>
    <row r="262" spans="1:12" ht="21.95" customHeight="1">
      <c r="A262" s="2713">
        <v>25</v>
      </c>
      <c r="B262" s="2714"/>
      <c r="C262" s="2715"/>
      <c r="D262" s="2720"/>
      <c r="E262" s="2723"/>
      <c r="F262" s="2724"/>
      <c r="G262" s="2725"/>
      <c r="H262" s="2732"/>
      <c r="I262" s="808"/>
      <c r="J262" s="814" t="s">
        <v>835</v>
      </c>
      <c r="K262" s="2747"/>
      <c r="L262" s="675"/>
    </row>
    <row r="263" spans="1:12" ht="21.95" customHeight="1">
      <c r="A263" s="2713"/>
      <c r="B263" s="2716"/>
      <c r="C263" s="2717"/>
      <c r="D263" s="2721"/>
      <c r="E263" s="2726"/>
      <c r="F263" s="2727"/>
      <c r="G263" s="2728"/>
      <c r="H263" s="2733"/>
      <c r="I263" s="807"/>
      <c r="J263" s="811" t="s">
        <v>522</v>
      </c>
      <c r="K263" s="2748"/>
      <c r="L263" s="2735"/>
    </row>
    <row r="264" spans="1:12" ht="21.95" customHeight="1">
      <c r="A264" s="2713"/>
      <c r="B264" s="2718"/>
      <c r="C264" s="2719"/>
      <c r="D264" s="2722"/>
      <c r="E264" s="2729"/>
      <c r="F264" s="2730"/>
      <c r="G264" s="2731"/>
      <c r="H264" s="2734"/>
      <c r="I264" s="807"/>
      <c r="J264" s="812" t="s">
        <v>836</v>
      </c>
      <c r="K264" s="2749"/>
      <c r="L264" s="2736"/>
    </row>
    <row r="265" spans="1:12" ht="21.95" customHeight="1">
      <c r="A265" s="2713">
        <v>26</v>
      </c>
      <c r="B265" s="2714"/>
      <c r="C265" s="2715"/>
      <c r="D265" s="2720"/>
      <c r="E265" s="2723"/>
      <c r="F265" s="2724"/>
      <c r="G265" s="2725"/>
      <c r="H265" s="2732"/>
      <c r="I265" s="808"/>
      <c r="J265" s="814" t="s">
        <v>835</v>
      </c>
      <c r="K265" s="2747"/>
      <c r="L265" s="675"/>
    </row>
    <row r="266" spans="1:12" ht="21.95" customHeight="1">
      <c r="A266" s="2713"/>
      <c r="B266" s="2716"/>
      <c r="C266" s="2717"/>
      <c r="D266" s="2721"/>
      <c r="E266" s="2726"/>
      <c r="F266" s="2727"/>
      <c r="G266" s="2728"/>
      <c r="H266" s="2733"/>
      <c r="I266" s="807"/>
      <c r="J266" s="811" t="s">
        <v>522</v>
      </c>
      <c r="K266" s="2748"/>
      <c r="L266" s="2735"/>
    </row>
    <row r="267" spans="1:12" ht="21.95" customHeight="1">
      <c r="A267" s="2713"/>
      <c r="B267" s="2718"/>
      <c r="C267" s="2719"/>
      <c r="D267" s="2722"/>
      <c r="E267" s="2729"/>
      <c r="F267" s="2730"/>
      <c r="G267" s="2731"/>
      <c r="H267" s="2734"/>
      <c r="I267" s="807"/>
      <c r="J267" s="812" t="s">
        <v>836</v>
      </c>
      <c r="K267" s="2749"/>
      <c r="L267" s="2736"/>
    </row>
    <row r="268" spans="1:12" ht="21.95" customHeight="1">
      <c r="A268" s="2713">
        <v>27</v>
      </c>
      <c r="B268" s="2714"/>
      <c r="C268" s="2715"/>
      <c r="D268" s="2720"/>
      <c r="E268" s="2723"/>
      <c r="F268" s="2724"/>
      <c r="G268" s="2725"/>
      <c r="H268" s="2732"/>
      <c r="I268" s="808"/>
      <c r="J268" s="814" t="s">
        <v>835</v>
      </c>
      <c r="K268" s="2747"/>
      <c r="L268" s="675"/>
    </row>
    <row r="269" spans="1:12" ht="21.95" customHeight="1">
      <c r="A269" s="2713"/>
      <c r="B269" s="2716"/>
      <c r="C269" s="2717"/>
      <c r="D269" s="2721"/>
      <c r="E269" s="2726"/>
      <c r="F269" s="2727"/>
      <c r="G269" s="2728"/>
      <c r="H269" s="2733"/>
      <c r="I269" s="807"/>
      <c r="J269" s="811" t="s">
        <v>522</v>
      </c>
      <c r="K269" s="2748"/>
      <c r="L269" s="2735"/>
    </row>
    <row r="270" spans="1:12" ht="21.95" customHeight="1">
      <c r="A270" s="2713"/>
      <c r="B270" s="2718"/>
      <c r="C270" s="2719"/>
      <c r="D270" s="2722"/>
      <c r="E270" s="2729"/>
      <c r="F270" s="2730"/>
      <c r="G270" s="2731"/>
      <c r="H270" s="2734"/>
      <c r="I270" s="807"/>
      <c r="J270" s="812" t="s">
        <v>836</v>
      </c>
      <c r="K270" s="2749"/>
      <c r="L270" s="2736"/>
    </row>
    <row r="271" spans="1:12" ht="21.95" customHeight="1">
      <c r="A271" s="2713">
        <v>28</v>
      </c>
      <c r="B271" s="2714"/>
      <c r="C271" s="2715"/>
      <c r="D271" s="2720"/>
      <c r="E271" s="2723"/>
      <c r="F271" s="2724"/>
      <c r="G271" s="2725"/>
      <c r="H271" s="2732"/>
      <c r="I271" s="808"/>
      <c r="J271" s="814" t="s">
        <v>835</v>
      </c>
      <c r="K271" s="2747"/>
      <c r="L271" s="806"/>
    </row>
    <row r="272" spans="1:12" ht="21.95" customHeight="1">
      <c r="A272" s="2713"/>
      <c r="B272" s="2716"/>
      <c r="C272" s="2717"/>
      <c r="D272" s="2721"/>
      <c r="E272" s="2726"/>
      <c r="F272" s="2727"/>
      <c r="G272" s="2728"/>
      <c r="H272" s="2733"/>
      <c r="I272" s="807"/>
      <c r="J272" s="811" t="s">
        <v>522</v>
      </c>
      <c r="K272" s="2748"/>
      <c r="L272" s="2735"/>
    </row>
    <row r="273" spans="1:12" ht="21.95" customHeight="1">
      <c r="A273" s="2713"/>
      <c r="B273" s="2718"/>
      <c r="C273" s="2719"/>
      <c r="D273" s="2722"/>
      <c r="E273" s="2729"/>
      <c r="F273" s="2730"/>
      <c r="G273" s="2731"/>
      <c r="H273" s="2734"/>
      <c r="I273" s="807"/>
      <c r="J273" s="812" t="s">
        <v>836</v>
      </c>
      <c r="K273" s="2749"/>
      <c r="L273" s="2736"/>
    </row>
    <row r="274" spans="1:12" ht="21.95" customHeight="1">
      <c r="A274" s="2713">
        <v>29</v>
      </c>
      <c r="B274" s="2714"/>
      <c r="C274" s="2715"/>
      <c r="D274" s="2720"/>
      <c r="E274" s="2723"/>
      <c r="F274" s="2724"/>
      <c r="G274" s="2725"/>
      <c r="H274" s="2732"/>
      <c r="I274" s="808"/>
      <c r="J274" s="814" t="s">
        <v>835</v>
      </c>
      <c r="K274" s="2747"/>
      <c r="L274" s="675"/>
    </row>
    <row r="275" spans="1:12" ht="21.95" customHeight="1">
      <c r="A275" s="2713"/>
      <c r="B275" s="2716"/>
      <c r="C275" s="2717"/>
      <c r="D275" s="2721"/>
      <c r="E275" s="2726"/>
      <c r="F275" s="2727"/>
      <c r="G275" s="2728"/>
      <c r="H275" s="2733"/>
      <c r="I275" s="807"/>
      <c r="J275" s="811" t="s">
        <v>522</v>
      </c>
      <c r="K275" s="2748"/>
      <c r="L275" s="2735"/>
    </row>
    <row r="276" spans="1:12" ht="21.95" customHeight="1">
      <c r="A276" s="2713"/>
      <c r="B276" s="2718"/>
      <c r="C276" s="2719"/>
      <c r="D276" s="2722"/>
      <c r="E276" s="2729"/>
      <c r="F276" s="2730"/>
      <c r="G276" s="2731"/>
      <c r="H276" s="2734"/>
      <c r="I276" s="807"/>
      <c r="J276" s="812" t="s">
        <v>836</v>
      </c>
      <c r="K276" s="2749"/>
      <c r="L276" s="2736"/>
    </row>
    <row r="277" spans="1:12" ht="21.95" customHeight="1">
      <c r="A277" s="2713">
        <v>30</v>
      </c>
      <c r="B277" s="2714"/>
      <c r="C277" s="2715"/>
      <c r="D277" s="2720"/>
      <c r="E277" s="2723"/>
      <c r="F277" s="2724"/>
      <c r="G277" s="2725"/>
      <c r="H277" s="2732"/>
      <c r="I277" s="808"/>
      <c r="J277" s="814" t="s">
        <v>835</v>
      </c>
      <c r="K277" s="2777"/>
      <c r="L277" s="675"/>
    </row>
    <row r="278" spans="1:12" ht="21.95" customHeight="1">
      <c r="A278" s="2713"/>
      <c r="B278" s="2716"/>
      <c r="C278" s="2717"/>
      <c r="D278" s="2721"/>
      <c r="E278" s="2726"/>
      <c r="F278" s="2727"/>
      <c r="G278" s="2728"/>
      <c r="H278" s="2733"/>
      <c r="I278" s="807"/>
      <c r="J278" s="811" t="s">
        <v>522</v>
      </c>
      <c r="K278" s="2778"/>
      <c r="L278" s="2735"/>
    </row>
    <row r="279" spans="1:12" ht="21.95" customHeight="1" thickBot="1">
      <c r="A279" s="2737"/>
      <c r="B279" s="2738"/>
      <c r="C279" s="2739"/>
      <c r="D279" s="2740"/>
      <c r="E279" s="2741"/>
      <c r="F279" s="2742"/>
      <c r="G279" s="2743"/>
      <c r="H279" s="2744"/>
      <c r="I279" s="809"/>
      <c r="J279" s="813" t="s">
        <v>836</v>
      </c>
      <c r="K279" s="2779"/>
      <c r="L279" s="2745"/>
    </row>
    <row r="280" spans="1:12">
      <c r="B280" s="48"/>
      <c r="C280" s="48"/>
      <c r="D280" s="182"/>
      <c r="E280" s="182"/>
      <c r="F280" s="182"/>
      <c r="G280" s="424"/>
      <c r="H280" s="884"/>
      <c r="I280" s="884"/>
      <c r="J280" s="884"/>
    </row>
    <row r="281" spans="1:12">
      <c r="A281" s="2746"/>
      <c r="B281" s="2746"/>
      <c r="C281" s="2746"/>
      <c r="D281" s="2746"/>
      <c r="E281" s="2746"/>
      <c r="F281" s="2746"/>
      <c r="G281" s="2746"/>
      <c r="H281" s="2746"/>
      <c r="I281" s="2746"/>
      <c r="J281" s="2746"/>
      <c r="K281" s="2746"/>
      <c r="L281" s="2746"/>
    </row>
    <row r="282" spans="1:12" ht="13.5" customHeight="1">
      <c r="A282" s="2711"/>
      <c r="B282" s="2711"/>
      <c r="C282" s="2711"/>
      <c r="D282" s="2711"/>
      <c r="E282" s="2711"/>
      <c r="F282" s="2711"/>
      <c r="G282" s="2711"/>
      <c r="H282" s="2711"/>
      <c r="I282" s="2711"/>
      <c r="J282" s="2711"/>
      <c r="K282" s="2711"/>
      <c r="L282" s="2711"/>
    </row>
    <row r="283" spans="1:12" ht="13.5" customHeight="1">
      <c r="A283" s="2711"/>
      <c r="B283" s="2711"/>
      <c r="C283" s="2711"/>
      <c r="D283" s="2711"/>
      <c r="E283" s="2711"/>
      <c r="F283" s="2711"/>
      <c r="G283" s="2711"/>
      <c r="H283" s="2711"/>
      <c r="I283" s="2711"/>
      <c r="J283" s="2711"/>
      <c r="K283" s="2711"/>
      <c r="L283" s="2711"/>
    </row>
    <row r="284" spans="1:12">
      <c r="A284" s="2711"/>
      <c r="B284" s="2711"/>
      <c r="C284" s="2711"/>
      <c r="D284" s="2711"/>
      <c r="E284" s="2711"/>
      <c r="F284" s="2711"/>
      <c r="G284" s="2711"/>
      <c r="H284" s="2711"/>
      <c r="I284" s="2711"/>
      <c r="J284" s="2711"/>
      <c r="K284" s="2711"/>
      <c r="L284" s="2711"/>
    </row>
    <row r="285" spans="1:12">
      <c r="A285" s="2711"/>
      <c r="B285" s="2711"/>
      <c r="C285" s="2711"/>
      <c r="D285" s="2711"/>
      <c r="E285" s="2711"/>
      <c r="F285" s="2711"/>
      <c r="G285" s="2711"/>
      <c r="H285" s="2711"/>
      <c r="I285" s="2711"/>
      <c r="J285" s="2711"/>
      <c r="K285" s="2711"/>
      <c r="L285" s="2711"/>
    </row>
    <row r="286" spans="1:12">
      <c r="A286" s="2711"/>
      <c r="B286" s="2711"/>
      <c r="C286" s="2711"/>
      <c r="D286" s="2711"/>
      <c r="E286" s="2711"/>
      <c r="F286" s="2711"/>
      <c r="G286" s="2711"/>
      <c r="H286" s="2711"/>
      <c r="I286" s="2711"/>
      <c r="J286" s="2711"/>
      <c r="K286" s="2711"/>
      <c r="L286" s="2711"/>
    </row>
    <row r="287" spans="1:12">
      <c r="A287" s="2711"/>
      <c r="B287" s="2711"/>
      <c r="C287" s="2711"/>
      <c r="D287" s="2711"/>
      <c r="E287" s="2711"/>
      <c r="F287" s="2711"/>
      <c r="G287" s="2711"/>
      <c r="H287" s="2711"/>
      <c r="I287" s="2711"/>
      <c r="J287" s="2711"/>
      <c r="K287" s="2711"/>
      <c r="L287" s="2711"/>
    </row>
    <row r="288" spans="1:12">
      <c r="A288" s="2711"/>
      <c r="B288" s="2711"/>
      <c r="C288" s="2711"/>
      <c r="D288" s="2711"/>
      <c r="E288" s="2711"/>
      <c r="F288" s="2711"/>
      <c r="G288" s="2711"/>
      <c r="H288" s="2711"/>
      <c r="I288" s="2711"/>
      <c r="J288" s="2711"/>
      <c r="K288" s="2711"/>
      <c r="L288" s="2711"/>
    </row>
    <row r="289" spans="1:12">
      <c r="A289" s="2711"/>
      <c r="B289" s="2711"/>
      <c r="C289" s="2711"/>
      <c r="D289" s="2711"/>
      <c r="E289" s="2711"/>
      <c r="F289" s="2711"/>
      <c r="G289" s="2711"/>
      <c r="H289" s="2711"/>
      <c r="I289" s="2711"/>
      <c r="J289" s="2711"/>
      <c r="K289" s="2711"/>
      <c r="L289" s="2711"/>
    </row>
    <row r="290" spans="1:12">
      <c r="A290" s="1378"/>
      <c r="B290" s="1378"/>
      <c r="C290" s="1378"/>
      <c r="D290" s="1378"/>
      <c r="E290" s="1378"/>
      <c r="F290" s="1378"/>
      <c r="G290" s="1378"/>
      <c r="H290" s="1378"/>
      <c r="I290" s="1378"/>
      <c r="J290" s="1378"/>
      <c r="K290" s="1378"/>
      <c r="L290" s="1378"/>
    </row>
    <row r="291" spans="1:12">
      <c r="A291" s="1378"/>
      <c r="B291" s="1378"/>
      <c r="C291" s="1378"/>
      <c r="D291" s="1378"/>
      <c r="E291" s="1378"/>
      <c r="F291" s="1378"/>
      <c r="G291" s="1378"/>
      <c r="H291" s="1378"/>
      <c r="I291" s="1378"/>
      <c r="J291" s="1378"/>
      <c r="K291" s="1378"/>
      <c r="L291" s="1378"/>
    </row>
    <row r="292" spans="1:12">
      <c r="A292" s="1310"/>
      <c r="B292" s="1310"/>
      <c r="C292" s="1310"/>
      <c r="D292" s="1310"/>
      <c r="E292" s="1310"/>
      <c r="F292" s="1310"/>
      <c r="G292" s="1310"/>
      <c r="H292" s="1310"/>
      <c r="I292" s="1310"/>
      <c r="J292" s="1310"/>
      <c r="L292" s="1310"/>
    </row>
    <row r="293" spans="1:12">
      <c r="A293" s="2711"/>
      <c r="B293" s="2711"/>
      <c r="C293" s="2711"/>
      <c r="D293" s="2711"/>
      <c r="E293" s="2711"/>
      <c r="F293" s="2711"/>
      <c r="G293" s="2711"/>
      <c r="H293" s="2711"/>
      <c r="I293" s="2711"/>
      <c r="J293" s="2711"/>
      <c r="K293" s="2711"/>
      <c r="L293" s="2711"/>
    </row>
    <row r="294" spans="1:12" ht="5.25" customHeight="1">
      <c r="A294" s="1310"/>
      <c r="B294" s="1310"/>
      <c r="C294" s="1310"/>
      <c r="D294" s="1310"/>
      <c r="E294" s="1310"/>
      <c r="F294" s="1310"/>
      <c r="G294" s="1310"/>
      <c r="H294" s="1310"/>
      <c r="I294" s="1310"/>
      <c r="J294" s="1310"/>
      <c r="L294" s="1310"/>
    </row>
    <row r="296" spans="1:12">
      <c r="A296" s="2712" t="s">
        <v>837</v>
      </c>
      <c r="B296" s="2712"/>
      <c r="C296" s="2712"/>
      <c r="D296" s="2712"/>
      <c r="E296" s="2712"/>
      <c r="F296" s="2712"/>
      <c r="G296" s="2712"/>
      <c r="H296" s="2712"/>
      <c r="I296" s="2712"/>
      <c r="J296" s="2712"/>
      <c r="K296" s="2712"/>
      <c r="L296" s="2712"/>
    </row>
    <row r="297" spans="1:12">
      <c r="A297" s="2712" t="s">
        <v>838</v>
      </c>
      <c r="B297" s="2712"/>
      <c r="C297" s="2712"/>
      <c r="D297" s="2712"/>
      <c r="E297" s="2712"/>
      <c r="F297" s="2712"/>
      <c r="G297" s="2712"/>
      <c r="H297" s="2712"/>
      <c r="I297" s="2712"/>
      <c r="J297" s="2712"/>
      <c r="K297" s="2712"/>
      <c r="L297" s="2712"/>
    </row>
    <row r="298" spans="1:12">
      <c r="A298" s="2712" t="s">
        <v>839</v>
      </c>
      <c r="B298" s="2712"/>
      <c r="C298" s="2712"/>
      <c r="D298" s="2712"/>
      <c r="E298" s="2712"/>
      <c r="F298" s="2712"/>
      <c r="G298" s="2712"/>
      <c r="H298" s="2712"/>
      <c r="I298" s="2712"/>
      <c r="J298" s="2712"/>
      <c r="K298" s="2712"/>
      <c r="L298" s="2712"/>
    </row>
    <row r="299" spans="1:12">
      <c r="A299" s="2712" t="s">
        <v>840</v>
      </c>
      <c r="B299" s="2712"/>
      <c r="C299" s="2712"/>
      <c r="D299" s="2712"/>
      <c r="E299" s="2712"/>
      <c r="F299" s="2712"/>
      <c r="G299" s="2712"/>
      <c r="H299" s="2712"/>
      <c r="I299" s="2712"/>
      <c r="J299" s="2712"/>
      <c r="K299" s="2712"/>
      <c r="L299" s="2712"/>
    </row>
  </sheetData>
  <mergeCells count="288">
    <mergeCell ref="K274:K276"/>
    <mergeCell ref="K277:K279"/>
    <mergeCell ref="K32:K34"/>
    <mergeCell ref="K35:K37"/>
    <mergeCell ref="K127:K128"/>
    <mergeCell ref="K129:K131"/>
    <mergeCell ref="K132:K134"/>
    <mergeCell ref="K135:K137"/>
    <mergeCell ref="K138:K140"/>
    <mergeCell ref="K141:K143"/>
    <mergeCell ref="K144:K146"/>
    <mergeCell ref="A164:L164"/>
    <mergeCell ref="A165:L165"/>
    <mergeCell ref="A166:L166"/>
    <mergeCell ref="A167:L167"/>
    <mergeCell ref="A168:L168"/>
    <mergeCell ref="A174:L174"/>
    <mergeCell ref="A175:L175"/>
    <mergeCell ref="A176:L176"/>
    <mergeCell ref="A177:L177"/>
    <mergeCell ref="A169:L169"/>
    <mergeCell ref="A42:L42"/>
    <mergeCell ref="A43:L43"/>
    <mergeCell ref="A44:L44"/>
    <mergeCell ref="K6:K7"/>
    <mergeCell ref="K8:K10"/>
    <mergeCell ref="K11:K13"/>
    <mergeCell ref="K14:K16"/>
    <mergeCell ref="K17:K19"/>
    <mergeCell ref="K20:K22"/>
    <mergeCell ref="K23:K25"/>
    <mergeCell ref="K26:K28"/>
    <mergeCell ref="K29:K31"/>
    <mergeCell ref="A48:L48"/>
    <mergeCell ref="A47:L47"/>
    <mergeCell ref="A46:L46"/>
    <mergeCell ref="A45:L45"/>
    <mergeCell ref="A56:L56"/>
    <mergeCell ref="A55:L55"/>
    <mergeCell ref="A54:L54"/>
    <mergeCell ref="A53:L53"/>
    <mergeCell ref="A50:L50"/>
    <mergeCell ref="A160:L160"/>
    <mergeCell ref="A161:L161"/>
    <mergeCell ref="A162:L162"/>
    <mergeCell ref="L154:L155"/>
    <mergeCell ref="A156:A158"/>
    <mergeCell ref="B156:C158"/>
    <mergeCell ref="A163:L163"/>
    <mergeCell ref="D156:D158"/>
    <mergeCell ref="E156:G158"/>
    <mergeCell ref="H156:H158"/>
    <mergeCell ref="L157:L158"/>
    <mergeCell ref="A153:A155"/>
    <mergeCell ref="B153:C155"/>
    <mergeCell ref="D153:D155"/>
    <mergeCell ref="E153:G155"/>
    <mergeCell ref="H153:H155"/>
    <mergeCell ref="K153:K155"/>
    <mergeCell ref="K156:K158"/>
    <mergeCell ref="L148:L149"/>
    <mergeCell ref="A150:A152"/>
    <mergeCell ref="B150:C152"/>
    <mergeCell ref="D150:D152"/>
    <mergeCell ref="E150:G152"/>
    <mergeCell ref="H150:H152"/>
    <mergeCell ref="L151:L152"/>
    <mergeCell ref="A147:A149"/>
    <mergeCell ref="B147:C149"/>
    <mergeCell ref="D147:D149"/>
    <mergeCell ref="E147:G149"/>
    <mergeCell ref="H147:H149"/>
    <mergeCell ref="K147:K149"/>
    <mergeCell ref="K150:K152"/>
    <mergeCell ref="L142:L143"/>
    <mergeCell ref="A144:A146"/>
    <mergeCell ref="B144:C146"/>
    <mergeCell ref="D144:D146"/>
    <mergeCell ref="E144:G146"/>
    <mergeCell ref="H144:H146"/>
    <mergeCell ref="L145:L146"/>
    <mergeCell ref="A141:A143"/>
    <mergeCell ref="B141:C143"/>
    <mergeCell ref="D141:D143"/>
    <mergeCell ref="E141:G143"/>
    <mergeCell ref="H141:H143"/>
    <mergeCell ref="L136:L137"/>
    <mergeCell ref="A138:A140"/>
    <mergeCell ref="B138:C140"/>
    <mergeCell ref="D138:D140"/>
    <mergeCell ref="E138:G140"/>
    <mergeCell ref="H138:H140"/>
    <mergeCell ref="L139:L140"/>
    <mergeCell ref="A135:A137"/>
    <mergeCell ref="B135:C137"/>
    <mergeCell ref="D135:D137"/>
    <mergeCell ref="E135:G137"/>
    <mergeCell ref="H135:H137"/>
    <mergeCell ref="L130:L131"/>
    <mergeCell ref="A132:A134"/>
    <mergeCell ref="B132:C134"/>
    <mergeCell ref="D132:D134"/>
    <mergeCell ref="E132:G134"/>
    <mergeCell ref="H132:H134"/>
    <mergeCell ref="L133:L134"/>
    <mergeCell ref="I127:J128"/>
    <mergeCell ref="A129:A131"/>
    <mergeCell ref="B129:C131"/>
    <mergeCell ref="D129:D131"/>
    <mergeCell ref="E129:G131"/>
    <mergeCell ref="H129:H131"/>
    <mergeCell ref="A127:A128"/>
    <mergeCell ref="B127:C128"/>
    <mergeCell ref="D127:D128"/>
    <mergeCell ref="E127:G128"/>
    <mergeCell ref="H127:H128"/>
    <mergeCell ref="A123:L123"/>
    <mergeCell ref="H124:L124"/>
    <mergeCell ref="C125:E125"/>
    <mergeCell ref="G125:L125"/>
    <mergeCell ref="A2:L2"/>
    <mergeCell ref="H3:L3"/>
    <mergeCell ref="C4:E4"/>
    <mergeCell ref="G4:L4"/>
    <mergeCell ref="I6:J7"/>
    <mergeCell ref="A14:A16"/>
    <mergeCell ref="B14:C16"/>
    <mergeCell ref="H6:H7"/>
    <mergeCell ref="H11:H13"/>
    <mergeCell ref="A11:A13"/>
    <mergeCell ref="B11:C13"/>
    <mergeCell ref="A8:A10"/>
    <mergeCell ref="B8:C10"/>
    <mergeCell ref="E6:G7"/>
    <mergeCell ref="A6:A7"/>
    <mergeCell ref="B6:C7"/>
    <mergeCell ref="D6:D7"/>
    <mergeCell ref="D8:D10"/>
    <mergeCell ref="E11:G13"/>
    <mergeCell ref="E14:G16"/>
    <mergeCell ref="H8:H10"/>
    <mergeCell ref="H14:H16"/>
    <mergeCell ref="E8:G10"/>
    <mergeCell ref="D11:D13"/>
    <mergeCell ref="D14:D16"/>
    <mergeCell ref="A26:A28"/>
    <mergeCell ref="B26:C28"/>
    <mergeCell ref="E26:G28"/>
    <mergeCell ref="A17:A19"/>
    <mergeCell ref="B17:C19"/>
    <mergeCell ref="A23:A25"/>
    <mergeCell ref="B23:C25"/>
    <mergeCell ref="A20:A22"/>
    <mergeCell ref="B20:C22"/>
    <mergeCell ref="E17:G19"/>
    <mergeCell ref="D17:D19"/>
    <mergeCell ref="D20:D22"/>
    <mergeCell ref="D23:D25"/>
    <mergeCell ref="E20:G22"/>
    <mergeCell ref="H26:H28"/>
    <mergeCell ref="H35:H37"/>
    <mergeCell ref="H29:H31"/>
    <mergeCell ref="H32:H34"/>
    <mergeCell ref="A35:A37"/>
    <mergeCell ref="A32:A34"/>
    <mergeCell ref="B32:C34"/>
    <mergeCell ref="B35:C37"/>
    <mergeCell ref="D26:D28"/>
    <mergeCell ref="D29:D31"/>
    <mergeCell ref="D32:D34"/>
    <mergeCell ref="D35:D37"/>
    <mergeCell ref="L9:L10"/>
    <mergeCell ref="L12:L13"/>
    <mergeCell ref="A244:L244"/>
    <mergeCell ref="L15:L16"/>
    <mergeCell ref="L18:L19"/>
    <mergeCell ref="L21:L22"/>
    <mergeCell ref="L24:L25"/>
    <mergeCell ref="L27:L28"/>
    <mergeCell ref="E23:G25"/>
    <mergeCell ref="H17:H19"/>
    <mergeCell ref="H23:H25"/>
    <mergeCell ref="H20:H22"/>
    <mergeCell ref="E29:G31"/>
    <mergeCell ref="A49:L49"/>
    <mergeCell ref="A41:L41"/>
    <mergeCell ref="A39:L39"/>
    <mergeCell ref="L30:L31"/>
    <mergeCell ref="L33:L34"/>
    <mergeCell ref="L36:L37"/>
    <mergeCell ref="A40:L40"/>
    <mergeCell ref="A29:A31"/>
    <mergeCell ref="B29:C31"/>
    <mergeCell ref="E35:G37"/>
    <mergeCell ref="E32:G34"/>
    <mergeCell ref="H245:L245"/>
    <mergeCell ref="C246:E246"/>
    <mergeCell ref="G246:L246"/>
    <mergeCell ref="A248:A249"/>
    <mergeCell ref="B248:C249"/>
    <mergeCell ref="D248:D249"/>
    <mergeCell ref="E248:G249"/>
    <mergeCell ref="H248:H249"/>
    <mergeCell ref="I248:J249"/>
    <mergeCell ref="K248:K249"/>
    <mergeCell ref="A250:A252"/>
    <mergeCell ref="B250:C252"/>
    <mergeCell ref="D250:D252"/>
    <mergeCell ref="E250:G252"/>
    <mergeCell ref="H250:H252"/>
    <mergeCell ref="L251:L252"/>
    <mergeCell ref="A253:A255"/>
    <mergeCell ref="B253:C255"/>
    <mergeCell ref="D253:D255"/>
    <mergeCell ref="E253:G255"/>
    <mergeCell ref="H253:H255"/>
    <mergeCell ref="L254:L255"/>
    <mergeCell ref="K250:K252"/>
    <mergeCell ref="K253:K255"/>
    <mergeCell ref="A256:A258"/>
    <mergeCell ref="B256:C258"/>
    <mergeCell ref="D256:D258"/>
    <mergeCell ref="E256:G258"/>
    <mergeCell ref="H256:H258"/>
    <mergeCell ref="L257:L258"/>
    <mergeCell ref="A259:A261"/>
    <mergeCell ref="B259:C261"/>
    <mergeCell ref="D259:D261"/>
    <mergeCell ref="E259:G261"/>
    <mergeCell ref="H259:H261"/>
    <mergeCell ref="L260:L261"/>
    <mergeCell ref="K256:K258"/>
    <mergeCell ref="K259:K261"/>
    <mergeCell ref="B271:C273"/>
    <mergeCell ref="D271:D273"/>
    <mergeCell ref="E271:G273"/>
    <mergeCell ref="H271:H273"/>
    <mergeCell ref="L272:L273"/>
    <mergeCell ref="A262:A264"/>
    <mergeCell ref="B262:C264"/>
    <mergeCell ref="D262:D264"/>
    <mergeCell ref="E262:G264"/>
    <mergeCell ref="H262:H264"/>
    <mergeCell ref="L263:L264"/>
    <mergeCell ref="A265:A267"/>
    <mergeCell ref="B265:C267"/>
    <mergeCell ref="D265:D267"/>
    <mergeCell ref="E265:G267"/>
    <mergeCell ref="H265:H267"/>
    <mergeCell ref="L266:L267"/>
    <mergeCell ref="K262:K264"/>
    <mergeCell ref="K265:K267"/>
    <mergeCell ref="K268:K270"/>
    <mergeCell ref="K271:K273"/>
    <mergeCell ref="A299:L299"/>
    <mergeCell ref="A281:L281"/>
    <mergeCell ref="A282:L282"/>
    <mergeCell ref="A283:L283"/>
    <mergeCell ref="A284:L284"/>
    <mergeCell ref="A285:L285"/>
    <mergeCell ref="A286:L286"/>
    <mergeCell ref="A287:L287"/>
    <mergeCell ref="A288:L288"/>
    <mergeCell ref="A289:L289"/>
    <mergeCell ref="G1:H1"/>
    <mergeCell ref="A293:L293"/>
    <mergeCell ref="A296:L296"/>
    <mergeCell ref="A297:L297"/>
    <mergeCell ref="A298:L298"/>
    <mergeCell ref="A274:A276"/>
    <mergeCell ref="B274:C276"/>
    <mergeCell ref="D274:D276"/>
    <mergeCell ref="E274:G276"/>
    <mergeCell ref="H274:H276"/>
    <mergeCell ref="L275:L276"/>
    <mergeCell ref="A277:A279"/>
    <mergeCell ref="B277:C279"/>
    <mergeCell ref="D277:D279"/>
    <mergeCell ref="E277:G279"/>
    <mergeCell ref="H277:H279"/>
    <mergeCell ref="L278:L279"/>
    <mergeCell ref="A268:A270"/>
    <mergeCell ref="B268:C270"/>
    <mergeCell ref="D268:D270"/>
    <mergeCell ref="E268:G270"/>
    <mergeCell ref="H268:H270"/>
    <mergeCell ref="L269:L270"/>
    <mergeCell ref="A271:A273"/>
  </mergeCells>
  <phoneticPr fontId="60"/>
  <conditionalFormatting sqref="H8:H37 L11 L14 L8:L9 L17 L20 L23 L26 L29 L35 L132 L135 L129:L130 L138 L141 L144 L147 L150 L156 L253 L256 L250:L251 L259 L262 L265 L268 L271 L277">
    <cfRule type="cellIs" dxfId="222" priority="555" stopIfTrue="1" operator="notEqual">
      <formula>0</formula>
    </cfRule>
  </conditionalFormatting>
  <conditionalFormatting sqref="H8:H37">
    <cfRule type="cellIs" dxfId="221" priority="544" stopIfTrue="1" operator="notEqual">
      <formula>0</formula>
    </cfRule>
  </conditionalFormatting>
  <conditionalFormatting sqref="B8:C37 E8:H37">
    <cfRule type="cellIs" dxfId="220" priority="554" stopIfTrue="1" operator="equal">
      <formula>""</formula>
    </cfRule>
  </conditionalFormatting>
  <conditionalFormatting sqref="D8:D10">
    <cfRule type="cellIs" dxfId="219" priority="545" operator="equal">
      <formula>""</formula>
    </cfRule>
  </conditionalFormatting>
  <conditionalFormatting sqref="D11:D37">
    <cfRule type="cellIs" dxfId="218" priority="543" operator="equal">
      <formula>""</formula>
    </cfRule>
  </conditionalFormatting>
  <conditionalFormatting sqref="L12">
    <cfRule type="cellIs" dxfId="217" priority="518" stopIfTrue="1" operator="notEqual">
      <formula>0</formula>
    </cfRule>
  </conditionalFormatting>
  <conditionalFormatting sqref="L11:L12 L14 L8:L9 L17 L20 L23 L26 L29 L35 L132 L135 L129:L130 L138 L141 L144 L147 L150 L156 L253 L256 L250:L251 L259 L262 L265 L268 L271 L277">
    <cfRule type="cellIs" dxfId="216" priority="517" stopIfTrue="1" operator="equal">
      <formula>""</formula>
    </cfRule>
  </conditionalFormatting>
  <conditionalFormatting sqref="I9:I10">
    <cfRule type="cellIs" dxfId="215" priority="507" stopIfTrue="1" operator="equal">
      <formula>""</formula>
    </cfRule>
  </conditionalFormatting>
  <conditionalFormatting sqref="I12:I13 I15:I16 I18:I19 I21:I22 I24:I25 I27:I28 I30:I31 I33:I34 I36:I37">
    <cfRule type="cellIs" dxfId="214" priority="505" stopIfTrue="1" operator="equal">
      <formula>""</formula>
    </cfRule>
  </conditionalFormatting>
  <conditionalFormatting sqref="I11 I14 I17 I20 I23 I26 I29 I32 I35">
    <cfRule type="cellIs" dxfId="213" priority="504" stopIfTrue="1" operator="equal">
      <formula>""</formula>
    </cfRule>
  </conditionalFormatting>
  <conditionalFormatting sqref="I8">
    <cfRule type="cellIs" dxfId="212" priority="506" stopIfTrue="1" operator="equal">
      <formula>""</formula>
    </cfRule>
  </conditionalFormatting>
  <conditionalFormatting sqref="L32">
    <cfRule type="cellIs" dxfId="211" priority="495" stopIfTrue="1" operator="notEqual">
      <formula>0</formula>
    </cfRule>
  </conditionalFormatting>
  <conditionalFormatting sqref="L32">
    <cfRule type="cellIs" dxfId="210" priority="494" stopIfTrue="1" operator="equal">
      <formula>""</formula>
    </cfRule>
  </conditionalFormatting>
  <conditionalFormatting sqref="L32">
    <cfRule type="cellIs" dxfId="209" priority="492" stopIfTrue="1" operator="notEqual">
      <formula>0</formula>
    </cfRule>
  </conditionalFormatting>
  <conditionalFormatting sqref="L32">
    <cfRule type="cellIs" dxfId="208" priority="491" stopIfTrue="1" operator="equal">
      <formula>""</formula>
    </cfRule>
  </conditionalFormatting>
  <conditionalFormatting sqref="L15">
    <cfRule type="cellIs" dxfId="207" priority="488" stopIfTrue="1" operator="equal">
      <formula>""</formula>
    </cfRule>
  </conditionalFormatting>
  <conditionalFormatting sqref="L18">
    <cfRule type="cellIs" dxfId="206" priority="486" stopIfTrue="1" operator="equal">
      <formula>""</formula>
    </cfRule>
  </conditionalFormatting>
  <conditionalFormatting sqref="L21">
    <cfRule type="cellIs" dxfId="205" priority="484" stopIfTrue="1" operator="equal">
      <formula>""</formula>
    </cfRule>
  </conditionalFormatting>
  <conditionalFormatting sqref="L24">
    <cfRule type="cellIs" dxfId="204" priority="482" stopIfTrue="1" operator="equal">
      <formula>""</formula>
    </cfRule>
  </conditionalFormatting>
  <conditionalFormatting sqref="L27">
    <cfRule type="cellIs" dxfId="203" priority="480" stopIfTrue="1" operator="equal">
      <formula>""</formula>
    </cfRule>
  </conditionalFormatting>
  <conditionalFormatting sqref="L30">
    <cfRule type="cellIs" dxfId="202" priority="478" stopIfTrue="1" operator="equal">
      <formula>""</formula>
    </cfRule>
  </conditionalFormatting>
  <conditionalFormatting sqref="L36">
    <cfRule type="cellIs" dxfId="201" priority="475" stopIfTrue="1" operator="equal">
      <formula>""</formula>
    </cfRule>
  </conditionalFormatting>
  <conditionalFormatting sqref="L33">
    <cfRule type="cellIs" dxfId="200" priority="473" stopIfTrue="1" operator="equal">
      <formula>""</formula>
    </cfRule>
  </conditionalFormatting>
  <conditionalFormatting sqref="H129:H158">
    <cfRule type="cellIs" dxfId="199" priority="191" stopIfTrue="1" operator="notEqual">
      <formula>0</formula>
    </cfRule>
  </conditionalFormatting>
  <conditionalFormatting sqref="H129:H158">
    <cfRule type="cellIs" dxfId="198" priority="180" stopIfTrue="1" operator="notEqual">
      <formula>0</formula>
    </cfRule>
  </conditionalFormatting>
  <conditionalFormatting sqref="B129:C158 E129:H158">
    <cfRule type="cellIs" dxfId="197" priority="190" stopIfTrue="1" operator="equal">
      <formula>""</formula>
    </cfRule>
  </conditionalFormatting>
  <conditionalFormatting sqref="D129:D131">
    <cfRule type="cellIs" dxfId="196" priority="181" operator="equal">
      <formula>""</formula>
    </cfRule>
  </conditionalFormatting>
  <conditionalFormatting sqref="D132:D158">
    <cfRule type="cellIs" dxfId="195" priority="179" operator="equal">
      <formula>""</formula>
    </cfRule>
  </conditionalFormatting>
  <conditionalFormatting sqref="L133">
    <cfRule type="cellIs" dxfId="194" priority="154" stopIfTrue="1" operator="notEqual">
      <formula>0</formula>
    </cfRule>
  </conditionalFormatting>
  <conditionalFormatting sqref="L133">
    <cfRule type="cellIs" dxfId="193" priority="153" stopIfTrue="1" operator="equal">
      <formula>""</formula>
    </cfRule>
  </conditionalFormatting>
  <conditionalFormatting sqref="I130:I131">
    <cfRule type="cellIs" dxfId="192" priority="143" stopIfTrue="1" operator="equal">
      <formula>""</formula>
    </cfRule>
  </conditionalFormatting>
  <conditionalFormatting sqref="I133:I134 I136:I137 I139:I140 I142:I143 I145:I146 I148:I149 I151:I152 I154:I155 I157:I158">
    <cfRule type="cellIs" dxfId="191" priority="141" stopIfTrue="1" operator="equal">
      <formula>""</formula>
    </cfRule>
  </conditionalFormatting>
  <conditionalFormatting sqref="I132 I135 I138 I141 I144 I147 I150 I153 I156">
    <cfRule type="cellIs" dxfId="190" priority="140" stopIfTrue="1" operator="equal">
      <formula>""</formula>
    </cfRule>
  </conditionalFormatting>
  <conditionalFormatting sqref="I129">
    <cfRule type="cellIs" dxfId="189" priority="142" stopIfTrue="1" operator="equal">
      <formula>""</formula>
    </cfRule>
  </conditionalFormatting>
  <conditionalFormatting sqref="L153">
    <cfRule type="cellIs" dxfId="188" priority="131" stopIfTrue="1" operator="notEqual">
      <formula>0</formula>
    </cfRule>
  </conditionalFormatting>
  <conditionalFormatting sqref="L153">
    <cfRule type="cellIs" dxfId="187" priority="130" stopIfTrue="1" operator="equal">
      <formula>""</formula>
    </cfRule>
  </conditionalFormatting>
  <conditionalFormatting sqref="L153">
    <cfRule type="cellIs" dxfId="186" priority="128" stopIfTrue="1" operator="notEqual">
      <formula>0</formula>
    </cfRule>
  </conditionalFormatting>
  <conditionalFormatting sqref="L153">
    <cfRule type="cellIs" dxfId="185" priority="127" stopIfTrue="1" operator="equal">
      <formula>""</formula>
    </cfRule>
  </conditionalFormatting>
  <conditionalFormatting sqref="L136">
    <cfRule type="cellIs" dxfId="184" priority="124" stopIfTrue="1" operator="equal">
      <formula>""</formula>
    </cfRule>
  </conditionalFormatting>
  <conditionalFormatting sqref="L139">
    <cfRule type="cellIs" dxfId="183" priority="122" stopIfTrue="1" operator="equal">
      <formula>""</formula>
    </cfRule>
  </conditionalFormatting>
  <conditionalFormatting sqref="L142">
    <cfRule type="cellIs" dxfId="182" priority="120" stopIfTrue="1" operator="equal">
      <formula>""</formula>
    </cfRule>
  </conditionalFormatting>
  <conditionalFormatting sqref="L145">
    <cfRule type="cellIs" dxfId="181" priority="118" stopIfTrue="1" operator="equal">
      <formula>""</formula>
    </cfRule>
  </conditionalFormatting>
  <conditionalFormatting sqref="L148">
    <cfRule type="cellIs" dxfId="180" priority="116" stopIfTrue="1" operator="equal">
      <formula>""</formula>
    </cfRule>
  </conditionalFormatting>
  <conditionalFormatting sqref="L151">
    <cfRule type="cellIs" dxfId="179" priority="114" stopIfTrue="1" operator="equal">
      <formula>""</formula>
    </cfRule>
  </conditionalFormatting>
  <conditionalFormatting sqref="L157">
    <cfRule type="cellIs" dxfId="178" priority="111" stopIfTrue="1" operator="equal">
      <formula>""</formula>
    </cfRule>
  </conditionalFormatting>
  <conditionalFormatting sqref="L154">
    <cfRule type="cellIs" dxfId="177" priority="109" stopIfTrue="1" operator="equal">
      <formula>""</formula>
    </cfRule>
  </conditionalFormatting>
  <conditionalFormatting sqref="H250:H279">
    <cfRule type="cellIs" dxfId="176" priority="100" stopIfTrue="1" operator="notEqual">
      <formula>0</formula>
    </cfRule>
  </conditionalFormatting>
  <conditionalFormatting sqref="H250:H279">
    <cfRule type="cellIs" dxfId="175" priority="89" stopIfTrue="1" operator="notEqual">
      <formula>0</formula>
    </cfRule>
  </conditionalFormatting>
  <conditionalFormatting sqref="B250:C279 E250:H279">
    <cfRule type="cellIs" dxfId="174" priority="99" stopIfTrue="1" operator="equal">
      <formula>""</formula>
    </cfRule>
  </conditionalFormatting>
  <conditionalFormatting sqref="D250:D252">
    <cfRule type="cellIs" dxfId="173" priority="90" operator="equal">
      <formula>""</formula>
    </cfRule>
  </conditionalFormatting>
  <conditionalFormatting sqref="D253:D279">
    <cfRule type="cellIs" dxfId="172" priority="88" operator="equal">
      <formula>""</formula>
    </cfRule>
  </conditionalFormatting>
  <conditionalFormatting sqref="L254">
    <cfRule type="cellIs" dxfId="171" priority="63" stopIfTrue="1" operator="notEqual">
      <formula>0</formula>
    </cfRule>
  </conditionalFormatting>
  <conditionalFormatting sqref="L254">
    <cfRule type="cellIs" dxfId="170" priority="62" stopIfTrue="1" operator="equal">
      <formula>""</formula>
    </cfRule>
  </conditionalFormatting>
  <conditionalFormatting sqref="I251:I252">
    <cfRule type="cellIs" dxfId="169" priority="52" stopIfTrue="1" operator="equal">
      <formula>""</formula>
    </cfRule>
  </conditionalFormatting>
  <conditionalFormatting sqref="I254:I255 I257:I258 I260:I261 I263:I264 I266:I267 I269:I270 I272:I273 I275:I276 I278:I279">
    <cfRule type="cellIs" dxfId="168" priority="50" stopIfTrue="1" operator="equal">
      <formula>""</formula>
    </cfRule>
  </conditionalFormatting>
  <conditionalFormatting sqref="I253 I256 I259 I262 I265 I268 I271 I274 I277">
    <cfRule type="cellIs" dxfId="167" priority="49" stopIfTrue="1" operator="equal">
      <formula>""</formula>
    </cfRule>
  </conditionalFormatting>
  <conditionalFormatting sqref="I250">
    <cfRule type="cellIs" dxfId="166" priority="51" stopIfTrue="1" operator="equal">
      <formula>""</formula>
    </cfRule>
  </conditionalFormatting>
  <conditionalFormatting sqref="L274">
    <cfRule type="cellIs" dxfId="165" priority="40" stopIfTrue="1" operator="notEqual">
      <formula>0</formula>
    </cfRule>
  </conditionalFormatting>
  <conditionalFormatting sqref="L274">
    <cfRule type="cellIs" dxfId="164" priority="39" stopIfTrue="1" operator="equal">
      <formula>""</formula>
    </cfRule>
  </conditionalFormatting>
  <conditionalFormatting sqref="L274">
    <cfRule type="cellIs" dxfId="163" priority="37" stopIfTrue="1" operator="notEqual">
      <formula>0</formula>
    </cfRule>
  </conditionalFormatting>
  <conditionalFormatting sqref="L274">
    <cfRule type="cellIs" dxfId="162" priority="36" stopIfTrue="1" operator="equal">
      <formula>""</formula>
    </cfRule>
  </conditionalFormatting>
  <conditionalFormatting sqref="L257">
    <cfRule type="cellIs" dxfId="161" priority="33" stopIfTrue="1" operator="equal">
      <formula>""</formula>
    </cfRule>
  </conditionalFormatting>
  <conditionalFormatting sqref="L260">
    <cfRule type="cellIs" dxfId="160" priority="31" stopIfTrue="1" operator="equal">
      <formula>""</formula>
    </cfRule>
  </conditionalFormatting>
  <conditionalFormatting sqref="L263">
    <cfRule type="cellIs" dxfId="159" priority="29" stopIfTrue="1" operator="equal">
      <formula>""</formula>
    </cfRule>
  </conditionalFormatting>
  <conditionalFormatting sqref="L266">
    <cfRule type="cellIs" dxfId="158" priority="27" stopIfTrue="1" operator="equal">
      <formula>""</formula>
    </cfRule>
  </conditionalFormatting>
  <conditionalFormatting sqref="L269">
    <cfRule type="cellIs" dxfId="157" priority="25" stopIfTrue="1" operator="equal">
      <formula>""</formula>
    </cfRule>
  </conditionalFormatting>
  <conditionalFormatting sqref="L272">
    <cfRule type="cellIs" dxfId="156" priority="23" stopIfTrue="1" operator="equal">
      <formula>""</formula>
    </cfRule>
  </conditionalFormatting>
  <conditionalFormatting sqref="L278">
    <cfRule type="cellIs" dxfId="155" priority="20" stopIfTrue="1" operator="equal">
      <formula>""</formula>
    </cfRule>
  </conditionalFormatting>
  <conditionalFormatting sqref="L275">
    <cfRule type="cellIs" dxfId="154" priority="18" stopIfTrue="1" operator="equal">
      <formula>""</formula>
    </cfRule>
  </conditionalFormatting>
  <conditionalFormatting sqref="A32:J34 B153:J155 B274:J276">
    <cfRule type="expression" priority="722">
      <formula>IF($L$32="《省》",COUNTA($A$14:$L$16),)</formula>
    </cfRule>
  </conditionalFormatting>
  <conditionalFormatting sqref="K8:K37">
    <cfRule type="cellIs" dxfId="153" priority="9" stopIfTrue="1" operator="notEqual">
      <formula>0</formula>
    </cfRule>
  </conditionalFormatting>
  <conditionalFormatting sqref="K8:K37">
    <cfRule type="cellIs" dxfId="152" priority="8" stopIfTrue="1" operator="equal">
      <formula>""</formula>
    </cfRule>
  </conditionalFormatting>
  <conditionalFormatting sqref="K8:K37">
    <cfRule type="cellIs" dxfId="151" priority="7" stopIfTrue="1" operator="equal">
      <formula>""</formula>
    </cfRule>
  </conditionalFormatting>
  <conditionalFormatting sqref="K129:K158">
    <cfRule type="cellIs" dxfId="150" priority="6" stopIfTrue="1" operator="notEqual">
      <formula>0</formula>
    </cfRule>
  </conditionalFormatting>
  <conditionalFormatting sqref="K129:K158">
    <cfRule type="cellIs" dxfId="149" priority="5" stopIfTrue="1" operator="equal">
      <formula>""</formula>
    </cfRule>
  </conditionalFormatting>
  <conditionalFormatting sqref="K129:K158">
    <cfRule type="cellIs" dxfId="148" priority="4" stopIfTrue="1" operator="equal">
      <formula>""</formula>
    </cfRule>
  </conditionalFormatting>
  <conditionalFormatting sqref="K250:K279">
    <cfRule type="cellIs" dxfId="147" priority="3" stopIfTrue="1" operator="notEqual">
      <formula>0</formula>
    </cfRule>
  </conditionalFormatting>
  <conditionalFormatting sqref="K250:K279">
    <cfRule type="cellIs" dxfId="146" priority="2" stopIfTrue="1" operator="equal">
      <formula>""</formula>
    </cfRule>
  </conditionalFormatting>
  <conditionalFormatting sqref="K250:K279">
    <cfRule type="cellIs" dxfId="145" priority="1" stopIfTrue="1" operator="equal">
      <formula>""</formula>
    </cfRule>
  </conditionalFormatting>
  <dataValidations count="4">
    <dataValidation type="list" allowBlank="1" showInputMessage="1" showErrorMessage="1" sqref="H8:H37 H129:H158 H250:H279">
      <formula1>"1, 2, 3, 4,"</formula1>
    </dataValidation>
    <dataValidation type="list" allowBlank="1" showInputMessage="1" showErrorMessage="1" sqref="L14 L17 L8 L11 L35 L29 L26 L23 L20 L32 L135 L138 L129 L132 L156 L150 L147 L144 L141 L153 L256 L259 L250 L253 L277 L271 L268 L265 L262 L274">
      <formula1>"《省》"</formula1>
    </dataValidation>
    <dataValidation type="list" allowBlank="1" showInputMessage="1" showErrorMessage="1" sqref="D8:D37 D129:D158 D250:D279">
      <formula1>"常勤,非常勤"</formula1>
    </dataValidation>
    <dataValidation type="list" allowBlank="1" showInputMessage="1" showErrorMessage="1" sqref="I8:I37 I129:I158 I250:I279 K8:K37 K129:K158 K250:K279">
      <formula1>"✔"</formula1>
    </dataValidation>
  </dataValidations>
  <pageMargins left="0.59055118110236227" right="0.39370078740157483" top="0.6692913385826772" bottom="0.19685039370078741" header="0.31496062992125984" footer="0.31496062992125984"/>
  <pageSetup paperSize="9" scale="77" orientation="portrait" r:id="rId1"/>
  <headerFooter>
    <oddFooter>&amp;R東京支部８月開講コース</oddFooter>
  </headerFooter>
  <rowBreaks count="5" manualBreakCount="5">
    <brk id="57" max="11" man="1"/>
    <brk id="121" max="11" man="1"/>
    <brk id="178" max="16383" man="1"/>
    <brk id="242" max="10" man="1"/>
    <brk id="300" max="11"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A23"/>
  <sheetViews>
    <sheetView view="pageBreakPreview" zoomScale="70" zoomScaleNormal="55" zoomScaleSheetLayoutView="70" workbookViewId="0">
      <selection activeCell="H12" sqref="H12"/>
    </sheetView>
  </sheetViews>
  <sheetFormatPr defaultColWidth="9" defaultRowHeight="13.5"/>
  <cols>
    <col min="1" max="1" width="4.5" style="1703" customWidth="1"/>
    <col min="2" max="2" width="15.625" style="1703" customWidth="1"/>
    <col min="3" max="3" width="7.625" style="1703" customWidth="1"/>
    <col min="4" max="4" width="19.75" style="1703" customWidth="1"/>
    <col min="5" max="5" width="42.625" style="1703" customWidth="1"/>
    <col min="6" max="6" width="34" style="1703" customWidth="1"/>
    <col min="7" max="7" width="7.625" style="1703" customWidth="1"/>
    <col min="8" max="8" width="5.5" style="1703" customWidth="1"/>
    <col min="9" max="9" width="4.625" style="1703" customWidth="1"/>
    <col min="10" max="10" width="5.5" style="1703" customWidth="1"/>
    <col min="11" max="11" width="4.625" style="1703" customWidth="1"/>
    <col min="12" max="12" width="5.625" style="1703" customWidth="1"/>
    <col min="13" max="13" width="7.625" style="1703" customWidth="1"/>
    <col min="14" max="14" width="5.5" style="1703" customWidth="1"/>
    <col min="15" max="15" width="4.625" style="1703" customWidth="1"/>
    <col min="16" max="16" width="5.5" style="1703" customWidth="1"/>
    <col min="17" max="17" width="4.625" style="1703" customWidth="1"/>
    <col min="18" max="18" width="5.5" style="1703" customWidth="1"/>
    <col min="19" max="19" width="4.625" style="1703" customWidth="1"/>
    <col min="20" max="20" width="5.5" style="1703" customWidth="1"/>
    <col min="21" max="21" width="4.625" style="1703" customWidth="1"/>
    <col min="22" max="22" width="5.5" style="1703" customWidth="1"/>
    <col min="23" max="23" width="4.625" style="1703" customWidth="1"/>
    <col min="24" max="24" width="5.5" style="1703" customWidth="1"/>
    <col min="25" max="25" width="4.625" style="1703" customWidth="1"/>
    <col min="26" max="16384" width="9" style="1703"/>
  </cols>
  <sheetData>
    <row r="1" spans="1:27" ht="24.95" customHeight="1">
      <c r="A1" s="1701"/>
      <c r="B1" s="1701"/>
      <c r="C1" s="1701"/>
      <c r="D1" s="1701"/>
      <c r="E1" s="1701"/>
      <c r="F1" s="1701"/>
      <c r="G1" s="1701"/>
      <c r="H1" s="1701"/>
      <c r="I1" s="1701"/>
      <c r="J1" s="1701"/>
      <c r="K1" s="1701"/>
      <c r="L1" s="1701"/>
      <c r="M1" s="1701"/>
      <c r="N1" s="1701"/>
      <c r="O1" s="1701"/>
      <c r="P1" s="1701"/>
      <c r="Q1" s="1701"/>
      <c r="R1" s="1701"/>
      <c r="S1" s="1701"/>
      <c r="T1" s="1701"/>
      <c r="U1" s="1701"/>
      <c r="V1" s="1701"/>
      <c r="W1" s="1701"/>
      <c r="X1" s="1701"/>
      <c r="Y1" s="1702" t="s">
        <v>1814</v>
      </c>
    </row>
    <row r="2" spans="1:27" ht="29.25" customHeight="1">
      <c r="A2" s="2780" t="s">
        <v>480</v>
      </c>
      <c r="B2" s="2780"/>
      <c r="C2" s="2780"/>
      <c r="D2" s="2780"/>
      <c r="E2" s="2780"/>
      <c r="F2" s="2780"/>
      <c r="G2" s="2780"/>
      <c r="H2" s="2780"/>
      <c r="I2" s="2780"/>
      <c r="J2" s="2780"/>
      <c r="K2" s="2780"/>
      <c r="L2" s="2780"/>
      <c r="M2" s="2780"/>
      <c r="N2" s="2780"/>
      <c r="O2" s="2780"/>
      <c r="P2" s="2780"/>
      <c r="Q2" s="2780"/>
      <c r="R2" s="2780"/>
      <c r="S2" s="2780"/>
      <c r="T2" s="2780"/>
      <c r="U2" s="2780"/>
      <c r="V2" s="2780"/>
      <c r="W2" s="2780"/>
      <c r="X2" s="2780"/>
      <c r="Y2" s="2780"/>
    </row>
    <row r="3" spans="1:27">
      <c r="A3" s="1701"/>
      <c r="B3" s="1701"/>
      <c r="C3" s="1701"/>
      <c r="D3" s="1701"/>
      <c r="E3" s="1701"/>
      <c r="F3" s="1701"/>
      <c r="G3" s="2781"/>
      <c r="H3" s="2781"/>
      <c r="I3" s="2781"/>
      <c r="J3" s="2781"/>
      <c r="K3" s="2781"/>
      <c r="L3" s="2781"/>
      <c r="M3" s="2781"/>
      <c r="N3" s="2781"/>
      <c r="O3" s="2781"/>
      <c r="P3" s="2781"/>
      <c r="Q3" s="2781"/>
      <c r="R3" s="1704"/>
      <c r="S3" s="1704"/>
      <c r="T3" s="1704"/>
      <c r="U3" s="1704"/>
      <c r="V3" s="1704"/>
      <c r="W3" s="1704"/>
      <c r="X3" s="1704"/>
      <c r="Y3" s="1705" t="s">
        <v>1815</v>
      </c>
    </row>
    <row r="4" spans="1:27" ht="22.5" customHeight="1">
      <c r="A4" s="2782" t="s">
        <v>481</v>
      </c>
      <c r="B4" s="2783"/>
      <c r="C4" s="2784"/>
      <c r="D4" s="2785"/>
      <c r="E4" s="2785"/>
      <c r="F4" s="2785"/>
      <c r="G4" s="2785"/>
      <c r="H4" s="2785"/>
      <c r="I4" s="2785"/>
      <c r="J4" s="2786"/>
      <c r="K4" s="1706"/>
      <c r="L4" s="1707"/>
      <c r="M4" s="1707"/>
      <c r="N4" s="1708"/>
      <c r="O4" s="1707"/>
      <c r="P4" s="1707"/>
      <c r="Q4" s="1707"/>
      <c r="R4" s="1709"/>
      <c r="S4" s="1710"/>
      <c r="T4" s="1711"/>
      <c r="U4" s="1711"/>
      <c r="V4" s="1711"/>
      <c r="W4" s="1711"/>
      <c r="X4" s="1711"/>
      <c r="Y4" s="1709"/>
    </row>
    <row r="5" spans="1:27" ht="15.75" customHeight="1">
      <c r="A5" s="2787" t="s">
        <v>482</v>
      </c>
      <c r="B5" s="2788"/>
      <c r="C5" s="2793"/>
      <c r="D5" s="2794"/>
      <c r="E5" s="2794"/>
      <c r="F5" s="2794"/>
      <c r="G5" s="2794"/>
      <c r="H5" s="2794"/>
      <c r="I5" s="2794"/>
      <c r="J5" s="2795"/>
      <c r="K5" s="2789" t="s">
        <v>483</v>
      </c>
      <c r="L5" s="2802"/>
      <c r="M5" s="2802"/>
      <c r="N5" s="2803"/>
      <c r="O5" s="2804"/>
      <c r="P5" s="2805"/>
      <c r="Q5" s="2802" t="s">
        <v>78</v>
      </c>
      <c r="R5" s="2790"/>
      <c r="S5" s="1712"/>
      <c r="T5" s="1713"/>
      <c r="U5" s="1713"/>
      <c r="V5" s="1713"/>
      <c r="W5" s="1713"/>
      <c r="X5" s="1713"/>
      <c r="Y5" s="1714"/>
    </row>
    <row r="6" spans="1:27" ht="18" customHeight="1">
      <c r="A6" s="2789"/>
      <c r="B6" s="2790"/>
      <c r="C6" s="2796"/>
      <c r="D6" s="2797"/>
      <c r="E6" s="2797"/>
      <c r="F6" s="2797"/>
      <c r="G6" s="2797"/>
      <c r="H6" s="2797"/>
      <c r="I6" s="2797"/>
      <c r="J6" s="2798"/>
      <c r="K6" s="2789"/>
      <c r="L6" s="2802"/>
      <c r="M6" s="2802"/>
      <c r="N6" s="2803"/>
      <c r="O6" s="2804"/>
      <c r="P6" s="2805"/>
      <c r="Q6" s="2802"/>
      <c r="R6" s="2790"/>
      <c r="S6" s="1712"/>
      <c r="T6" s="1713"/>
      <c r="U6" s="1713"/>
      <c r="V6" s="1713"/>
      <c r="W6" s="1713"/>
      <c r="X6" s="1713"/>
      <c r="Y6" s="1714"/>
    </row>
    <row r="7" spans="1:27" ht="6" customHeight="1">
      <c r="A7" s="2791"/>
      <c r="B7" s="2792"/>
      <c r="C7" s="2799"/>
      <c r="D7" s="2800"/>
      <c r="E7" s="2800"/>
      <c r="F7" s="2800"/>
      <c r="G7" s="2800"/>
      <c r="H7" s="2800"/>
      <c r="I7" s="2800"/>
      <c r="J7" s="2801"/>
      <c r="K7" s="1715"/>
      <c r="L7" s="1716"/>
      <c r="M7" s="1716"/>
      <c r="N7" s="1717"/>
      <c r="O7" s="1716"/>
      <c r="P7" s="1716"/>
      <c r="Q7" s="1716"/>
      <c r="R7" s="1718"/>
      <c r="S7" s="1719"/>
      <c r="T7" s="1720"/>
      <c r="U7" s="1720"/>
      <c r="V7" s="1720"/>
      <c r="W7" s="1720"/>
      <c r="X7" s="1720"/>
      <c r="Y7" s="1718"/>
    </row>
    <row r="8" spans="1:27" ht="34.5" customHeight="1">
      <c r="A8" s="1721" t="s">
        <v>1740</v>
      </c>
      <c r="B8" s="1722"/>
      <c r="C8" s="1723"/>
      <c r="D8" s="1723"/>
      <c r="E8" s="1723"/>
      <c r="F8" s="1723"/>
      <c r="G8" s="1723"/>
      <c r="H8" s="1724"/>
      <c r="I8" s="1724"/>
      <c r="J8" s="1724"/>
      <c r="K8" s="1724"/>
      <c r="L8" s="1724"/>
      <c r="M8" s="1724"/>
      <c r="N8" s="1724"/>
      <c r="O8" s="1724"/>
      <c r="P8" s="1724"/>
      <c r="Q8" s="1724"/>
      <c r="R8" s="1724"/>
      <c r="S8" s="1724"/>
      <c r="T8" s="1724"/>
      <c r="U8" s="1724"/>
      <c r="V8" s="1724"/>
      <c r="W8" s="1724"/>
      <c r="X8" s="1724"/>
      <c r="Y8" s="1725"/>
    </row>
    <row r="9" spans="1:27" ht="34.5" customHeight="1">
      <c r="A9" s="1726"/>
      <c r="B9" s="2806" t="s">
        <v>1816</v>
      </c>
      <c r="C9" s="2807"/>
      <c r="D9" s="2807"/>
      <c r="E9" s="2807"/>
      <c r="F9" s="2807"/>
      <c r="G9" s="2808"/>
      <c r="H9" s="2806" t="s">
        <v>1705</v>
      </c>
      <c r="I9" s="2807"/>
      <c r="J9" s="2807"/>
      <c r="K9" s="2807"/>
      <c r="L9" s="2807"/>
      <c r="M9" s="2807"/>
      <c r="N9" s="2807"/>
      <c r="O9" s="2807"/>
      <c r="P9" s="2807"/>
      <c r="Q9" s="2807"/>
      <c r="R9" s="2807"/>
      <c r="S9" s="2807"/>
      <c r="T9" s="2807"/>
      <c r="U9" s="2807"/>
      <c r="V9" s="2807"/>
      <c r="W9" s="2807"/>
      <c r="X9" s="2807"/>
      <c r="Y9" s="2808"/>
    </row>
    <row r="10" spans="1:27" ht="52.5" customHeight="1">
      <c r="A10" s="1726"/>
      <c r="B10" s="2809"/>
      <c r="C10" s="2810"/>
      <c r="D10" s="2810"/>
      <c r="E10" s="2810"/>
      <c r="F10" s="2810"/>
      <c r="G10" s="2811"/>
      <c r="H10" s="2812"/>
      <c r="I10" s="2813"/>
      <c r="J10" s="2813"/>
      <c r="K10" s="2813"/>
      <c r="L10" s="2813"/>
      <c r="M10" s="2813"/>
      <c r="N10" s="2813"/>
      <c r="O10" s="2813"/>
      <c r="P10" s="2813"/>
      <c r="Q10" s="2813"/>
      <c r="R10" s="2813"/>
      <c r="S10" s="2813"/>
      <c r="T10" s="2813"/>
      <c r="U10" s="2813"/>
      <c r="V10" s="2813"/>
      <c r="W10" s="2813"/>
      <c r="X10" s="2813"/>
      <c r="Y10" s="2814"/>
    </row>
    <row r="11" spans="1:27" ht="52.5" customHeight="1">
      <c r="A11" s="1726"/>
      <c r="B11" s="2809"/>
      <c r="C11" s="2810"/>
      <c r="D11" s="2810"/>
      <c r="E11" s="2810"/>
      <c r="F11" s="2810"/>
      <c r="G11" s="2811"/>
      <c r="H11" s="2812"/>
      <c r="I11" s="2813"/>
      <c r="J11" s="2813"/>
      <c r="K11" s="2813"/>
      <c r="L11" s="2813"/>
      <c r="M11" s="2813"/>
      <c r="N11" s="2813"/>
      <c r="O11" s="2813"/>
      <c r="P11" s="2813"/>
      <c r="Q11" s="2813"/>
      <c r="R11" s="2813"/>
      <c r="S11" s="2813"/>
      <c r="T11" s="2813"/>
      <c r="U11" s="2813"/>
      <c r="V11" s="2813"/>
      <c r="W11" s="2813"/>
      <c r="X11" s="2813"/>
      <c r="Y11" s="2814"/>
    </row>
    <row r="12" spans="1:27" ht="40.5" customHeight="1">
      <c r="A12" s="1721" t="s">
        <v>484</v>
      </c>
      <c r="B12" s="1722"/>
      <c r="C12" s="1723"/>
      <c r="D12" s="1723"/>
      <c r="E12" s="1723"/>
      <c r="F12" s="1723"/>
      <c r="G12" s="1723"/>
      <c r="H12" s="1724"/>
      <c r="I12" s="1724"/>
      <c r="J12" s="1724"/>
      <c r="K12" s="1724"/>
      <c r="L12" s="1724"/>
      <c r="M12" s="1724"/>
      <c r="N12" s="1724"/>
      <c r="O12" s="1724"/>
      <c r="P12" s="1724"/>
      <c r="Q12" s="1724"/>
      <c r="R12" s="1724"/>
      <c r="S12" s="1724"/>
      <c r="T12" s="1724"/>
      <c r="U12" s="1724"/>
      <c r="V12" s="1724"/>
      <c r="W12" s="1724"/>
      <c r="X12" s="1724"/>
      <c r="Y12" s="1725"/>
      <c r="AA12" s="1713"/>
    </row>
    <row r="13" spans="1:27" ht="45" customHeight="1">
      <c r="A13" s="2815"/>
      <c r="B13" s="2816" t="s">
        <v>1817</v>
      </c>
      <c r="C13" s="2808"/>
      <c r="D13" s="1727" t="s">
        <v>1818</v>
      </c>
      <c r="E13" s="1728" t="s">
        <v>485</v>
      </c>
      <c r="F13" s="1462" t="s">
        <v>1705</v>
      </c>
      <c r="G13" s="2806" t="s">
        <v>486</v>
      </c>
      <c r="H13" s="2807"/>
      <c r="I13" s="2807"/>
      <c r="J13" s="2807"/>
      <c r="K13" s="2807"/>
      <c r="L13" s="2807"/>
      <c r="M13" s="2807"/>
      <c r="N13" s="2807"/>
      <c r="O13" s="2807"/>
      <c r="P13" s="2807"/>
      <c r="Q13" s="2808"/>
      <c r="R13" s="2806" t="s">
        <v>487</v>
      </c>
      <c r="S13" s="2807"/>
      <c r="T13" s="2807"/>
      <c r="U13" s="2808"/>
      <c r="V13" s="2806" t="s">
        <v>488</v>
      </c>
      <c r="W13" s="2807"/>
      <c r="X13" s="2807"/>
      <c r="Y13" s="2808"/>
    </row>
    <row r="14" spans="1:27" ht="69.95" customHeight="1">
      <c r="A14" s="2815"/>
      <c r="B14" s="2817"/>
      <c r="C14" s="2818"/>
      <c r="D14" s="1729"/>
      <c r="E14" s="1730"/>
      <c r="F14" s="1731"/>
      <c r="G14" s="1732"/>
      <c r="H14" s="1733"/>
      <c r="I14" s="1734" t="s">
        <v>243</v>
      </c>
      <c r="J14" s="1733"/>
      <c r="K14" s="1735" t="s">
        <v>98</v>
      </c>
      <c r="L14" s="1736" t="s">
        <v>159</v>
      </c>
      <c r="M14" s="1732"/>
      <c r="N14" s="1733"/>
      <c r="O14" s="1734" t="s">
        <v>243</v>
      </c>
      <c r="P14" s="1733"/>
      <c r="Q14" s="1737" t="s">
        <v>98</v>
      </c>
      <c r="R14" s="1733"/>
      <c r="S14" s="1722" t="s">
        <v>243</v>
      </c>
      <c r="T14" s="1733"/>
      <c r="U14" s="1738" t="s">
        <v>98</v>
      </c>
      <c r="V14" s="1733"/>
      <c r="W14" s="1722" t="s">
        <v>243</v>
      </c>
      <c r="X14" s="1733"/>
      <c r="Y14" s="1738" t="s">
        <v>98</v>
      </c>
    </row>
    <row r="15" spans="1:27" ht="69.95" customHeight="1">
      <c r="A15" s="2815"/>
      <c r="B15" s="2817"/>
      <c r="C15" s="2818"/>
      <c r="D15" s="1729"/>
      <c r="E15" s="1730"/>
      <c r="F15" s="1731"/>
      <c r="G15" s="1732"/>
      <c r="H15" s="1733"/>
      <c r="I15" s="1734" t="s">
        <v>243</v>
      </c>
      <c r="J15" s="1733"/>
      <c r="K15" s="1735" t="s">
        <v>98</v>
      </c>
      <c r="L15" s="1736" t="s">
        <v>159</v>
      </c>
      <c r="M15" s="1732"/>
      <c r="N15" s="1733"/>
      <c r="O15" s="1734" t="s">
        <v>243</v>
      </c>
      <c r="P15" s="1733"/>
      <c r="Q15" s="1737" t="s">
        <v>98</v>
      </c>
      <c r="R15" s="1733"/>
      <c r="S15" s="1722" t="s">
        <v>243</v>
      </c>
      <c r="T15" s="1733"/>
      <c r="U15" s="1738" t="s">
        <v>98</v>
      </c>
      <c r="V15" s="1733"/>
      <c r="W15" s="1722" t="s">
        <v>243</v>
      </c>
      <c r="X15" s="1733"/>
      <c r="Y15" s="1738" t="s">
        <v>98</v>
      </c>
    </row>
    <row r="16" spans="1:27" ht="69.95" customHeight="1">
      <c r="A16" s="2815"/>
      <c r="B16" s="2817"/>
      <c r="C16" s="2818"/>
      <c r="D16" s="1729"/>
      <c r="E16" s="1730"/>
      <c r="F16" s="1731"/>
      <c r="G16" s="1732"/>
      <c r="H16" s="1733"/>
      <c r="I16" s="1734" t="s">
        <v>243</v>
      </c>
      <c r="J16" s="1733"/>
      <c r="K16" s="1735" t="s">
        <v>405</v>
      </c>
      <c r="L16" s="1736" t="s">
        <v>159</v>
      </c>
      <c r="M16" s="1732"/>
      <c r="N16" s="1733"/>
      <c r="O16" s="1734" t="s">
        <v>243</v>
      </c>
      <c r="P16" s="1733"/>
      <c r="Q16" s="1737" t="s">
        <v>405</v>
      </c>
      <c r="R16" s="1733"/>
      <c r="S16" s="1722" t="s">
        <v>243</v>
      </c>
      <c r="T16" s="1733"/>
      <c r="U16" s="1738" t="s">
        <v>405</v>
      </c>
      <c r="V16" s="1733"/>
      <c r="W16" s="1722" t="s">
        <v>243</v>
      </c>
      <c r="X16" s="1733"/>
      <c r="Y16" s="1738" t="s">
        <v>405</v>
      </c>
    </row>
    <row r="17" spans="1:25" ht="69.95" customHeight="1">
      <c r="A17" s="2815"/>
      <c r="B17" s="2817"/>
      <c r="C17" s="2818"/>
      <c r="D17" s="1729"/>
      <c r="E17" s="1730"/>
      <c r="F17" s="1731"/>
      <c r="G17" s="1732"/>
      <c r="H17" s="1733"/>
      <c r="I17" s="1734" t="s">
        <v>243</v>
      </c>
      <c r="J17" s="1733"/>
      <c r="K17" s="1735" t="s">
        <v>405</v>
      </c>
      <c r="L17" s="1736" t="s">
        <v>159</v>
      </c>
      <c r="M17" s="1732"/>
      <c r="N17" s="1733"/>
      <c r="O17" s="1734" t="s">
        <v>243</v>
      </c>
      <c r="P17" s="1733"/>
      <c r="Q17" s="1737" t="s">
        <v>405</v>
      </c>
      <c r="R17" s="1733"/>
      <c r="S17" s="1722" t="s">
        <v>243</v>
      </c>
      <c r="T17" s="1733"/>
      <c r="U17" s="1738" t="s">
        <v>405</v>
      </c>
      <c r="V17" s="1733"/>
      <c r="W17" s="1722" t="s">
        <v>243</v>
      </c>
      <c r="X17" s="1733"/>
      <c r="Y17" s="1738" t="s">
        <v>405</v>
      </c>
    </row>
    <row r="18" spans="1:25">
      <c r="A18" s="1739"/>
      <c r="B18" s="1739"/>
      <c r="C18" s="1707"/>
      <c r="D18" s="1707"/>
      <c r="E18" s="1707"/>
      <c r="F18" s="1707"/>
      <c r="G18" s="1707"/>
      <c r="H18" s="1707"/>
      <c r="I18" s="1707"/>
      <c r="J18" s="1707"/>
      <c r="K18" s="1707"/>
      <c r="L18" s="1707"/>
      <c r="M18" s="1707"/>
      <c r="N18" s="1707"/>
      <c r="O18" s="1707"/>
      <c r="P18" s="1707"/>
      <c r="Q18" s="1707"/>
      <c r="R18" s="1707"/>
      <c r="S18" s="1707"/>
      <c r="T18" s="1740"/>
      <c r="U18" s="1707"/>
      <c r="V18" s="1707"/>
      <c r="W18" s="1707"/>
      <c r="X18" s="1707"/>
      <c r="Y18" s="1707"/>
    </row>
    <row r="19" spans="1:25" ht="18" customHeight="1">
      <c r="A19" s="1741" t="s">
        <v>1819</v>
      </c>
      <c r="B19" s="1742"/>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4"/>
    </row>
    <row r="20" spans="1:25" ht="18" customHeight="1">
      <c r="A20" s="1704" t="s">
        <v>1820</v>
      </c>
      <c r="B20" s="1704"/>
      <c r="C20" s="1743"/>
      <c r="D20" s="1743"/>
      <c r="E20" s="1743"/>
      <c r="F20" s="1743"/>
      <c r="G20" s="1743"/>
      <c r="H20" s="1743"/>
      <c r="I20" s="1743"/>
      <c r="J20" s="1743"/>
      <c r="K20" s="1743"/>
      <c r="L20" s="1743"/>
      <c r="M20" s="1743"/>
      <c r="N20" s="1743"/>
      <c r="O20" s="1743"/>
      <c r="P20" s="1743"/>
      <c r="Q20" s="1743"/>
      <c r="R20" s="1704"/>
      <c r="S20" s="1704"/>
      <c r="T20" s="1704"/>
      <c r="U20" s="1704"/>
      <c r="V20" s="1704"/>
    </row>
    <row r="21" spans="1:25" ht="18" customHeight="1">
      <c r="A21" s="1744" t="s">
        <v>1821</v>
      </c>
      <c r="B21" s="1744"/>
      <c r="C21" s="1745"/>
      <c r="D21" s="1745"/>
      <c r="E21" s="1745"/>
      <c r="F21" s="1745"/>
      <c r="G21" s="1745"/>
      <c r="H21" s="1745"/>
      <c r="I21" s="1745"/>
      <c r="J21" s="1745"/>
      <c r="K21" s="1745"/>
      <c r="L21" s="1745"/>
      <c r="M21" s="1745"/>
      <c r="N21" s="1745"/>
      <c r="O21" s="1745"/>
      <c r="P21" s="1745"/>
      <c r="Q21" s="1745"/>
      <c r="R21" s="1745"/>
      <c r="S21" s="1745"/>
      <c r="T21" s="1745"/>
      <c r="U21" s="1745"/>
      <c r="V21" s="1745"/>
      <c r="W21" s="1745"/>
      <c r="X21" s="1745"/>
      <c r="Y21" s="1745"/>
    </row>
    <row r="22" spans="1:25" ht="18" customHeight="1">
      <c r="A22" s="1744" t="s">
        <v>1822</v>
      </c>
      <c r="B22" s="1744"/>
      <c r="C22" s="1744"/>
      <c r="D22" s="1744"/>
      <c r="E22" s="1744"/>
      <c r="F22" s="1744"/>
      <c r="G22" s="1744"/>
      <c r="H22" s="1744"/>
      <c r="I22" s="1744"/>
      <c r="J22" s="1744"/>
      <c r="K22" s="1744"/>
      <c r="L22" s="1744"/>
      <c r="M22" s="1744"/>
      <c r="N22" s="1744"/>
      <c r="O22" s="1744"/>
      <c r="P22" s="1744"/>
      <c r="Q22" s="1744"/>
      <c r="R22" s="1744"/>
      <c r="S22" s="1744"/>
      <c r="T22" s="1744"/>
      <c r="U22" s="1744"/>
      <c r="V22" s="1744"/>
      <c r="W22" s="1744"/>
      <c r="X22" s="1744"/>
      <c r="Y22" s="1744"/>
    </row>
    <row r="23" spans="1:25" ht="18" customHeight="1">
      <c r="A23" s="1746" t="s">
        <v>1823</v>
      </c>
      <c r="Y23" s="1713"/>
    </row>
  </sheetData>
  <mergeCells count="24">
    <mergeCell ref="A13:A17"/>
    <mergeCell ref="B13:C13"/>
    <mergeCell ref="G13:Q13"/>
    <mergeCell ref="R13:U13"/>
    <mergeCell ref="V13:Y13"/>
    <mergeCell ref="B14:C14"/>
    <mergeCell ref="B15:C15"/>
    <mergeCell ref="B16:C16"/>
    <mergeCell ref="B17:C17"/>
    <mergeCell ref="B9:G9"/>
    <mergeCell ref="H9:Y9"/>
    <mergeCell ref="B10:G10"/>
    <mergeCell ref="H10:Y10"/>
    <mergeCell ref="B11:G11"/>
    <mergeCell ref="H11:Y11"/>
    <mergeCell ref="A2:Y2"/>
    <mergeCell ref="G3:Q3"/>
    <mergeCell ref="A4:B4"/>
    <mergeCell ref="C4:J4"/>
    <mergeCell ref="A5:B7"/>
    <mergeCell ref="C5:J7"/>
    <mergeCell ref="K5:N6"/>
    <mergeCell ref="O5:P6"/>
    <mergeCell ref="Q5:R6"/>
  </mergeCells>
  <phoneticPr fontId="60"/>
  <conditionalFormatting sqref="O5:P6 C4:J7 J14:J17 P14:P17 R14:R17 T14:T17 V14:V17 X14:X17 B14:H17 M14:N17 B10:B11">
    <cfRule type="cellIs" dxfId="144" priority="2" stopIfTrue="1" operator="equal">
      <formula>""</formula>
    </cfRule>
  </conditionalFormatting>
  <conditionalFormatting sqref="C4:J7 O5">
    <cfRule type="containsBlanks" dxfId="143" priority="1">
      <formula>LEN(TRIM(C4))=0</formula>
    </cfRule>
  </conditionalFormatting>
  <dataValidations count="2">
    <dataValidation type="list" allowBlank="1" showInputMessage="1" showErrorMessage="1" sqref="M14:M17 G14:G17">
      <formula1>"令和 , 平成 , 昭和"</formula1>
    </dataValidation>
    <dataValidation imeMode="fullKatakana" allowBlank="1" showInputMessage="1" showErrorMessage="1" sqref="C4:J4"/>
  </dataValidations>
  <printOptions horizontalCentered="1"/>
  <pageMargins left="0.70866141732283472" right="0.70866141732283472" top="0.74803149606299213" bottom="0.74803149606299213" header="0.31496062992125984" footer="0.31496062992125984"/>
  <pageSetup paperSize="9" scale="59" orientation="landscape" r:id="rId1"/>
  <headerFooter scaleWithDoc="0">
    <oddFooter>&amp;R&amp;10東京支部８月開講コース</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H40"/>
  <sheetViews>
    <sheetView view="pageBreakPreview" zoomScale="115" zoomScaleNormal="100" zoomScaleSheetLayoutView="115" workbookViewId="0">
      <selection activeCell="H12" sqref="H12"/>
    </sheetView>
  </sheetViews>
  <sheetFormatPr defaultRowHeight="13.5"/>
  <cols>
    <col min="1" max="2" width="17.625" style="411" customWidth="1"/>
    <col min="3" max="4" width="11.625" style="411" customWidth="1"/>
    <col min="5" max="5" width="11.125" style="411" customWidth="1"/>
    <col min="6" max="6" width="56.75" style="411" customWidth="1"/>
    <col min="7" max="18" width="15.625" style="18" customWidth="1"/>
    <col min="19" max="16384" width="9" style="18"/>
  </cols>
  <sheetData>
    <row r="1" spans="1:8" ht="21">
      <c r="A1" s="406"/>
      <c r="B1" s="406"/>
      <c r="C1" s="407"/>
      <c r="D1" s="407"/>
      <c r="E1" s="407"/>
      <c r="F1" s="419" t="s">
        <v>494</v>
      </c>
    </row>
    <row r="2" spans="1:8" ht="39.950000000000003" customHeight="1">
      <c r="A2" s="2867" t="s">
        <v>79</v>
      </c>
      <c r="B2" s="2867"/>
      <c r="C2" s="2867"/>
      <c r="D2" s="2867"/>
      <c r="E2" s="2867"/>
      <c r="F2" s="2867"/>
    </row>
    <row r="3" spans="1:8" ht="39.950000000000003" customHeight="1" thickBot="1">
      <c r="A3" s="408" t="s">
        <v>60</v>
      </c>
      <c r="B3" s="2871" t="str">
        <f>IF(様式1!L11="","",様式1!L11)</f>
        <v/>
      </c>
      <c r="C3" s="2871"/>
      <c r="D3" s="2871"/>
      <c r="E3" s="408" t="s">
        <v>489</v>
      </c>
      <c r="F3" s="1022" t="str">
        <f>IF(様式1!G36="","",様式1!G36)</f>
        <v/>
      </c>
    </row>
    <row r="4" spans="1:8" ht="30" customHeight="1" thickBot="1">
      <c r="A4" s="409" t="s">
        <v>490</v>
      </c>
      <c r="B4" s="410"/>
    </row>
    <row r="5" spans="1:8" ht="39.950000000000003" customHeight="1" thickBot="1">
      <c r="A5" s="2820" t="s">
        <v>80</v>
      </c>
      <c r="B5" s="2821"/>
      <c r="C5" s="2872" t="s">
        <v>81</v>
      </c>
      <c r="D5" s="2821"/>
      <c r="E5" s="431" t="s">
        <v>524</v>
      </c>
      <c r="F5" s="412" t="s">
        <v>82</v>
      </c>
      <c r="H5" s="18" t="s">
        <v>491</v>
      </c>
    </row>
    <row r="6" spans="1:8" ht="26.1" customHeight="1">
      <c r="A6" s="2864"/>
      <c r="B6" s="2866"/>
      <c r="C6" s="2868"/>
      <c r="D6" s="2869"/>
      <c r="E6" s="645"/>
      <c r="F6" s="2870"/>
    </row>
    <row r="7" spans="1:8" ht="26.1" customHeight="1">
      <c r="A7" s="2852"/>
      <c r="B7" s="2853"/>
      <c r="C7" s="2854"/>
      <c r="D7" s="2855"/>
      <c r="E7" s="413" t="s">
        <v>74</v>
      </c>
      <c r="F7" s="2846"/>
    </row>
    <row r="8" spans="1:8" ht="26.1" customHeight="1">
      <c r="A8" s="2850"/>
      <c r="B8" s="2851"/>
      <c r="C8" s="2837"/>
      <c r="D8" s="2838"/>
      <c r="E8" s="646"/>
      <c r="F8" s="2846"/>
    </row>
    <row r="9" spans="1:8" ht="26.1" customHeight="1">
      <c r="A9" s="2852"/>
      <c r="B9" s="2853"/>
      <c r="C9" s="2854"/>
      <c r="D9" s="2855"/>
      <c r="E9" s="413" t="s">
        <v>74</v>
      </c>
      <c r="F9" s="2846"/>
    </row>
    <row r="10" spans="1:8" ht="26.1" customHeight="1">
      <c r="A10" s="2850"/>
      <c r="B10" s="2851"/>
      <c r="C10" s="2837"/>
      <c r="D10" s="2838"/>
      <c r="E10" s="646"/>
      <c r="F10" s="2846"/>
    </row>
    <row r="11" spans="1:8" ht="26.1" customHeight="1">
      <c r="A11" s="2852"/>
      <c r="B11" s="2853"/>
      <c r="C11" s="2854"/>
      <c r="D11" s="2855"/>
      <c r="E11" s="413" t="s">
        <v>74</v>
      </c>
      <c r="F11" s="2846"/>
    </row>
    <row r="12" spans="1:8" ht="26.1" customHeight="1">
      <c r="A12" s="2850"/>
      <c r="B12" s="2851"/>
      <c r="C12" s="2837"/>
      <c r="D12" s="2838"/>
      <c r="E12" s="646"/>
      <c r="F12" s="2846"/>
    </row>
    <row r="13" spans="1:8" ht="26.1" customHeight="1">
      <c r="A13" s="2852"/>
      <c r="B13" s="2853"/>
      <c r="C13" s="2854"/>
      <c r="D13" s="2855"/>
      <c r="E13" s="413" t="s">
        <v>74</v>
      </c>
      <c r="F13" s="2846"/>
    </row>
    <row r="14" spans="1:8" ht="26.1" customHeight="1">
      <c r="A14" s="2850"/>
      <c r="B14" s="2851"/>
      <c r="C14" s="2837"/>
      <c r="D14" s="2838"/>
      <c r="E14" s="646"/>
      <c r="F14" s="2846"/>
    </row>
    <row r="15" spans="1:8" ht="26.1" customHeight="1" thickBot="1">
      <c r="A15" s="2857"/>
      <c r="B15" s="2859"/>
      <c r="C15" s="2839"/>
      <c r="D15" s="2840"/>
      <c r="E15" s="414" t="s">
        <v>74</v>
      </c>
      <c r="F15" s="2849"/>
    </row>
    <row r="16" spans="1:8" ht="20.100000000000001" customHeight="1">
      <c r="A16" s="2841" t="s">
        <v>83</v>
      </c>
      <c r="B16" s="1912"/>
      <c r="C16" s="1912"/>
      <c r="D16" s="2842"/>
      <c r="E16" s="647">
        <f>SUM(E6+E8+E10+E12+E14)</f>
        <v>0</v>
      </c>
      <c r="F16" s="2847"/>
    </row>
    <row r="17" spans="1:6" ht="20.100000000000001" customHeight="1" thickBot="1">
      <c r="A17" s="2843"/>
      <c r="B17" s="2844"/>
      <c r="C17" s="2844"/>
      <c r="D17" s="2845"/>
      <c r="E17" s="415" t="s">
        <v>74</v>
      </c>
      <c r="F17" s="2848"/>
    </row>
    <row r="18" spans="1:6" ht="24.95" customHeight="1">
      <c r="A18" s="416" t="s">
        <v>820</v>
      </c>
      <c r="B18" s="417"/>
      <c r="C18" s="29"/>
      <c r="D18" s="30"/>
      <c r="E18" s="418"/>
      <c r="F18" s="29"/>
    </row>
    <row r="19" spans="1:6" ht="24.95" customHeight="1" thickBot="1">
      <c r="A19" s="409" t="s">
        <v>492</v>
      </c>
      <c r="B19" s="410"/>
      <c r="E19" s="419"/>
    </row>
    <row r="20" spans="1:6" ht="39.950000000000003" customHeight="1" thickBot="1">
      <c r="A20" s="2861" t="s">
        <v>493</v>
      </c>
      <c r="B20" s="2862"/>
      <c r="C20" s="2862"/>
      <c r="D20" s="2863"/>
      <c r="E20" s="431" t="s">
        <v>525</v>
      </c>
      <c r="F20" s="412" t="s">
        <v>102</v>
      </c>
    </row>
    <row r="21" spans="1:6" ht="26.1" customHeight="1">
      <c r="A21" s="2864"/>
      <c r="B21" s="2865"/>
      <c r="C21" s="2865"/>
      <c r="D21" s="2866"/>
      <c r="E21" s="646"/>
      <c r="F21" s="2846"/>
    </row>
    <row r="22" spans="1:6" ht="26.1" customHeight="1">
      <c r="A22" s="2852"/>
      <c r="B22" s="2860"/>
      <c r="C22" s="2860"/>
      <c r="D22" s="2853"/>
      <c r="E22" s="413" t="s">
        <v>74</v>
      </c>
      <c r="F22" s="2846"/>
    </row>
    <row r="23" spans="1:6" ht="26.1" customHeight="1">
      <c r="A23" s="2850"/>
      <c r="B23" s="2856"/>
      <c r="C23" s="2856"/>
      <c r="D23" s="2851"/>
      <c r="E23" s="646"/>
      <c r="F23" s="2846"/>
    </row>
    <row r="24" spans="1:6" ht="26.1" customHeight="1">
      <c r="A24" s="2852"/>
      <c r="B24" s="2860"/>
      <c r="C24" s="2860"/>
      <c r="D24" s="2853"/>
      <c r="E24" s="413" t="s">
        <v>74</v>
      </c>
      <c r="F24" s="2846"/>
    </row>
    <row r="25" spans="1:6" ht="26.1" customHeight="1">
      <c r="A25" s="2850"/>
      <c r="B25" s="2856"/>
      <c r="C25" s="2856"/>
      <c r="D25" s="2851"/>
      <c r="E25" s="646"/>
      <c r="F25" s="2846"/>
    </row>
    <row r="26" spans="1:6" ht="26.1" customHeight="1">
      <c r="A26" s="2852"/>
      <c r="B26" s="2860"/>
      <c r="C26" s="2860"/>
      <c r="D26" s="2853"/>
      <c r="E26" s="413" t="s">
        <v>74</v>
      </c>
      <c r="F26" s="2846"/>
    </row>
    <row r="27" spans="1:6" ht="26.1" customHeight="1">
      <c r="A27" s="2850"/>
      <c r="B27" s="2856"/>
      <c r="C27" s="2856"/>
      <c r="D27" s="2851"/>
      <c r="E27" s="646"/>
      <c r="F27" s="2846"/>
    </row>
    <row r="28" spans="1:6" ht="26.1" customHeight="1">
      <c r="A28" s="2852"/>
      <c r="B28" s="2860"/>
      <c r="C28" s="2860"/>
      <c r="D28" s="2853"/>
      <c r="E28" s="413" t="s">
        <v>74</v>
      </c>
      <c r="F28" s="2846"/>
    </row>
    <row r="29" spans="1:6" ht="26.1" customHeight="1">
      <c r="A29" s="2850"/>
      <c r="B29" s="2856"/>
      <c r="C29" s="2856"/>
      <c r="D29" s="2851"/>
      <c r="E29" s="646"/>
      <c r="F29" s="2846"/>
    </row>
    <row r="30" spans="1:6" ht="26.1" customHeight="1" thickBot="1">
      <c r="A30" s="2857"/>
      <c r="B30" s="2858"/>
      <c r="C30" s="2858"/>
      <c r="D30" s="2859"/>
      <c r="E30" s="414" t="s">
        <v>74</v>
      </c>
      <c r="F30" s="2849"/>
    </row>
    <row r="31" spans="1:6" ht="20.100000000000001" customHeight="1">
      <c r="A31" s="2841" t="s">
        <v>83</v>
      </c>
      <c r="B31" s="1912"/>
      <c r="C31" s="1912"/>
      <c r="D31" s="2842"/>
      <c r="E31" s="647">
        <f>SUM(E21+E23+E25+E27+E29)</f>
        <v>0</v>
      </c>
      <c r="F31" s="2847"/>
    </row>
    <row r="32" spans="1:6" ht="20.100000000000001" customHeight="1" thickBot="1">
      <c r="A32" s="2843"/>
      <c r="B32" s="2844"/>
      <c r="C32" s="2844"/>
      <c r="D32" s="2845"/>
      <c r="E32" s="415" t="s">
        <v>74</v>
      </c>
      <c r="F32" s="2848"/>
    </row>
    <row r="33" spans="1:6" ht="20.100000000000001" customHeight="1">
      <c r="A33" s="2819" t="s">
        <v>821</v>
      </c>
      <c r="B33" s="2819"/>
      <c r="C33" s="2819"/>
      <c r="D33" s="2819"/>
      <c r="E33" s="2819"/>
      <c r="F33" s="2819"/>
    </row>
    <row r="34" spans="1:6" ht="30" customHeight="1" thickBot="1">
      <c r="A34" s="31" t="s">
        <v>84</v>
      </c>
      <c r="B34" s="31"/>
      <c r="C34" s="32"/>
      <c r="D34" s="32"/>
      <c r="E34" s="32"/>
      <c r="F34" s="32"/>
    </row>
    <row r="35" spans="1:6" ht="39.950000000000003" customHeight="1" thickBot="1">
      <c r="A35" s="2820" t="s">
        <v>80</v>
      </c>
      <c r="B35" s="2821"/>
      <c r="C35" s="2822" t="s">
        <v>85</v>
      </c>
      <c r="D35" s="2823"/>
      <c r="E35" s="2824"/>
      <c r="F35" s="412" t="s">
        <v>82</v>
      </c>
    </row>
    <row r="36" spans="1:6" ht="30" customHeight="1">
      <c r="A36" s="2825"/>
      <c r="B36" s="2826"/>
      <c r="C36" s="2827"/>
      <c r="D36" s="2828"/>
      <c r="E36" s="2826"/>
      <c r="F36" s="1145"/>
    </row>
    <row r="37" spans="1:6" ht="30" customHeight="1">
      <c r="A37" s="2833"/>
      <c r="B37" s="2834"/>
      <c r="C37" s="2835"/>
      <c r="D37" s="2836"/>
      <c r="E37" s="2834"/>
      <c r="F37" s="1146"/>
    </row>
    <row r="38" spans="1:6" ht="30" customHeight="1">
      <c r="A38" s="2833"/>
      <c r="B38" s="2834"/>
      <c r="C38" s="2835"/>
      <c r="D38" s="2836"/>
      <c r="E38" s="2834"/>
      <c r="F38" s="1146"/>
    </row>
    <row r="39" spans="1:6" ht="30" customHeight="1">
      <c r="A39" s="2833"/>
      <c r="B39" s="2834"/>
      <c r="C39" s="2835"/>
      <c r="D39" s="2836"/>
      <c r="E39" s="2834"/>
      <c r="F39" s="1146"/>
    </row>
    <row r="40" spans="1:6" ht="30" customHeight="1" thickBot="1">
      <c r="A40" s="2829"/>
      <c r="B40" s="2830"/>
      <c r="C40" s="2831"/>
      <c r="D40" s="2832"/>
      <c r="E40" s="2830"/>
      <c r="F40" s="1147"/>
    </row>
  </sheetData>
  <mergeCells count="47">
    <mergeCell ref="A2:F2"/>
    <mergeCell ref="F8:F9"/>
    <mergeCell ref="F10:F11"/>
    <mergeCell ref="A10:B11"/>
    <mergeCell ref="C10:D11"/>
    <mergeCell ref="C6:D7"/>
    <mergeCell ref="A8:B9"/>
    <mergeCell ref="C8:D9"/>
    <mergeCell ref="F6:F7"/>
    <mergeCell ref="B3:D3"/>
    <mergeCell ref="A5:B5"/>
    <mergeCell ref="C5:D5"/>
    <mergeCell ref="A6:B7"/>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C14:D15"/>
    <mergeCell ref="A16:D17"/>
    <mergeCell ref="F21:F22"/>
    <mergeCell ref="A31:D32"/>
    <mergeCell ref="F31:F32"/>
    <mergeCell ref="A40:B40"/>
    <mergeCell ref="C40:E40"/>
    <mergeCell ref="A37:B37"/>
    <mergeCell ref="C37:E37"/>
    <mergeCell ref="A38:B38"/>
    <mergeCell ref="C38:E38"/>
    <mergeCell ref="A39:B39"/>
    <mergeCell ref="C39:E39"/>
    <mergeCell ref="A33:F33"/>
    <mergeCell ref="A35:B35"/>
    <mergeCell ref="C35:E35"/>
    <mergeCell ref="A36:B36"/>
    <mergeCell ref="C36:E36"/>
  </mergeCells>
  <phoneticPr fontId="60"/>
  <conditionalFormatting sqref="A6:D15 F6:F15 E6 E8 E10 E12 E14">
    <cfRule type="containsBlanks" dxfId="142" priority="3">
      <formula>LEN(TRIM(A6))=0</formula>
    </cfRule>
  </conditionalFormatting>
  <conditionalFormatting sqref="A21:D30 F21:F30 E21 E23 E25 E27 E29">
    <cfRule type="containsBlanks" dxfId="141" priority="2">
      <formula>LEN(TRIM(A21))=0</formula>
    </cfRule>
  </conditionalFormatting>
  <conditionalFormatting sqref="A36:F40">
    <cfRule type="containsBlanks" dxfId="140" priority="1">
      <formula>LEN(TRIM(A36))=0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&amp;R東京支部８月開講コース</oddFooter>
  </headerFooter>
  <colBreaks count="1" manualBreakCount="1">
    <brk id="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V47"/>
  <sheetViews>
    <sheetView view="pageBreakPreview" zoomScale="70" zoomScaleNormal="85" zoomScaleSheetLayoutView="70" zoomScalePageLayoutView="40" workbookViewId="0">
      <selection activeCell="A13" sqref="A13"/>
    </sheetView>
  </sheetViews>
  <sheetFormatPr defaultColWidth="9" defaultRowHeight="14.25"/>
  <cols>
    <col min="1" max="1" width="5.625" style="952" customWidth="1"/>
    <col min="2" max="2" width="29.875" style="951" customWidth="1"/>
    <col min="3" max="4" width="7.125" style="951" customWidth="1"/>
    <col min="5" max="6" width="7.25" style="951" customWidth="1"/>
    <col min="7" max="7" width="25.25" style="951" customWidth="1"/>
    <col min="8" max="39" width="2.625" style="951" customWidth="1"/>
    <col min="40" max="40" width="0.375" style="951" customWidth="1"/>
    <col min="41" max="41" width="0.25" style="951" customWidth="1"/>
    <col min="42" max="42" width="10" style="951" customWidth="1"/>
    <col min="43" max="43" width="7.5" style="952" customWidth="1"/>
    <col min="44" max="44" width="30.25" style="952" customWidth="1"/>
    <col min="45" max="54" width="15.625" style="952" customWidth="1"/>
    <col min="55" max="16384" width="9" style="952"/>
  </cols>
  <sheetData>
    <row r="1" spans="1:42" ht="23.25" customHeight="1">
      <c r="A1" s="827"/>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778"/>
      <c r="AH1" s="778"/>
      <c r="AI1" s="411"/>
      <c r="AJ1" s="411"/>
      <c r="AK1" s="411"/>
      <c r="AL1" s="411"/>
      <c r="AM1" s="411"/>
      <c r="AN1" s="411"/>
      <c r="AO1" s="1747" t="s">
        <v>900</v>
      </c>
    </row>
    <row r="2" spans="1:42" ht="25.5" customHeight="1">
      <c r="A2" s="2873" t="s">
        <v>120</v>
      </c>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953"/>
    </row>
    <row r="3" spans="1:42" ht="12.75" customHeight="1">
      <c r="A3" s="34"/>
      <c r="B3" s="1748"/>
      <c r="C3" s="1748"/>
      <c r="D3" s="1748"/>
      <c r="E3" s="1748"/>
      <c r="F3" s="1748"/>
      <c r="G3" s="1748"/>
      <c r="H3" s="2874"/>
      <c r="I3" s="2874"/>
      <c r="J3" s="2874"/>
      <c r="K3" s="2874"/>
      <c r="L3" s="2874"/>
      <c r="M3" s="2874"/>
      <c r="N3" s="2874"/>
      <c r="O3" s="2874"/>
      <c r="P3" s="2874"/>
      <c r="Q3" s="2874"/>
      <c r="R3" s="2874"/>
      <c r="S3" s="2874"/>
      <c r="T3" s="1749"/>
      <c r="U3" s="2874"/>
      <c r="V3" s="2874"/>
      <c r="W3" s="2874"/>
      <c r="X3" s="2874"/>
      <c r="Y3" s="2874"/>
      <c r="Z3" s="2874"/>
      <c r="AA3" s="2874"/>
      <c r="AB3" s="2874"/>
      <c r="AC3" s="2874"/>
      <c r="AD3" s="2874"/>
      <c r="AE3" s="2874"/>
      <c r="AF3" s="2874"/>
      <c r="AG3" s="2874"/>
      <c r="AH3" s="2874"/>
      <c r="AI3" s="2874"/>
      <c r="AJ3" s="2874"/>
      <c r="AK3" s="2874"/>
      <c r="AL3" s="2874"/>
      <c r="AM3" s="2874"/>
      <c r="AN3" s="2874"/>
      <c r="AO3" s="2874"/>
      <c r="AP3" s="954"/>
    </row>
    <row r="4" spans="1:42" s="956" customFormat="1" ht="24.95" customHeight="1" thickBot="1">
      <c r="A4" s="2875" t="s">
        <v>901</v>
      </c>
      <c r="B4" s="2875"/>
      <c r="C4" s="2876">
        <f>様式1!L11</f>
        <v>0</v>
      </c>
      <c r="D4" s="2876"/>
      <c r="E4" s="2876"/>
      <c r="F4" s="2876"/>
      <c r="G4" s="2876"/>
      <c r="H4" s="2877" t="s">
        <v>235</v>
      </c>
      <c r="I4" s="2877"/>
      <c r="J4" s="2877"/>
      <c r="K4" s="2877"/>
      <c r="L4" s="2877"/>
      <c r="M4" s="2877"/>
      <c r="N4" s="2877"/>
      <c r="O4" s="2877"/>
      <c r="P4" s="2877"/>
      <c r="Q4" s="2877"/>
      <c r="R4" s="2876">
        <f>様式1!G36</f>
        <v>0</v>
      </c>
      <c r="S4" s="2876"/>
      <c r="T4" s="2876"/>
      <c r="U4" s="2876"/>
      <c r="V4" s="2876"/>
      <c r="W4" s="2876"/>
      <c r="X4" s="2876"/>
      <c r="Y4" s="2876"/>
      <c r="Z4" s="2876"/>
      <c r="AA4" s="2876"/>
      <c r="AB4" s="2876"/>
      <c r="AC4" s="2876"/>
      <c r="AD4" s="2876"/>
      <c r="AE4" s="2876"/>
      <c r="AF4" s="2876"/>
      <c r="AG4" s="2876"/>
      <c r="AH4" s="2876"/>
      <c r="AI4" s="2876"/>
      <c r="AJ4" s="2876"/>
      <c r="AK4" s="2876"/>
      <c r="AL4" s="2876"/>
      <c r="AM4" s="2876"/>
      <c r="AN4" s="2876"/>
      <c r="AO4" s="2876"/>
      <c r="AP4" s="955"/>
    </row>
    <row r="5" spans="1:42" ht="11.1" customHeight="1" thickBot="1">
      <c r="A5" s="957"/>
      <c r="B5" s="1750"/>
      <c r="C5" s="1750"/>
      <c r="D5" s="1750"/>
      <c r="E5" s="1750"/>
      <c r="F5" s="1750"/>
      <c r="G5" s="1750"/>
      <c r="H5" s="2878"/>
      <c r="I5" s="2878"/>
      <c r="J5" s="2878"/>
      <c r="K5" s="2878"/>
      <c r="L5" s="2878"/>
      <c r="M5" s="2878"/>
      <c r="N5" s="2878"/>
      <c r="O5" s="2878"/>
      <c r="P5" s="2878"/>
      <c r="Q5" s="2878"/>
      <c r="R5" s="2878"/>
      <c r="S5" s="2878"/>
      <c r="T5" s="1598"/>
      <c r="U5" s="2878"/>
      <c r="V5" s="2878"/>
      <c r="W5" s="2878"/>
      <c r="X5" s="2878"/>
      <c r="Y5" s="2878"/>
      <c r="Z5" s="2878"/>
      <c r="AA5" s="2878"/>
      <c r="AB5" s="2878"/>
      <c r="AC5" s="2878"/>
      <c r="AD5" s="2878"/>
      <c r="AE5" s="2878"/>
      <c r="AF5" s="2878"/>
      <c r="AG5" s="2878"/>
      <c r="AH5" s="2878"/>
      <c r="AI5" s="2878"/>
      <c r="AJ5" s="2878"/>
      <c r="AK5" s="2878"/>
      <c r="AL5" s="2878"/>
      <c r="AM5" s="2878"/>
      <c r="AN5" s="2878"/>
      <c r="AO5" s="2878"/>
      <c r="AP5" s="1751"/>
    </row>
    <row r="6" spans="1:42" ht="32.25" customHeight="1">
      <c r="A6" s="2887" t="s">
        <v>130</v>
      </c>
      <c r="B6" s="2888"/>
      <c r="C6" s="2888"/>
      <c r="D6" s="2888"/>
      <c r="E6" s="2888"/>
      <c r="F6" s="2888"/>
      <c r="G6" s="2888"/>
      <c r="H6" s="2888"/>
      <c r="I6" s="2888"/>
      <c r="J6" s="2888"/>
      <c r="K6" s="2888"/>
      <c r="L6" s="2888"/>
      <c r="M6" s="2888"/>
      <c r="N6" s="2888"/>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9"/>
      <c r="AP6" s="950"/>
    </row>
    <row r="7" spans="1:42" ht="25.5" customHeight="1">
      <c r="A7" s="982" t="s">
        <v>894</v>
      </c>
      <c r="B7" s="950"/>
      <c r="C7" s="950"/>
      <c r="D7" s="950"/>
      <c r="E7" s="950"/>
      <c r="F7" s="1595"/>
      <c r="G7" s="950"/>
      <c r="H7" s="2890"/>
      <c r="I7" s="2890"/>
      <c r="J7" s="2890"/>
      <c r="K7" s="2890"/>
      <c r="L7" s="2890"/>
      <c r="M7" s="2890"/>
      <c r="N7" s="2890"/>
      <c r="O7" s="2890"/>
      <c r="P7" s="2890"/>
      <c r="Q7" s="2890"/>
      <c r="R7" s="2890"/>
      <c r="S7" s="2890"/>
      <c r="T7" s="1597"/>
      <c r="U7" s="2890"/>
      <c r="V7" s="2890"/>
      <c r="W7" s="2890"/>
      <c r="X7" s="2890"/>
      <c r="Y7" s="2890"/>
      <c r="Z7" s="2890"/>
      <c r="AA7" s="2890"/>
      <c r="AB7" s="2890"/>
      <c r="AC7" s="2890"/>
      <c r="AD7" s="2890"/>
      <c r="AE7" s="2890"/>
      <c r="AF7" s="2890"/>
      <c r="AG7" s="2890"/>
      <c r="AH7" s="2890"/>
      <c r="AI7" s="2890"/>
      <c r="AJ7" s="2890"/>
      <c r="AK7" s="2890"/>
      <c r="AL7" s="2890"/>
      <c r="AM7" s="2890"/>
      <c r="AN7" s="2890"/>
      <c r="AO7" s="2891"/>
      <c r="AP7" s="981"/>
    </row>
    <row r="8" spans="1:42" ht="33" customHeight="1">
      <c r="A8" s="958"/>
      <c r="B8" s="2879" t="s">
        <v>902</v>
      </c>
      <c r="C8" s="2879"/>
      <c r="D8" s="2879"/>
      <c r="E8" s="2879"/>
      <c r="F8" s="2879"/>
      <c r="G8" s="2879"/>
      <c r="H8" s="2879"/>
      <c r="I8" s="2879"/>
      <c r="J8" s="2879"/>
      <c r="K8" s="2879"/>
      <c r="L8" s="2879"/>
      <c r="M8" s="2879"/>
      <c r="N8" s="2879"/>
      <c r="O8" s="2879"/>
      <c r="P8" s="2879"/>
      <c r="Q8" s="2879"/>
      <c r="R8" s="2879"/>
      <c r="S8" s="2879"/>
      <c r="T8" s="2879"/>
      <c r="U8" s="2879"/>
      <c r="V8" s="2879"/>
      <c r="W8" s="2879"/>
      <c r="X8" s="2879"/>
      <c r="Y8" s="2879"/>
      <c r="Z8" s="2879"/>
      <c r="AA8" s="2879"/>
      <c r="AB8" s="2879"/>
      <c r="AC8" s="2879"/>
      <c r="AD8" s="2879"/>
      <c r="AE8" s="2879"/>
      <c r="AF8" s="2879"/>
      <c r="AG8" s="2879"/>
      <c r="AH8" s="2879"/>
      <c r="AI8" s="2879"/>
      <c r="AJ8" s="2879"/>
      <c r="AK8" s="2879"/>
      <c r="AL8" s="2879"/>
      <c r="AM8" s="2879"/>
      <c r="AN8" s="2879"/>
      <c r="AO8" s="2880"/>
      <c r="AP8" s="981"/>
    </row>
    <row r="9" spans="1:42" ht="30" customHeight="1">
      <c r="A9" s="2881" t="s">
        <v>895</v>
      </c>
      <c r="B9" s="2882"/>
      <c r="C9" s="2883"/>
      <c r="D9" s="2883"/>
      <c r="E9" s="2883"/>
      <c r="F9" s="2883"/>
      <c r="G9" s="288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973"/>
      <c r="AM9" s="973"/>
      <c r="AN9" s="973"/>
      <c r="AO9" s="986"/>
      <c r="AP9" s="952"/>
    </row>
    <row r="10" spans="1:42" ht="99.75" customHeight="1">
      <c r="A10" s="2884" t="s">
        <v>1824</v>
      </c>
      <c r="B10" s="2885"/>
      <c r="C10" s="2885"/>
      <c r="D10" s="2885"/>
      <c r="E10" s="2885"/>
      <c r="F10" s="2885"/>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6"/>
      <c r="AP10" s="981"/>
    </row>
    <row r="11" spans="1:42" ht="94.5" customHeight="1">
      <c r="A11" s="2884" t="s">
        <v>1825</v>
      </c>
      <c r="B11" s="2885"/>
      <c r="C11" s="2885"/>
      <c r="D11" s="2885"/>
      <c r="E11" s="2885"/>
      <c r="F11" s="2885"/>
      <c r="G11" s="2885"/>
      <c r="H11" s="2885"/>
      <c r="I11" s="2885"/>
      <c r="J11" s="2885"/>
      <c r="K11" s="2885"/>
      <c r="L11" s="2885"/>
      <c r="M11" s="2885"/>
      <c r="N11" s="2885"/>
      <c r="O11" s="2885"/>
      <c r="P11" s="2885"/>
      <c r="Q11" s="2885"/>
      <c r="R11" s="2885"/>
      <c r="S11" s="2885"/>
      <c r="T11" s="2885"/>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6"/>
      <c r="AP11" s="981"/>
    </row>
    <row r="12" spans="1:42" ht="66.75" customHeight="1">
      <c r="A12" s="2884" t="s">
        <v>1826</v>
      </c>
      <c r="B12" s="2885"/>
      <c r="C12" s="2885"/>
      <c r="D12" s="2885"/>
      <c r="E12" s="2885"/>
      <c r="F12" s="2885"/>
      <c r="G12" s="2885"/>
      <c r="H12" s="2885"/>
      <c r="I12" s="2885"/>
      <c r="J12" s="2885"/>
      <c r="K12" s="2885"/>
      <c r="L12" s="2885"/>
      <c r="M12" s="2885"/>
      <c r="N12" s="2885"/>
      <c r="O12" s="2885"/>
      <c r="P12" s="2885"/>
      <c r="Q12" s="2885"/>
      <c r="R12" s="2885"/>
      <c r="S12" s="2885"/>
      <c r="T12" s="2885"/>
      <c r="U12" s="2885"/>
      <c r="V12" s="2885"/>
      <c r="W12" s="2885"/>
      <c r="X12" s="2885"/>
      <c r="Y12" s="2885"/>
      <c r="Z12" s="2885"/>
      <c r="AA12" s="2885"/>
      <c r="AB12" s="2885"/>
      <c r="AC12" s="2885"/>
      <c r="AD12" s="2885"/>
      <c r="AE12" s="2885"/>
      <c r="AF12" s="2885"/>
      <c r="AG12" s="2885"/>
      <c r="AH12" s="2885"/>
      <c r="AI12" s="2885"/>
      <c r="AJ12" s="2885"/>
      <c r="AK12" s="2885"/>
      <c r="AL12" s="2885"/>
      <c r="AM12" s="2885"/>
      <c r="AN12" s="1593"/>
      <c r="AO12" s="1594"/>
      <c r="AP12" s="981"/>
    </row>
    <row r="13" spans="1:42" ht="33" customHeight="1">
      <c r="A13" s="958"/>
      <c r="B13" s="2895" t="s">
        <v>1728</v>
      </c>
      <c r="C13" s="2896"/>
      <c r="D13" s="2896"/>
      <c r="E13" s="2896"/>
      <c r="F13" s="2896"/>
      <c r="G13" s="2896"/>
      <c r="H13" s="2896"/>
      <c r="I13" s="2896"/>
      <c r="J13" s="2896"/>
      <c r="K13" s="2896"/>
      <c r="L13" s="2896"/>
      <c r="M13" s="2896"/>
      <c r="N13" s="2896"/>
      <c r="O13" s="2896"/>
      <c r="P13" s="2896"/>
      <c r="Q13" s="2896"/>
      <c r="R13" s="2896"/>
      <c r="S13" s="2896"/>
      <c r="T13" s="2896"/>
      <c r="U13" s="2896"/>
      <c r="V13" s="2896"/>
      <c r="W13" s="2896"/>
      <c r="X13" s="2896"/>
      <c r="Y13" s="2896"/>
      <c r="Z13" s="2896"/>
      <c r="AA13" s="2896"/>
      <c r="AB13" s="2896"/>
      <c r="AC13" s="2896"/>
      <c r="AD13" s="2896"/>
      <c r="AE13" s="2896"/>
      <c r="AF13" s="2896"/>
      <c r="AG13" s="2896"/>
      <c r="AH13" s="2896"/>
      <c r="AI13" s="2896"/>
      <c r="AJ13" s="2896"/>
      <c r="AK13" s="2896"/>
      <c r="AL13" s="2896"/>
      <c r="AM13" s="2896"/>
      <c r="AN13" s="2896"/>
      <c r="AO13" s="2897"/>
      <c r="AP13" s="981"/>
    </row>
    <row r="14" spans="1:42" ht="90.75" customHeight="1">
      <c r="A14" s="2898" t="s">
        <v>1682</v>
      </c>
      <c r="B14" s="2896"/>
      <c r="C14" s="2896"/>
      <c r="D14" s="2896"/>
      <c r="E14" s="2896"/>
      <c r="F14" s="2896"/>
      <c r="G14" s="2896"/>
      <c r="H14" s="2896"/>
      <c r="I14" s="2896"/>
      <c r="J14" s="2896"/>
      <c r="K14" s="2896"/>
      <c r="L14" s="2896"/>
      <c r="M14" s="2896"/>
      <c r="N14" s="2896"/>
      <c r="O14" s="2896"/>
      <c r="P14" s="2896"/>
      <c r="Q14" s="2896"/>
      <c r="R14" s="2896"/>
      <c r="S14" s="2896"/>
      <c r="T14" s="2896"/>
      <c r="U14" s="2896"/>
      <c r="V14" s="2896"/>
      <c r="W14" s="2896"/>
      <c r="X14" s="2896"/>
      <c r="Y14" s="2896"/>
      <c r="Z14" s="2896"/>
      <c r="AA14" s="2896"/>
      <c r="AB14" s="2896"/>
      <c r="AC14" s="2896"/>
      <c r="AD14" s="2896"/>
      <c r="AE14" s="2896"/>
      <c r="AF14" s="2896"/>
      <c r="AG14" s="2896"/>
      <c r="AH14" s="2896"/>
      <c r="AI14" s="2896"/>
      <c r="AJ14" s="2896"/>
      <c r="AK14" s="2896"/>
      <c r="AL14" s="2896"/>
      <c r="AM14" s="2896"/>
      <c r="AN14" s="2896"/>
      <c r="AO14" s="2897"/>
      <c r="AP14" s="981"/>
    </row>
    <row r="15" spans="1:42" ht="30" customHeight="1">
      <c r="A15" s="982" t="s">
        <v>896</v>
      </c>
      <c r="B15" s="1592"/>
      <c r="C15" s="1596"/>
      <c r="D15" s="1596"/>
      <c r="E15" s="1596"/>
      <c r="F15" s="1596"/>
      <c r="G15" s="1596"/>
      <c r="H15" s="2890"/>
      <c r="I15" s="2890"/>
      <c r="J15" s="2890"/>
      <c r="K15" s="2890"/>
      <c r="L15" s="2890"/>
      <c r="M15" s="2890"/>
      <c r="N15" s="2890"/>
      <c r="O15" s="2890"/>
      <c r="P15" s="2890"/>
      <c r="Q15" s="2890"/>
      <c r="R15" s="2890"/>
      <c r="S15" s="2890"/>
      <c r="T15" s="1597"/>
      <c r="U15" s="2890"/>
      <c r="V15" s="2890"/>
      <c r="W15" s="2890"/>
      <c r="X15" s="2890"/>
      <c r="Y15" s="2890"/>
      <c r="Z15" s="2890"/>
      <c r="AA15" s="2890"/>
      <c r="AB15" s="2890"/>
      <c r="AC15" s="2890"/>
      <c r="AD15" s="2890"/>
      <c r="AE15" s="2890"/>
      <c r="AF15" s="2890"/>
      <c r="AG15" s="2890"/>
      <c r="AH15" s="2890"/>
      <c r="AI15" s="2890"/>
      <c r="AJ15" s="2890"/>
      <c r="AK15" s="2890"/>
      <c r="AL15" s="2890"/>
      <c r="AM15" s="2890"/>
      <c r="AN15" s="2890"/>
      <c r="AO15" s="2891"/>
      <c r="AP15" s="981"/>
    </row>
    <row r="16" spans="1:42" ht="33" customHeight="1">
      <c r="A16" s="958"/>
      <c r="B16" s="2879" t="s">
        <v>897</v>
      </c>
      <c r="C16" s="2879"/>
      <c r="D16" s="2879"/>
      <c r="E16" s="2879"/>
      <c r="F16" s="2879"/>
      <c r="G16" s="2879"/>
      <c r="H16" s="2879"/>
      <c r="I16" s="2879"/>
      <c r="J16" s="2879"/>
      <c r="K16" s="2879"/>
      <c r="L16" s="2879"/>
      <c r="M16" s="2879"/>
      <c r="N16" s="2879"/>
      <c r="O16" s="2879"/>
      <c r="P16" s="2879"/>
      <c r="Q16" s="2879"/>
      <c r="R16" s="2879"/>
      <c r="S16" s="2879"/>
      <c r="T16" s="2879"/>
      <c r="U16" s="2879"/>
      <c r="V16" s="2879"/>
      <c r="W16" s="2879"/>
      <c r="X16" s="2879"/>
      <c r="Y16" s="2879"/>
      <c r="Z16" s="2879"/>
      <c r="AA16" s="2879"/>
      <c r="AB16" s="2879"/>
      <c r="AC16" s="2879"/>
      <c r="AD16" s="2879"/>
      <c r="AE16" s="2879"/>
      <c r="AF16" s="2879"/>
      <c r="AG16" s="2879"/>
      <c r="AH16" s="2879"/>
      <c r="AI16" s="2879"/>
      <c r="AJ16" s="2879"/>
      <c r="AK16" s="2879"/>
      <c r="AL16" s="2879"/>
      <c r="AM16" s="2879"/>
      <c r="AN16" s="2879"/>
      <c r="AO16" s="2880"/>
      <c r="AP16" s="981"/>
    </row>
    <row r="17" spans="1:48" ht="39.950000000000003" customHeight="1">
      <c r="A17" s="2884" t="s">
        <v>1827</v>
      </c>
      <c r="B17" s="2885"/>
      <c r="C17" s="2885"/>
      <c r="D17" s="2885"/>
      <c r="E17" s="2885"/>
      <c r="F17" s="2885"/>
      <c r="G17" s="2885"/>
      <c r="H17" s="2885"/>
      <c r="I17" s="2885"/>
      <c r="J17" s="2885"/>
      <c r="K17" s="2885"/>
      <c r="L17" s="2885"/>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6"/>
      <c r="AP17" s="981"/>
    </row>
    <row r="18" spans="1:48" ht="30" customHeight="1">
      <c r="A18" s="2881" t="s">
        <v>898</v>
      </c>
      <c r="B18" s="2882"/>
      <c r="C18" s="2883"/>
      <c r="D18" s="2883"/>
      <c r="E18" s="2883"/>
      <c r="F18" s="2883"/>
      <c r="G18" s="2883"/>
      <c r="H18" s="2892" t="s">
        <v>899</v>
      </c>
      <c r="I18" s="2892"/>
      <c r="J18" s="2892"/>
      <c r="K18" s="2892"/>
      <c r="L18" s="2892"/>
      <c r="M18" s="2892"/>
      <c r="N18" s="2892"/>
      <c r="O18" s="2892"/>
      <c r="P18" s="2892"/>
      <c r="Q18" s="2892"/>
      <c r="R18" s="2892"/>
      <c r="S18" s="2892"/>
      <c r="T18" s="2892"/>
      <c r="U18" s="2892"/>
      <c r="V18" s="981" t="s">
        <v>903</v>
      </c>
      <c r="W18" s="2893"/>
      <c r="X18" s="2893"/>
      <c r="Y18" s="2893"/>
      <c r="Z18" s="2893"/>
      <c r="AA18" s="2893"/>
      <c r="AB18" s="2893"/>
      <c r="AC18" s="2893"/>
      <c r="AD18" s="2893"/>
      <c r="AE18" s="2893"/>
      <c r="AF18" s="2893"/>
      <c r="AG18" s="2893"/>
      <c r="AH18" s="2893"/>
      <c r="AI18" s="2893"/>
      <c r="AJ18" s="2893"/>
      <c r="AK18" s="2893"/>
      <c r="AL18" s="2893"/>
      <c r="AM18" s="2893"/>
      <c r="AN18" s="2893"/>
      <c r="AO18" s="2894"/>
      <c r="AP18" s="1752"/>
    </row>
    <row r="19" spans="1:48" s="959" customFormat="1" ht="27" customHeight="1">
      <c r="A19" s="2884" t="s">
        <v>1828</v>
      </c>
      <c r="B19" s="2885"/>
      <c r="C19" s="2885"/>
      <c r="D19" s="2885"/>
      <c r="E19" s="2885"/>
      <c r="F19" s="2885"/>
      <c r="G19" s="2885"/>
      <c r="H19" s="2885"/>
      <c r="I19" s="2885"/>
      <c r="J19" s="2885"/>
      <c r="K19" s="2885"/>
      <c r="L19" s="2885"/>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6"/>
      <c r="AP19" s="981"/>
    </row>
    <row r="20" spans="1:48" s="959" customFormat="1" ht="30" customHeight="1">
      <c r="A20" s="2884" t="s">
        <v>1829</v>
      </c>
      <c r="B20" s="2885"/>
      <c r="C20" s="2885"/>
      <c r="D20" s="2885"/>
      <c r="E20" s="2885"/>
      <c r="F20" s="2885"/>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6"/>
      <c r="AP20" s="981"/>
    </row>
    <row r="21" spans="1:48" ht="33" customHeight="1">
      <c r="A21" s="958"/>
      <c r="B21" s="2885" t="s">
        <v>699</v>
      </c>
      <c r="C21" s="2885"/>
      <c r="D21" s="2885"/>
      <c r="E21" s="2885"/>
      <c r="F21" s="2885"/>
      <c r="G21" s="2885"/>
      <c r="H21" s="2885"/>
      <c r="I21" s="2885"/>
      <c r="J21" s="2885"/>
      <c r="K21" s="2885"/>
      <c r="L21" s="2885"/>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6"/>
      <c r="AP21" s="960"/>
    </row>
    <row r="22" spans="1:48" ht="33" customHeight="1">
      <c r="A22" s="958"/>
      <c r="B22" s="2885" t="s">
        <v>904</v>
      </c>
      <c r="C22" s="2885"/>
      <c r="D22" s="2885"/>
      <c r="E22" s="2885"/>
      <c r="F22" s="2885"/>
      <c r="G22" s="2885"/>
      <c r="H22" s="2885"/>
      <c r="I22" s="2885"/>
      <c r="J22" s="2885"/>
      <c r="K22" s="2885"/>
      <c r="L22" s="2885"/>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6"/>
      <c r="AP22" s="960"/>
    </row>
    <row r="23" spans="1:48" ht="33" customHeight="1">
      <c r="A23" s="958"/>
      <c r="B23" s="2885" t="s">
        <v>905</v>
      </c>
      <c r="C23" s="2885"/>
      <c r="D23" s="2885"/>
      <c r="E23" s="2885"/>
      <c r="F23" s="2885"/>
      <c r="G23" s="2885"/>
      <c r="H23" s="2885"/>
      <c r="I23" s="2885"/>
      <c r="J23" s="2885"/>
      <c r="K23" s="2885"/>
      <c r="L23" s="2885"/>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6"/>
      <c r="AP23" s="960"/>
    </row>
    <row r="24" spans="1:48" s="959" customFormat="1" ht="9.9499999999999993" customHeight="1">
      <c r="A24" s="961"/>
      <c r="B24" s="962"/>
      <c r="C24" s="962"/>
      <c r="D24" s="962"/>
      <c r="E24" s="962"/>
      <c r="F24" s="962"/>
      <c r="G24" s="962"/>
      <c r="H24" s="2899"/>
      <c r="I24" s="2899"/>
      <c r="J24" s="2899"/>
      <c r="K24" s="2899"/>
      <c r="L24" s="2899"/>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82"/>
      <c r="AM24" s="2882"/>
      <c r="AN24" s="2882"/>
      <c r="AO24" s="2900"/>
      <c r="AP24" s="963"/>
    </row>
    <row r="25" spans="1:48" ht="30" customHeight="1">
      <c r="A25" s="964" t="s">
        <v>906</v>
      </c>
      <c r="B25" s="2901" t="s">
        <v>907</v>
      </c>
      <c r="C25" s="2901"/>
      <c r="D25" s="2901"/>
      <c r="E25" s="2901"/>
      <c r="F25" s="2901"/>
      <c r="G25" s="2901"/>
      <c r="H25" s="2902">
        <v>1</v>
      </c>
      <c r="I25" s="2903"/>
      <c r="J25" s="2904" t="s">
        <v>757</v>
      </c>
      <c r="K25" s="2904"/>
      <c r="L25" s="2905"/>
      <c r="M25" s="2902">
        <v>2</v>
      </c>
      <c r="N25" s="2903"/>
      <c r="O25" s="2904" t="s">
        <v>757</v>
      </c>
      <c r="P25" s="2904"/>
      <c r="Q25" s="2905"/>
      <c r="R25" s="2902">
        <v>3</v>
      </c>
      <c r="S25" s="2903"/>
      <c r="T25" s="2906" t="s">
        <v>757</v>
      </c>
      <c r="U25" s="2906"/>
      <c r="V25" s="2907"/>
      <c r="W25" s="2902">
        <v>4</v>
      </c>
      <c r="X25" s="2903"/>
      <c r="Y25" s="2906" t="s">
        <v>757</v>
      </c>
      <c r="Z25" s="2906"/>
      <c r="AA25" s="2907"/>
      <c r="AB25" s="2902">
        <v>5</v>
      </c>
      <c r="AC25" s="2903"/>
      <c r="AD25" s="2904" t="s">
        <v>757</v>
      </c>
      <c r="AE25" s="2904"/>
      <c r="AF25" s="2905"/>
      <c r="AG25" s="2902">
        <v>6</v>
      </c>
      <c r="AH25" s="2903"/>
      <c r="AI25" s="2904" t="s">
        <v>757</v>
      </c>
      <c r="AJ25" s="2904"/>
      <c r="AK25" s="2905"/>
      <c r="AL25" s="983"/>
      <c r="AM25" s="967"/>
      <c r="AN25" s="967"/>
      <c r="AO25" s="984"/>
      <c r="AP25" s="1595"/>
      <c r="AQ25" s="965"/>
    </row>
    <row r="26" spans="1:48" ht="42" customHeight="1">
      <c r="A26" s="2908" t="s">
        <v>125</v>
      </c>
      <c r="B26" s="2911" t="s">
        <v>124</v>
      </c>
      <c r="C26" s="2911"/>
      <c r="D26" s="2911"/>
      <c r="E26" s="2911"/>
      <c r="F26" s="2911"/>
      <c r="G26" s="2911"/>
      <c r="H26" s="2912"/>
      <c r="I26" s="2913"/>
      <c r="J26" s="2913"/>
      <c r="K26" s="2913"/>
      <c r="L26" s="2914"/>
      <c r="M26" s="2912"/>
      <c r="N26" s="2913"/>
      <c r="O26" s="2913"/>
      <c r="P26" s="2913"/>
      <c r="Q26" s="2914"/>
      <c r="R26" s="2912"/>
      <c r="S26" s="2913"/>
      <c r="T26" s="2913"/>
      <c r="U26" s="2913"/>
      <c r="V26" s="2914"/>
      <c r="W26" s="2912"/>
      <c r="X26" s="2913"/>
      <c r="Y26" s="2913"/>
      <c r="Z26" s="2913"/>
      <c r="AA26" s="2914"/>
      <c r="AB26" s="2912"/>
      <c r="AC26" s="2913"/>
      <c r="AD26" s="2913"/>
      <c r="AE26" s="2913"/>
      <c r="AF26" s="2914"/>
      <c r="AG26" s="2912"/>
      <c r="AH26" s="2913"/>
      <c r="AI26" s="2913"/>
      <c r="AJ26" s="2913"/>
      <c r="AK26" s="2914"/>
      <c r="AL26" s="983"/>
      <c r="AM26" s="967"/>
      <c r="AN26" s="967"/>
      <c r="AO26" s="984"/>
      <c r="AP26" s="950"/>
      <c r="AQ26" s="950"/>
      <c r="AR26" s="1595"/>
      <c r="AS26" s="1595"/>
      <c r="AT26" s="966"/>
    </row>
    <row r="27" spans="1:48" ht="42" customHeight="1">
      <c r="A27" s="2909"/>
      <c r="B27" s="2911" t="s">
        <v>908</v>
      </c>
      <c r="C27" s="2911"/>
      <c r="D27" s="2911"/>
      <c r="E27" s="2911"/>
      <c r="F27" s="2911"/>
      <c r="G27" s="2911"/>
      <c r="H27" s="2912"/>
      <c r="I27" s="2913"/>
      <c r="J27" s="2913"/>
      <c r="K27" s="2913"/>
      <c r="L27" s="2914"/>
      <c r="M27" s="2912"/>
      <c r="N27" s="2913"/>
      <c r="O27" s="2913"/>
      <c r="P27" s="2913"/>
      <c r="Q27" s="2914"/>
      <c r="R27" s="2912"/>
      <c r="S27" s="2913"/>
      <c r="T27" s="2913"/>
      <c r="U27" s="2913"/>
      <c r="V27" s="2914"/>
      <c r="W27" s="2912"/>
      <c r="X27" s="2913"/>
      <c r="Y27" s="2913"/>
      <c r="Z27" s="2913"/>
      <c r="AA27" s="2914"/>
      <c r="AB27" s="2912"/>
      <c r="AC27" s="2913"/>
      <c r="AD27" s="2913"/>
      <c r="AE27" s="2913"/>
      <c r="AF27" s="2914"/>
      <c r="AG27" s="2912"/>
      <c r="AH27" s="2913"/>
      <c r="AI27" s="2913"/>
      <c r="AJ27" s="2913"/>
      <c r="AK27" s="2914"/>
      <c r="AL27" s="983"/>
      <c r="AM27" s="967"/>
      <c r="AN27" s="967"/>
      <c r="AO27" s="984"/>
      <c r="AP27" s="950"/>
      <c r="AQ27" s="965"/>
      <c r="AR27" s="965"/>
      <c r="AS27" s="965"/>
      <c r="AT27" s="967"/>
    </row>
    <row r="28" spans="1:48" ht="42" customHeight="1">
      <c r="A28" s="2909"/>
      <c r="B28" s="2911" t="s">
        <v>909</v>
      </c>
      <c r="C28" s="2911"/>
      <c r="D28" s="2911"/>
      <c r="E28" s="2911"/>
      <c r="F28" s="2911"/>
      <c r="G28" s="2911"/>
      <c r="H28" s="2912"/>
      <c r="I28" s="2913"/>
      <c r="J28" s="2913"/>
      <c r="K28" s="2913"/>
      <c r="L28" s="2914"/>
      <c r="M28" s="2912"/>
      <c r="N28" s="2913"/>
      <c r="O28" s="2913"/>
      <c r="P28" s="2913"/>
      <c r="Q28" s="2914"/>
      <c r="R28" s="2912"/>
      <c r="S28" s="2913"/>
      <c r="T28" s="2913"/>
      <c r="U28" s="2913"/>
      <c r="V28" s="2914"/>
      <c r="W28" s="2912"/>
      <c r="X28" s="2913"/>
      <c r="Y28" s="2913"/>
      <c r="Z28" s="2913"/>
      <c r="AA28" s="2914"/>
      <c r="AB28" s="2912"/>
      <c r="AC28" s="2913"/>
      <c r="AD28" s="2913"/>
      <c r="AE28" s="2913"/>
      <c r="AF28" s="2914"/>
      <c r="AG28" s="2912"/>
      <c r="AH28" s="2913"/>
      <c r="AI28" s="2913"/>
      <c r="AJ28" s="2913"/>
      <c r="AK28" s="2914"/>
      <c r="AL28" s="983"/>
      <c r="AM28" s="967"/>
      <c r="AN28" s="967"/>
      <c r="AO28" s="984"/>
      <c r="AP28" s="950"/>
      <c r="AQ28" s="965"/>
      <c r="AR28" s="965"/>
      <c r="AS28" s="965"/>
      <c r="AT28" s="967"/>
    </row>
    <row r="29" spans="1:48" ht="42" customHeight="1">
      <c r="A29" s="2909"/>
      <c r="B29" s="2911" t="s">
        <v>910</v>
      </c>
      <c r="C29" s="2911"/>
      <c r="D29" s="2911"/>
      <c r="E29" s="2911"/>
      <c r="F29" s="2911"/>
      <c r="G29" s="2911"/>
      <c r="H29" s="2912"/>
      <c r="I29" s="2913"/>
      <c r="J29" s="2913"/>
      <c r="K29" s="2913"/>
      <c r="L29" s="2914"/>
      <c r="M29" s="2912"/>
      <c r="N29" s="2913"/>
      <c r="O29" s="2913"/>
      <c r="P29" s="2913"/>
      <c r="Q29" s="2914"/>
      <c r="R29" s="2912"/>
      <c r="S29" s="2913"/>
      <c r="T29" s="2913"/>
      <c r="U29" s="2913"/>
      <c r="V29" s="2914"/>
      <c r="W29" s="2912"/>
      <c r="X29" s="2913"/>
      <c r="Y29" s="2913"/>
      <c r="Z29" s="2913"/>
      <c r="AA29" s="2914"/>
      <c r="AB29" s="2912"/>
      <c r="AC29" s="2913"/>
      <c r="AD29" s="2913"/>
      <c r="AE29" s="2913"/>
      <c r="AF29" s="2914"/>
      <c r="AG29" s="2912"/>
      <c r="AH29" s="2913"/>
      <c r="AI29" s="2913"/>
      <c r="AJ29" s="2913"/>
      <c r="AK29" s="2914"/>
      <c r="AL29" s="983"/>
      <c r="AM29" s="967"/>
      <c r="AN29" s="967"/>
      <c r="AO29" s="984"/>
      <c r="AP29" s="950"/>
      <c r="AQ29" s="965"/>
      <c r="AR29" s="965"/>
      <c r="AS29" s="965"/>
      <c r="AT29" s="967"/>
    </row>
    <row r="30" spans="1:48" ht="42" customHeight="1">
      <c r="A30" s="2909"/>
      <c r="B30" s="2911" t="s">
        <v>123</v>
      </c>
      <c r="C30" s="2911"/>
      <c r="D30" s="2911"/>
      <c r="E30" s="2911"/>
      <c r="F30" s="2911"/>
      <c r="G30" s="2911"/>
      <c r="H30" s="2912"/>
      <c r="I30" s="2913"/>
      <c r="J30" s="2913"/>
      <c r="K30" s="2913"/>
      <c r="L30" s="2914"/>
      <c r="M30" s="2912"/>
      <c r="N30" s="2913"/>
      <c r="O30" s="2913"/>
      <c r="P30" s="2913"/>
      <c r="Q30" s="2914"/>
      <c r="R30" s="2912"/>
      <c r="S30" s="2913"/>
      <c r="T30" s="2913"/>
      <c r="U30" s="2913"/>
      <c r="V30" s="2914"/>
      <c r="W30" s="2912"/>
      <c r="X30" s="2913"/>
      <c r="Y30" s="2913"/>
      <c r="Z30" s="2913"/>
      <c r="AA30" s="2914"/>
      <c r="AB30" s="2912"/>
      <c r="AC30" s="2913"/>
      <c r="AD30" s="2913"/>
      <c r="AE30" s="2913"/>
      <c r="AF30" s="2914"/>
      <c r="AG30" s="2912"/>
      <c r="AH30" s="2913"/>
      <c r="AI30" s="2913"/>
      <c r="AJ30" s="2913"/>
      <c r="AK30" s="2914"/>
      <c r="AL30" s="983"/>
      <c r="AM30" s="967"/>
      <c r="AN30" s="967"/>
      <c r="AO30" s="984"/>
      <c r="AP30" s="950"/>
      <c r="AQ30" s="965"/>
      <c r="AR30" s="965"/>
      <c r="AS30" s="965"/>
      <c r="AT30" s="968"/>
      <c r="AU30" s="965"/>
      <c r="AV30" s="967"/>
    </row>
    <row r="31" spans="1:48" ht="42" customHeight="1" thickBot="1">
      <c r="A31" s="2910"/>
      <c r="B31" s="2915" t="s">
        <v>122</v>
      </c>
      <c r="C31" s="2915"/>
      <c r="D31" s="2915"/>
      <c r="E31" s="2915"/>
      <c r="F31" s="2915"/>
      <c r="G31" s="2915"/>
      <c r="H31" s="2912"/>
      <c r="I31" s="2913"/>
      <c r="J31" s="2913"/>
      <c r="K31" s="2913"/>
      <c r="L31" s="2914"/>
      <c r="M31" s="2912"/>
      <c r="N31" s="2913"/>
      <c r="O31" s="2913"/>
      <c r="P31" s="2913"/>
      <c r="Q31" s="2914"/>
      <c r="R31" s="2912"/>
      <c r="S31" s="2913"/>
      <c r="T31" s="2913"/>
      <c r="U31" s="2913"/>
      <c r="V31" s="2914"/>
      <c r="W31" s="2912"/>
      <c r="X31" s="2913"/>
      <c r="Y31" s="2913"/>
      <c r="Z31" s="2913"/>
      <c r="AA31" s="2914"/>
      <c r="AB31" s="2912"/>
      <c r="AC31" s="2913"/>
      <c r="AD31" s="2913"/>
      <c r="AE31" s="2913"/>
      <c r="AF31" s="2914"/>
      <c r="AG31" s="2912"/>
      <c r="AH31" s="2913"/>
      <c r="AI31" s="2913"/>
      <c r="AJ31" s="2913"/>
      <c r="AK31" s="2914"/>
      <c r="AL31" s="983"/>
      <c r="AM31" s="967"/>
      <c r="AN31" s="967"/>
      <c r="AO31" s="984"/>
      <c r="AP31" s="1595"/>
      <c r="AQ31" s="965"/>
      <c r="AR31" s="965"/>
      <c r="AS31" s="965"/>
      <c r="AT31" s="965"/>
      <c r="AU31" s="965"/>
      <c r="AV31" s="967"/>
    </row>
    <row r="32" spans="1:48" ht="42" customHeight="1" thickTop="1">
      <c r="A32" s="2916" t="s">
        <v>121</v>
      </c>
      <c r="B32" s="2918" t="s">
        <v>911</v>
      </c>
      <c r="C32" s="2918"/>
      <c r="D32" s="2918"/>
      <c r="E32" s="2918"/>
      <c r="F32" s="2918"/>
      <c r="G32" s="2918"/>
      <c r="H32" s="2919"/>
      <c r="I32" s="2920"/>
      <c r="J32" s="2920"/>
      <c r="K32" s="2920"/>
      <c r="L32" s="2921"/>
      <c r="M32" s="2919"/>
      <c r="N32" s="2920"/>
      <c r="O32" s="2920"/>
      <c r="P32" s="2920"/>
      <c r="Q32" s="2921"/>
      <c r="R32" s="2919"/>
      <c r="S32" s="2920"/>
      <c r="T32" s="2920"/>
      <c r="U32" s="2920"/>
      <c r="V32" s="2921"/>
      <c r="W32" s="2919"/>
      <c r="X32" s="2920"/>
      <c r="Y32" s="2920"/>
      <c r="Z32" s="2920"/>
      <c r="AA32" s="2921"/>
      <c r="AB32" s="2919"/>
      <c r="AC32" s="2920"/>
      <c r="AD32" s="2920"/>
      <c r="AE32" s="2920"/>
      <c r="AF32" s="2921"/>
      <c r="AG32" s="2919"/>
      <c r="AH32" s="2920"/>
      <c r="AI32" s="2920"/>
      <c r="AJ32" s="2920"/>
      <c r="AK32" s="2921"/>
      <c r="AL32" s="985"/>
      <c r="AM32" s="967"/>
      <c r="AN32" s="967"/>
      <c r="AO32" s="984"/>
      <c r="AP32" s="950"/>
      <c r="AQ32" s="965"/>
      <c r="AR32" s="965"/>
      <c r="AS32" s="965"/>
    </row>
    <row r="33" spans="1:45" ht="42" customHeight="1">
      <c r="A33" s="2917"/>
      <c r="B33" s="2911" t="s">
        <v>912</v>
      </c>
      <c r="C33" s="2911"/>
      <c r="D33" s="2911"/>
      <c r="E33" s="2911"/>
      <c r="F33" s="2911"/>
      <c r="G33" s="2911"/>
      <c r="H33" s="2912"/>
      <c r="I33" s="2913"/>
      <c r="J33" s="2913"/>
      <c r="K33" s="2913"/>
      <c r="L33" s="2914"/>
      <c r="M33" s="2912"/>
      <c r="N33" s="2913"/>
      <c r="O33" s="2913"/>
      <c r="P33" s="2913"/>
      <c r="Q33" s="2914"/>
      <c r="R33" s="2912"/>
      <c r="S33" s="2913"/>
      <c r="T33" s="2913"/>
      <c r="U33" s="2913"/>
      <c r="V33" s="2914"/>
      <c r="W33" s="2912"/>
      <c r="X33" s="2913"/>
      <c r="Y33" s="2913"/>
      <c r="Z33" s="2913"/>
      <c r="AA33" s="2914"/>
      <c r="AB33" s="2912"/>
      <c r="AC33" s="2913"/>
      <c r="AD33" s="2913"/>
      <c r="AE33" s="2913"/>
      <c r="AF33" s="2914"/>
      <c r="AG33" s="2912"/>
      <c r="AH33" s="2913"/>
      <c r="AI33" s="2913"/>
      <c r="AJ33" s="2913"/>
      <c r="AK33" s="2914"/>
      <c r="AL33" s="983"/>
      <c r="AM33" s="967"/>
      <c r="AN33" s="967"/>
      <c r="AO33" s="984"/>
      <c r="AP33" s="950"/>
      <c r="AQ33" s="965"/>
    </row>
    <row r="34" spans="1:45" ht="42" customHeight="1">
      <c r="A34" s="2917"/>
      <c r="B34" s="2911" t="s">
        <v>913</v>
      </c>
      <c r="C34" s="2911"/>
      <c r="D34" s="2911"/>
      <c r="E34" s="2911"/>
      <c r="F34" s="2911"/>
      <c r="G34" s="2911"/>
      <c r="H34" s="2912"/>
      <c r="I34" s="2913"/>
      <c r="J34" s="2913"/>
      <c r="K34" s="2913"/>
      <c r="L34" s="2914"/>
      <c r="M34" s="2912"/>
      <c r="N34" s="2913"/>
      <c r="O34" s="2913"/>
      <c r="P34" s="2913"/>
      <c r="Q34" s="2914"/>
      <c r="R34" s="2912"/>
      <c r="S34" s="2913"/>
      <c r="T34" s="2913"/>
      <c r="U34" s="2913"/>
      <c r="V34" s="2914"/>
      <c r="W34" s="2912"/>
      <c r="X34" s="2913"/>
      <c r="Y34" s="2913"/>
      <c r="Z34" s="2913"/>
      <c r="AA34" s="2914"/>
      <c r="AB34" s="2912"/>
      <c r="AC34" s="2913"/>
      <c r="AD34" s="2913"/>
      <c r="AE34" s="2913"/>
      <c r="AF34" s="2914"/>
      <c r="AG34" s="2912"/>
      <c r="AH34" s="2913"/>
      <c r="AI34" s="2913"/>
      <c r="AJ34" s="2913"/>
      <c r="AK34" s="2914"/>
      <c r="AL34" s="983"/>
      <c r="AM34" s="967"/>
      <c r="AN34" s="967"/>
      <c r="AO34" s="984"/>
      <c r="AP34" s="950"/>
      <c r="AQ34" s="965"/>
    </row>
    <row r="35" spans="1:45" ht="42" customHeight="1">
      <c r="A35" s="2917"/>
      <c r="B35" s="2911" t="s">
        <v>914</v>
      </c>
      <c r="C35" s="2911"/>
      <c r="D35" s="2911"/>
      <c r="E35" s="2911"/>
      <c r="F35" s="2911"/>
      <c r="G35" s="2911"/>
      <c r="H35" s="2912"/>
      <c r="I35" s="2913"/>
      <c r="J35" s="2913"/>
      <c r="K35" s="2913"/>
      <c r="L35" s="2914"/>
      <c r="M35" s="2912"/>
      <c r="N35" s="2913"/>
      <c r="O35" s="2913"/>
      <c r="P35" s="2913"/>
      <c r="Q35" s="2914"/>
      <c r="R35" s="2912"/>
      <c r="S35" s="2913"/>
      <c r="T35" s="2913"/>
      <c r="U35" s="2913"/>
      <c r="V35" s="2914"/>
      <c r="W35" s="2912"/>
      <c r="X35" s="2913"/>
      <c r="Y35" s="2913"/>
      <c r="Z35" s="2913"/>
      <c r="AA35" s="2914"/>
      <c r="AB35" s="2912"/>
      <c r="AC35" s="2913"/>
      <c r="AD35" s="2913"/>
      <c r="AE35" s="2913"/>
      <c r="AF35" s="2914"/>
      <c r="AG35" s="2912"/>
      <c r="AH35" s="2913"/>
      <c r="AI35" s="2913"/>
      <c r="AJ35" s="2913"/>
      <c r="AK35" s="2914"/>
      <c r="AL35" s="983"/>
      <c r="AM35" s="967"/>
      <c r="AN35" s="967"/>
      <c r="AO35" s="984"/>
      <c r="AP35" s="950"/>
    </row>
    <row r="36" spans="1:45" ht="9.9499999999999993" customHeight="1" thickBot="1">
      <c r="A36" s="2922"/>
      <c r="B36" s="2923"/>
      <c r="C36" s="2923"/>
      <c r="D36" s="2923"/>
      <c r="E36" s="2923"/>
      <c r="F36" s="2923"/>
      <c r="G36" s="2923"/>
      <c r="H36" s="2923"/>
      <c r="I36" s="2923"/>
      <c r="J36" s="2923"/>
      <c r="K36" s="2923"/>
      <c r="L36" s="292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4"/>
      <c r="AM36" s="2924"/>
      <c r="AN36" s="2924"/>
      <c r="AO36" s="2925"/>
      <c r="AP36" s="969"/>
    </row>
    <row r="37" spans="1:45" ht="45" customHeight="1" thickBot="1">
      <c r="A37" s="2926" t="s">
        <v>135</v>
      </c>
      <c r="B37" s="2927"/>
      <c r="C37" s="2927"/>
      <c r="D37" s="2927"/>
      <c r="E37" s="2927"/>
      <c r="F37" s="2927"/>
      <c r="G37" s="2927"/>
      <c r="H37" s="2927"/>
      <c r="I37" s="2927"/>
      <c r="J37" s="2927"/>
      <c r="K37" s="2927"/>
      <c r="L37" s="2927"/>
      <c r="M37" s="2927"/>
      <c r="N37" s="2927"/>
      <c r="O37" s="2927"/>
      <c r="P37" s="2927"/>
      <c r="Q37" s="2927"/>
      <c r="R37" s="2927"/>
      <c r="S37" s="2927"/>
      <c r="T37" s="2927"/>
      <c r="U37" s="2927"/>
      <c r="V37" s="2927"/>
      <c r="W37" s="2927"/>
      <c r="X37" s="2927"/>
      <c r="Y37" s="2927"/>
      <c r="Z37" s="2927"/>
      <c r="AA37" s="2927"/>
      <c r="AB37" s="2927"/>
      <c r="AC37" s="2927"/>
      <c r="AD37" s="2927"/>
      <c r="AE37" s="2927"/>
      <c r="AF37" s="2927"/>
      <c r="AG37" s="2927"/>
      <c r="AH37" s="2927"/>
      <c r="AI37" s="2927"/>
      <c r="AJ37" s="2927"/>
      <c r="AK37" s="2927"/>
      <c r="AL37" s="2927"/>
      <c r="AM37" s="2927"/>
      <c r="AN37" s="2927"/>
      <c r="AO37" s="2928"/>
      <c r="AP37" s="970"/>
      <c r="AS37" s="971"/>
    </row>
    <row r="38" spans="1:45" ht="45" customHeight="1">
      <c r="A38" s="2929"/>
      <c r="B38" s="2930"/>
      <c r="C38" s="2930"/>
      <c r="D38" s="2930"/>
      <c r="E38" s="2930"/>
      <c r="F38" s="2930"/>
      <c r="G38" s="2930"/>
      <c r="H38" s="2930"/>
      <c r="I38" s="2930"/>
      <c r="J38" s="2930"/>
      <c r="K38" s="2930"/>
      <c r="L38" s="2930"/>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1"/>
      <c r="AP38" s="972"/>
      <c r="AS38" s="971"/>
    </row>
    <row r="39" spans="1:45" ht="24" customHeight="1">
      <c r="A39" s="2932"/>
      <c r="B39" s="2933"/>
      <c r="C39" s="2933"/>
      <c r="D39" s="2933"/>
      <c r="E39" s="2933"/>
      <c r="F39" s="2933"/>
      <c r="G39" s="2933"/>
      <c r="H39" s="2933"/>
      <c r="I39" s="2933"/>
      <c r="J39" s="2933"/>
      <c r="K39" s="2933"/>
      <c r="L39" s="2933"/>
      <c r="M39" s="2933"/>
      <c r="N39" s="2933"/>
      <c r="O39" s="2933"/>
      <c r="P39" s="2933"/>
      <c r="Q39" s="2933"/>
      <c r="R39" s="2933"/>
      <c r="S39" s="2933"/>
      <c r="T39" s="2933"/>
      <c r="U39" s="2933"/>
      <c r="V39" s="2933"/>
      <c r="W39" s="2933"/>
      <c r="X39" s="2933"/>
      <c r="Y39" s="2933"/>
      <c r="Z39" s="2933"/>
      <c r="AA39" s="2933"/>
      <c r="AB39" s="2933"/>
      <c r="AC39" s="2933"/>
      <c r="AD39" s="2933"/>
      <c r="AE39" s="2933"/>
      <c r="AF39" s="2933"/>
      <c r="AG39" s="2933"/>
      <c r="AH39" s="2933"/>
      <c r="AI39" s="2933"/>
      <c r="AJ39" s="2933"/>
      <c r="AK39" s="2933"/>
      <c r="AL39" s="2933"/>
      <c r="AM39" s="2933"/>
      <c r="AN39" s="2933"/>
      <c r="AO39" s="2934"/>
      <c r="AP39" s="966"/>
      <c r="AQ39" s="973"/>
      <c r="AS39" s="971"/>
    </row>
    <row r="40" spans="1:45" ht="22.5" customHeight="1">
      <c r="A40" s="2932"/>
      <c r="B40" s="2933"/>
      <c r="C40" s="2933"/>
      <c r="D40" s="2933"/>
      <c r="E40" s="2933"/>
      <c r="F40" s="2933"/>
      <c r="G40" s="2933"/>
      <c r="H40" s="2933"/>
      <c r="I40" s="2933"/>
      <c r="J40" s="2933"/>
      <c r="K40" s="2933"/>
      <c r="L40" s="2933"/>
      <c r="M40" s="2933"/>
      <c r="N40" s="2933"/>
      <c r="O40" s="2933"/>
      <c r="P40" s="2933"/>
      <c r="Q40" s="2933"/>
      <c r="R40" s="2933"/>
      <c r="S40" s="2933"/>
      <c r="T40" s="2933"/>
      <c r="U40" s="2933"/>
      <c r="V40" s="2933"/>
      <c r="W40" s="2933"/>
      <c r="X40" s="2933"/>
      <c r="Y40" s="2933"/>
      <c r="Z40" s="2933"/>
      <c r="AA40" s="2933"/>
      <c r="AB40" s="2933"/>
      <c r="AC40" s="2933"/>
      <c r="AD40" s="2933"/>
      <c r="AE40" s="2933"/>
      <c r="AF40" s="2933"/>
      <c r="AG40" s="2933"/>
      <c r="AH40" s="2933"/>
      <c r="AI40" s="2933"/>
      <c r="AJ40" s="2933"/>
      <c r="AK40" s="2933"/>
      <c r="AL40" s="2933"/>
      <c r="AM40" s="2933"/>
      <c r="AN40" s="2933"/>
      <c r="AO40" s="2934"/>
      <c r="AP40" s="974"/>
      <c r="AS40" s="971"/>
    </row>
    <row r="41" spans="1:45" ht="50.1" customHeight="1">
      <c r="A41" s="2932"/>
      <c r="B41" s="2933"/>
      <c r="C41" s="2933"/>
      <c r="D41" s="2933"/>
      <c r="E41" s="2933"/>
      <c r="F41" s="2933"/>
      <c r="G41" s="2933"/>
      <c r="H41" s="2933"/>
      <c r="I41" s="2933"/>
      <c r="J41" s="2933"/>
      <c r="K41" s="2933"/>
      <c r="L41" s="2933"/>
      <c r="M41" s="2933"/>
      <c r="N41" s="2933"/>
      <c r="O41" s="2933"/>
      <c r="P41" s="2933"/>
      <c r="Q41" s="2933"/>
      <c r="R41" s="2933"/>
      <c r="S41" s="2933"/>
      <c r="T41" s="2933"/>
      <c r="U41" s="2933"/>
      <c r="V41" s="2933"/>
      <c r="W41" s="2933"/>
      <c r="X41" s="2933"/>
      <c r="Y41" s="2933"/>
      <c r="Z41" s="2933"/>
      <c r="AA41" s="2933"/>
      <c r="AB41" s="2933"/>
      <c r="AC41" s="2933"/>
      <c r="AD41" s="2933"/>
      <c r="AE41" s="2933"/>
      <c r="AF41" s="2933"/>
      <c r="AG41" s="2933"/>
      <c r="AH41" s="2933"/>
      <c r="AI41" s="2933"/>
      <c r="AJ41" s="2933"/>
      <c r="AK41" s="2933"/>
      <c r="AL41" s="2933"/>
      <c r="AM41" s="2933"/>
      <c r="AN41" s="2933"/>
      <c r="AO41" s="2934"/>
      <c r="AP41" s="981"/>
      <c r="AS41" s="971"/>
    </row>
    <row r="42" spans="1:45" ht="45" customHeight="1">
      <c r="A42" s="2932"/>
      <c r="B42" s="2933"/>
      <c r="C42" s="2933"/>
      <c r="D42" s="2933"/>
      <c r="E42" s="2933"/>
      <c r="F42" s="2933"/>
      <c r="G42" s="2933"/>
      <c r="H42" s="2933"/>
      <c r="I42" s="2933"/>
      <c r="J42" s="2933"/>
      <c r="K42" s="2933"/>
      <c r="L42" s="2933"/>
      <c r="M42" s="2933"/>
      <c r="N42" s="2933"/>
      <c r="O42" s="2933"/>
      <c r="P42" s="2933"/>
      <c r="Q42" s="2933"/>
      <c r="R42" s="2933"/>
      <c r="S42" s="2933"/>
      <c r="T42" s="2933"/>
      <c r="U42" s="2933"/>
      <c r="V42" s="2933"/>
      <c r="W42" s="2933"/>
      <c r="X42" s="2933"/>
      <c r="Y42" s="2933"/>
      <c r="Z42" s="2933"/>
      <c r="AA42" s="2933"/>
      <c r="AB42" s="2933"/>
      <c r="AC42" s="2933"/>
      <c r="AD42" s="2933"/>
      <c r="AE42" s="2933"/>
      <c r="AF42" s="2933"/>
      <c r="AG42" s="2933"/>
      <c r="AH42" s="2933"/>
      <c r="AI42" s="2933"/>
      <c r="AJ42" s="2933"/>
      <c r="AK42" s="2933"/>
      <c r="AL42" s="2933"/>
      <c r="AM42" s="2933"/>
      <c r="AN42" s="2933"/>
      <c r="AO42" s="2934"/>
      <c r="AP42" s="972"/>
      <c r="AS42" s="971"/>
    </row>
    <row r="43" spans="1:45" ht="45" customHeight="1" thickBot="1">
      <c r="A43" s="2935"/>
      <c r="B43" s="2936"/>
      <c r="C43" s="2936"/>
      <c r="D43" s="2936"/>
      <c r="E43" s="2936"/>
      <c r="F43" s="2936"/>
      <c r="G43" s="2936"/>
      <c r="H43" s="2936"/>
      <c r="I43" s="2936"/>
      <c r="J43" s="2936"/>
      <c r="K43" s="2936"/>
      <c r="L43" s="2936"/>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7"/>
      <c r="AP43" s="972"/>
      <c r="AQ43" s="975"/>
      <c r="AR43" s="975"/>
      <c r="AS43" s="971"/>
    </row>
    <row r="44" spans="1:45" ht="45" customHeight="1" thickBot="1">
      <c r="A44" s="2938" t="s">
        <v>86</v>
      </c>
      <c r="B44" s="976" t="s">
        <v>87</v>
      </c>
      <c r="C44" s="977"/>
      <c r="D44" s="1590" t="s">
        <v>267</v>
      </c>
      <c r="E44" s="977"/>
      <c r="F44" s="1591" t="s">
        <v>236</v>
      </c>
      <c r="G44" s="978" t="s">
        <v>88</v>
      </c>
      <c r="H44" s="2861"/>
      <c r="I44" s="2941"/>
      <c r="J44" s="2941"/>
      <c r="K44" s="2941"/>
      <c r="L44" s="2941"/>
      <c r="M44" s="2941"/>
      <c r="N44" s="2941"/>
      <c r="O44" s="2941"/>
      <c r="P44" s="2941"/>
      <c r="Q44" s="2941"/>
      <c r="R44" s="2941" t="s">
        <v>243</v>
      </c>
      <c r="S44" s="2941"/>
      <c r="T44" s="2941"/>
      <c r="U44" s="2941"/>
      <c r="V44" s="2941"/>
      <c r="W44" s="2941"/>
      <c r="X44" s="2941"/>
      <c r="Y44" s="2941"/>
      <c r="Z44" s="2941"/>
      <c r="AA44" s="2941"/>
      <c r="AB44" s="2941" t="s">
        <v>244</v>
      </c>
      <c r="AC44" s="2941"/>
      <c r="AD44" s="2941"/>
      <c r="AE44" s="2941"/>
      <c r="AF44" s="2941"/>
      <c r="AG44" s="2941"/>
      <c r="AH44" s="2941"/>
      <c r="AI44" s="2941"/>
      <c r="AJ44" s="2941"/>
      <c r="AK44" s="2941"/>
      <c r="AL44" s="2941" t="s">
        <v>99</v>
      </c>
      <c r="AM44" s="2941"/>
      <c r="AN44" s="2941"/>
      <c r="AO44" s="2947"/>
      <c r="AP44" s="950"/>
      <c r="AS44" s="971"/>
    </row>
    <row r="45" spans="1:45" ht="45" customHeight="1" thickBot="1">
      <c r="A45" s="2939"/>
      <c r="B45" s="976" t="s">
        <v>89</v>
      </c>
      <c r="C45" s="977"/>
      <c r="D45" s="1590" t="s">
        <v>267</v>
      </c>
      <c r="E45" s="977"/>
      <c r="F45" s="1591" t="s">
        <v>236</v>
      </c>
      <c r="G45" s="978" t="s">
        <v>90</v>
      </c>
      <c r="H45" s="2861" t="s">
        <v>915</v>
      </c>
      <c r="I45" s="2941"/>
      <c r="J45" s="2941"/>
      <c r="K45" s="2941"/>
      <c r="L45" s="2941"/>
      <c r="M45" s="2941"/>
      <c r="N45" s="2941"/>
      <c r="O45" s="2941"/>
      <c r="P45" s="2941"/>
      <c r="Q45" s="2941"/>
      <c r="R45" s="2941" t="s">
        <v>243</v>
      </c>
      <c r="S45" s="2941"/>
      <c r="T45" s="2941"/>
      <c r="U45" s="2941"/>
      <c r="V45" s="2941"/>
      <c r="W45" s="2941"/>
      <c r="X45" s="2941"/>
      <c r="Y45" s="2941"/>
      <c r="Z45" s="2941"/>
      <c r="AA45" s="2941"/>
      <c r="AB45" s="2941" t="s">
        <v>244</v>
      </c>
      <c r="AC45" s="2941"/>
      <c r="AD45" s="2941"/>
      <c r="AE45" s="2941"/>
      <c r="AF45" s="2941"/>
      <c r="AG45" s="2941"/>
      <c r="AH45" s="2941"/>
      <c r="AI45" s="2941"/>
      <c r="AJ45" s="2941"/>
      <c r="AK45" s="2941"/>
      <c r="AL45" s="2941" t="s">
        <v>99</v>
      </c>
      <c r="AM45" s="2941"/>
      <c r="AN45" s="2941"/>
      <c r="AO45" s="2947"/>
      <c r="AP45" s="950"/>
      <c r="AS45" s="971"/>
    </row>
    <row r="46" spans="1:45" ht="45" customHeight="1" thickBot="1">
      <c r="A46" s="2939"/>
      <c r="B46" s="979" t="s">
        <v>91</v>
      </c>
      <c r="C46" s="2861" t="s">
        <v>266</v>
      </c>
      <c r="D46" s="2941"/>
      <c r="E46" s="2942"/>
      <c r="F46" s="2942"/>
      <c r="G46" s="2942"/>
      <c r="H46" s="2942"/>
      <c r="I46" s="2942"/>
      <c r="J46" s="2942"/>
      <c r="K46" s="2942"/>
      <c r="L46" s="2942"/>
      <c r="M46" s="2941" t="s">
        <v>916</v>
      </c>
      <c r="N46" s="2941"/>
      <c r="O46" s="2941"/>
      <c r="P46" s="2941"/>
      <c r="Q46" s="2941"/>
      <c r="R46" s="2942"/>
      <c r="S46" s="2942"/>
      <c r="T46" s="2942"/>
      <c r="U46" s="2942"/>
      <c r="V46" s="2942"/>
      <c r="W46" s="2942"/>
      <c r="X46" s="2942"/>
      <c r="Y46" s="2942"/>
      <c r="Z46" s="2942"/>
      <c r="AA46" s="2942"/>
      <c r="AB46" s="2942"/>
      <c r="AC46" s="2942"/>
      <c r="AD46" s="2942"/>
      <c r="AE46" s="2942"/>
      <c r="AF46" s="2942"/>
      <c r="AG46" s="2942"/>
      <c r="AH46" s="2942"/>
      <c r="AI46" s="2942"/>
      <c r="AJ46" s="2942"/>
      <c r="AK46" s="2942"/>
      <c r="AL46" s="2942"/>
      <c r="AM46" s="2942"/>
      <c r="AN46" s="2942"/>
      <c r="AO46" s="2943"/>
      <c r="AP46" s="950"/>
    </row>
    <row r="47" spans="1:45" ht="75" customHeight="1" thickBot="1">
      <c r="A47" s="2940"/>
      <c r="B47" s="980" t="s">
        <v>92</v>
      </c>
      <c r="C47" s="2944"/>
      <c r="D47" s="2945"/>
      <c r="E47" s="2945"/>
      <c r="F47" s="2945"/>
      <c r="G47" s="2945"/>
      <c r="H47" s="2945"/>
      <c r="I47" s="2945"/>
      <c r="J47" s="2945"/>
      <c r="K47" s="2945"/>
      <c r="L47" s="2945"/>
      <c r="M47" s="2945"/>
      <c r="N47" s="2945"/>
      <c r="O47" s="2945"/>
      <c r="P47" s="2945"/>
      <c r="Q47" s="2945"/>
      <c r="R47" s="2945"/>
      <c r="S47" s="2945"/>
      <c r="T47" s="2945"/>
      <c r="U47" s="2945"/>
      <c r="V47" s="2945"/>
      <c r="W47" s="2945"/>
      <c r="X47" s="2945"/>
      <c r="Y47" s="2945"/>
      <c r="Z47" s="2945"/>
      <c r="AA47" s="2945"/>
      <c r="AB47" s="2945"/>
      <c r="AC47" s="2945"/>
      <c r="AD47" s="2945"/>
      <c r="AE47" s="2945"/>
      <c r="AF47" s="2945"/>
      <c r="AG47" s="2945"/>
      <c r="AH47" s="2945"/>
      <c r="AI47" s="2945"/>
      <c r="AJ47" s="2945"/>
      <c r="AK47" s="2945"/>
      <c r="AL47" s="2945"/>
      <c r="AM47" s="2945"/>
      <c r="AN47" s="2945"/>
      <c r="AO47" s="2946"/>
      <c r="AP47" s="950"/>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A10:AO10"/>
    <mergeCell ref="A11:AO11"/>
    <mergeCell ref="A12:AM12"/>
    <mergeCell ref="A6:AO6"/>
    <mergeCell ref="H7:M7"/>
    <mergeCell ref="N7:S7"/>
    <mergeCell ref="U7:Z7"/>
    <mergeCell ref="AA7:AF7"/>
    <mergeCell ref="AG7:AL7"/>
    <mergeCell ref="AM7:AO7"/>
    <mergeCell ref="H5:M5"/>
    <mergeCell ref="N5:S5"/>
    <mergeCell ref="U5:Z5"/>
    <mergeCell ref="AA5:AF5"/>
    <mergeCell ref="AG5:AL5"/>
    <mergeCell ref="AM5:AO5"/>
    <mergeCell ref="B8:AO8"/>
    <mergeCell ref="A9:B9"/>
    <mergeCell ref="C9:G9"/>
    <mergeCell ref="A2:AO2"/>
    <mergeCell ref="H3:M3"/>
    <mergeCell ref="N3:S3"/>
    <mergeCell ref="U3:Z3"/>
    <mergeCell ref="AA3:AF3"/>
    <mergeCell ref="AG3:AL3"/>
    <mergeCell ref="AM3:AO3"/>
    <mergeCell ref="A4:B4"/>
    <mergeCell ref="C4:G4"/>
    <mergeCell ref="H4:Q4"/>
    <mergeCell ref="R4:AO4"/>
  </mergeCells>
  <phoneticPr fontId="60"/>
  <conditionalFormatting sqref="C9:G9 A8 A21:A23 H25 H26:AK31 A13 A16 C18 W18">
    <cfRule type="cellIs" dxfId="139" priority="20" stopIfTrue="1" operator="equal">
      <formula>""</formula>
    </cfRule>
  </conditionalFormatting>
  <conditionalFormatting sqref="A38:AO43">
    <cfRule type="cellIs" dxfId="138" priority="19" stopIfTrue="1" operator="equal">
      <formula>""</formula>
    </cfRule>
  </conditionalFormatting>
  <conditionalFormatting sqref="H32:L32">
    <cfRule type="cellIs" dxfId="137" priority="18" stopIfTrue="1" operator="equal">
      <formula>""</formula>
    </cfRule>
  </conditionalFormatting>
  <conditionalFormatting sqref="M32:AK35">
    <cfRule type="cellIs" dxfId="136" priority="17" stopIfTrue="1" operator="equal">
      <formula>""</formula>
    </cfRule>
  </conditionalFormatting>
  <conditionalFormatting sqref="H33:L35">
    <cfRule type="cellIs" dxfId="135" priority="16" stopIfTrue="1" operator="equal">
      <formula>""</formula>
    </cfRule>
  </conditionalFormatting>
  <conditionalFormatting sqref="C44">
    <cfRule type="expression" dxfId="134" priority="15" stopIfTrue="1">
      <formula>($C$44="")*($E$44="")</formula>
    </cfRule>
  </conditionalFormatting>
  <conditionalFormatting sqref="E44">
    <cfRule type="expression" dxfId="133" priority="14" stopIfTrue="1">
      <formula>($C$44="")*($E$44="")</formula>
    </cfRule>
  </conditionalFormatting>
  <conditionalFormatting sqref="M44:Q44">
    <cfRule type="cellIs" dxfId="132" priority="13" stopIfTrue="1" operator="equal">
      <formula>(COUNTIF($C$44,"○")&lt;1)</formula>
    </cfRule>
  </conditionalFormatting>
  <conditionalFormatting sqref="W44:AA44">
    <cfRule type="cellIs" dxfId="131" priority="12" stopIfTrue="1" operator="equal">
      <formula>(COUNTIF($C$44,"○")&lt;1)</formula>
    </cfRule>
  </conditionalFormatting>
  <conditionalFormatting sqref="AG44:AK44">
    <cfRule type="cellIs" dxfId="130" priority="11" stopIfTrue="1" operator="equal">
      <formula>(COUNTIF($C$44,"○")&lt;1)</formula>
    </cfRule>
  </conditionalFormatting>
  <conditionalFormatting sqref="C45">
    <cfRule type="expression" dxfId="129" priority="10" stopIfTrue="1">
      <formula>($C$45="")*($E$45="")</formula>
    </cfRule>
  </conditionalFormatting>
  <conditionalFormatting sqref="E45">
    <cfRule type="expression" dxfId="128" priority="9" stopIfTrue="1">
      <formula>($C$45="")*($E$45="")</formula>
    </cfRule>
  </conditionalFormatting>
  <conditionalFormatting sqref="M45:Q45">
    <cfRule type="cellIs" dxfId="127" priority="8" stopIfTrue="1" operator="equal">
      <formula>(COUNTIF($C$45,"○")&lt;1)</formula>
    </cfRule>
  </conditionalFormatting>
  <conditionalFormatting sqref="W45:AA45">
    <cfRule type="cellIs" dxfId="126" priority="7" stopIfTrue="1" operator="equal">
      <formula>(COUNTIF($C$45,"○")&lt;1)</formula>
    </cfRule>
  </conditionalFormatting>
  <conditionalFormatting sqref="AG45:AK45">
    <cfRule type="cellIs" dxfId="125" priority="6" stopIfTrue="1" operator="equal">
      <formula>(COUNTIF($C$45,"○")&lt;1)</formula>
    </cfRule>
  </conditionalFormatting>
  <conditionalFormatting sqref="E46:L46">
    <cfRule type="cellIs" dxfId="124" priority="5" stopIfTrue="1" operator="equal">
      <formula>(COUNTIF($C$44,"○")&lt;1)</formula>
    </cfRule>
  </conditionalFormatting>
  <conditionalFormatting sqref="R46:AO46">
    <cfRule type="cellIs" dxfId="123" priority="4" stopIfTrue="1" operator="equal">
      <formula>(COUNTIF($C$44,"○")&lt;1)</formula>
    </cfRule>
  </conditionalFormatting>
  <conditionalFormatting sqref="C47:AO47">
    <cfRule type="cellIs" dxfId="122" priority="3" stopIfTrue="1" operator="equal">
      <formula>(COUNTIF($C$44,"○")&lt;1)</formula>
    </cfRule>
  </conditionalFormatting>
  <conditionalFormatting sqref="M25">
    <cfRule type="cellIs" dxfId="121" priority="2" stopIfTrue="1" operator="equal">
      <formula>""</formula>
    </cfRule>
  </conditionalFormatting>
  <conditionalFormatting sqref="R25 W25 AB25 AG25">
    <cfRule type="cellIs" dxfId="120" priority="1" stopIfTrue="1" operator="equal">
      <formula>""</formula>
    </cfRule>
  </conditionalFormatting>
  <dataValidations count="5">
    <dataValidation type="list" showInputMessage="1" showErrorMessage="1" sqref="H44:L44">
      <formula1>"令和,平成"</formula1>
    </dataValidation>
    <dataValidation type="list" allowBlank="1" showInputMessage="1" showErrorMessage="1" sqref="A8 A13 A21:A23 A16">
      <formula1>"✔"</formula1>
    </dataValidation>
    <dataValidation type="list" allowBlank="1" showInputMessage="1" showErrorMessage="1" sqref="C44:C45 E44:E45 H26:AK35">
      <formula1>"○"</formula1>
    </dataValidation>
    <dataValidation imeMode="hiragana" allowBlank="1" showInputMessage="1" showErrorMessage="1" sqref="A38:AO43 E46:H46 R46:AO46 C47:AO47 C9:G9 C15:G15 C18:G18"/>
    <dataValidation imeMode="off" allowBlank="1" showInputMessage="1" showErrorMessage="1" sqref="AG44:AK45 M44:Q45 W44:AA45 AB25 J25:K25 H25 M25 O25:P25 T25 Y25 AD25:AE25 AI25:AJ25 AG25 R25 W25 W18:AO18"/>
  </dataValidations>
  <printOptions horizontalCentered="1"/>
  <pageMargins left="0.62992125984251968" right="0.62992125984251968" top="0.39370078740157483" bottom="0.39370078740157483" header="0" footer="0.19685039370078741"/>
  <pageSetup paperSize="9" scale="46" orientation="portrait" r:id="rId1"/>
  <headerFooter scaleWithDoc="0">
    <oddFooter>&amp;R東京支部８月開講コース</oddFooter>
  </headerFooter>
  <colBreaks count="1" manualBreakCount="1">
    <brk id="44"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view="pageBreakPreview" zoomScale="60" zoomScaleNormal="70" workbookViewId="0">
      <selection activeCell="H12" sqref="H12"/>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744"/>
      <c r="B1" s="744"/>
      <c r="C1" s="744"/>
      <c r="D1" s="744"/>
      <c r="E1" s="744"/>
      <c r="F1" s="744"/>
      <c r="G1" s="744"/>
      <c r="H1" s="744"/>
      <c r="I1" s="744"/>
      <c r="J1" s="744"/>
      <c r="K1" s="744"/>
      <c r="L1" s="744"/>
      <c r="M1" s="744"/>
      <c r="N1" s="744"/>
      <c r="O1" s="824" t="s">
        <v>846</v>
      </c>
      <c r="Q1" s="33" t="s">
        <v>631</v>
      </c>
    </row>
    <row r="2" spans="1:17" ht="48" customHeight="1">
      <c r="A2" s="2983" t="s">
        <v>760</v>
      </c>
      <c r="B2" s="2983"/>
      <c r="C2" s="2983"/>
      <c r="D2" s="2983"/>
      <c r="E2" s="2983"/>
      <c r="F2" s="2983"/>
      <c r="G2" s="2983"/>
      <c r="H2" s="2983"/>
      <c r="I2" s="2983"/>
      <c r="J2" s="2983"/>
      <c r="K2" s="2983"/>
      <c r="L2" s="2983"/>
      <c r="M2" s="2983"/>
      <c r="N2" s="2983"/>
      <c r="O2" s="2983"/>
    </row>
    <row r="3" spans="1:17" ht="26.25" customHeight="1">
      <c r="A3" s="746"/>
      <c r="B3" s="2984" t="s">
        <v>60</v>
      </c>
      <c r="C3" s="2984"/>
      <c r="D3" s="2985" t="str">
        <f>IF(様式1!L11="","",様式1!L11)</f>
        <v/>
      </c>
      <c r="E3" s="2985"/>
      <c r="F3" s="2985"/>
      <c r="G3" s="2985"/>
      <c r="H3" s="2985"/>
      <c r="I3" s="2985"/>
      <c r="J3" s="2985"/>
      <c r="K3" s="2984" t="s">
        <v>478</v>
      </c>
      <c r="L3" s="2984"/>
      <c r="M3" s="2984"/>
      <c r="N3" s="2984"/>
      <c r="O3" s="1023" t="str">
        <f>IF(様式1!G36="","",様式1!G36)</f>
        <v/>
      </c>
    </row>
    <row r="4" spans="1:17" ht="15.75" customHeight="1">
      <c r="A4" s="744"/>
      <c r="B4" s="744"/>
      <c r="C4" s="744"/>
      <c r="D4" s="744"/>
      <c r="E4" s="744"/>
      <c r="F4" s="744"/>
      <c r="G4" s="744"/>
      <c r="H4" s="744"/>
      <c r="I4" s="744"/>
      <c r="J4" s="744"/>
      <c r="K4" s="744"/>
      <c r="L4" s="744"/>
      <c r="M4" s="744"/>
      <c r="N4" s="744"/>
      <c r="O4" s="744"/>
    </row>
    <row r="5" spans="1:17" ht="24.95" customHeight="1">
      <c r="A5" s="751" t="s">
        <v>761</v>
      </c>
      <c r="B5" s="2980" t="s">
        <v>762</v>
      </c>
      <c r="C5" s="2981"/>
      <c r="D5" s="2980" t="s">
        <v>763</v>
      </c>
      <c r="E5" s="2982"/>
      <c r="F5" s="2982"/>
      <c r="G5" s="2982"/>
      <c r="H5" s="2982"/>
      <c r="I5" s="2982"/>
      <c r="J5" s="2982"/>
      <c r="K5" s="2982"/>
      <c r="L5" s="2982"/>
      <c r="M5" s="2981"/>
      <c r="N5" s="2980" t="s">
        <v>764</v>
      </c>
      <c r="O5" s="2981"/>
    </row>
    <row r="6" spans="1:17" ht="54" customHeight="1">
      <c r="A6" s="2986">
        <v>1</v>
      </c>
      <c r="B6" s="2960"/>
      <c r="C6" s="2961"/>
      <c r="D6" s="2972"/>
      <c r="E6" s="2973"/>
      <c r="F6" s="2973"/>
      <c r="G6" s="2973"/>
      <c r="H6" s="2973"/>
      <c r="I6" s="2973"/>
      <c r="J6" s="2973"/>
      <c r="K6" s="2973"/>
      <c r="L6" s="2973"/>
      <c r="M6" s="2974"/>
      <c r="N6" s="2960"/>
      <c r="O6" s="2961"/>
    </row>
    <row r="7" spans="1:17" ht="24.95" customHeight="1">
      <c r="A7" s="2955"/>
      <c r="B7" s="2962"/>
      <c r="C7" s="2963"/>
      <c r="D7" s="753" t="s">
        <v>765</v>
      </c>
      <c r="E7" s="2975"/>
      <c r="F7" s="2976"/>
      <c r="G7" s="2976"/>
      <c r="H7" s="2976"/>
      <c r="I7" s="2977" t="s">
        <v>191</v>
      </c>
      <c r="J7" s="2978"/>
      <c r="K7" s="2975"/>
      <c r="L7" s="2976"/>
      <c r="M7" s="2979"/>
      <c r="N7" s="2962"/>
      <c r="O7" s="2963"/>
    </row>
    <row r="8" spans="1:17" ht="24.95" customHeight="1">
      <c r="A8" s="2955"/>
      <c r="B8" s="2980" t="s">
        <v>766</v>
      </c>
      <c r="C8" s="2981"/>
      <c r="D8" s="2980" t="s">
        <v>767</v>
      </c>
      <c r="E8" s="2982"/>
      <c r="F8" s="2982"/>
      <c r="G8" s="2982"/>
      <c r="H8" s="2982"/>
      <c r="I8" s="2982"/>
      <c r="J8" s="2982"/>
      <c r="K8" s="2982"/>
      <c r="L8" s="2982"/>
      <c r="M8" s="2981"/>
      <c r="N8" s="2980" t="s">
        <v>101</v>
      </c>
      <c r="O8" s="2981"/>
    </row>
    <row r="9" spans="1:17" ht="35.1" customHeight="1">
      <c r="A9" s="2955"/>
      <c r="B9" s="752" t="s">
        <v>768</v>
      </c>
      <c r="C9" s="803"/>
      <c r="D9" s="754" t="s">
        <v>93</v>
      </c>
      <c r="E9" s="2950" t="s">
        <v>769</v>
      </c>
      <c r="F9" s="2951"/>
      <c r="G9" s="2951"/>
      <c r="H9" s="2951"/>
      <c r="I9" s="801"/>
      <c r="J9" s="2952" t="s">
        <v>770</v>
      </c>
      <c r="K9" s="2952"/>
      <c r="L9" s="2952"/>
      <c r="M9" s="2953"/>
      <c r="N9" s="2148"/>
      <c r="O9" s="2964" t="s">
        <v>771</v>
      </c>
    </row>
    <row r="10" spans="1:17" ht="35.1" customHeight="1">
      <c r="A10" s="2955"/>
      <c r="B10" s="752" t="s">
        <v>772</v>
      </c>
      <c r="C10" s="803"/>
      <c r="D10" s="755" t="s">
        <v>66</v>
      </c>
      <c r="E10" s="2966"/>
      <c r="F10" s="2967"/>
      <c r="G10" s="2967"/>
      <c r="H10" s="2967"/>
      <c r="I10" s="758" t="s">
        <v>356</v>
      </c>
      <c r="J10" s="2967"/>
      <c r="K10" s="2967"/>
      <c r="L10" s="2967"/>
      <c r="M10" s="2968"/>
      <c r="N10" s="2150"/>
      <c r="O10" s="2965"/>
    </row>
    <row r="11" spans="1:17" ht="35.1" customHeight="1">
      <c r="A11" s="2955"/>
      <c r="B11" s="752" t="s">
        <v>773</v>
      </c>
      <c r="C11" s="803"/>
      <c r="D11" s="755" t="s">
        <v>67</v>
      </c>
      <c r="E11" s="802"/>
      <c r="F11" s="758" t="s">
        <v>774</v>
      </c>
      <c r="G11" s="802"/>
      <c r="H11" s="758" t="s">
        <v>56</v>
      </c>
      <c r="I11" s="758" t="s">
        <v>356</v>
      </c>
      <c r="J11" s="802"/>
      <c r="K11" s="758" t="s">
        <v>774</v>
      </c>
      <c r="L11" s="802"/>
      <c r="M11" s="750" t="s">
        <v>56</v>
      </c>
      <c r="N11" s="2148"/>
      <c r="O11" s="2964" t="s">
        <v>775</v>
      </c>
    </row>
    <row r="12" spans="1:17" ht="35.1" customHeight="1" thickBot="1">
      <c r="A12" s="2956"/>
      <c r="B12" s="2948"/>
      <c r="C12" s="2949"/>
      <c r="D12" s="756" t="s">
        <v>776</v>
      </c>
      <c r="E12" s="2970"/>
      <c r="F12" s="2971"/>
      <c r="G12" s="757" t="s">
        <v>230</v>
      </c>
      <c r="H12" s="757"/>
      <c r="I12" s="757"/>
      <c r="J12" s="757"/>
      <c r="K12" s="757"/>
      <c r="L12" s="757"/>
      <c r="M12" s="745"/>
      <c r="N12" s="2150"/>
      <c r="O12" s="2969"/>
    </row>
    <row r="13" spans="1:17" ht="24.95" customHeight="1">
      <c r="A13" s="2954">
        <v>2</v>
      </c>
      <c r="B13" s="2957" t="s">
        <v>762</v>
      </c>
      <c r="C13" s="2958"/>
      <c r="D13" s="2957" t="s">
        <v>763</v>
      </c>
      <c r="E13" s="2959"/>
      <c r="F13" s="2959"/>
      <c r="G13" s="2959"/>
      <c r="H13" s="2959"/>
      <c r="I13" s="2959"/>
      <c r="J13" s="2959"/>
      <c r="K13" s="2959"/>
      <c r="L13" s="2959"/>
      <c r="M13" s="2958"/>
      <c r="N13" s="2957" t="s">
        <v>764</v>
      </c>
      <c r="O13" s="2958"/>
    </row>
    <row r="14" spans="1:17" ht="54" customHeight="1">
      <c r="A14" s="2955"/>
      <c r="B14" s="2960"/>
      <c r="C14" s="2961"/>
      <c r="D14" s="2972"/>
      <c r="E14" s="2973"/>
      <c r="F14" s="2973"/>
      <c r="G14" s="2973"/>
      <c r="H14" s="2973"/>
      <c r="I14" s="2973"/>
      <c r="J14" s="2973"/>
      <c r="K14" s="2973"/>
      <c r="L14" s="2973"/>
      <c r="M14" s="2974"/>
      <c r="N14" s="2960"/>
      <c r="O14" s="2961"/>
    </row>
    <row r="15" spans="1:17" ht="24.95" customHeight="1">
      <c r="A15" s="2955"/>
      <c r="B15" s="2962"/>
      <c r="C15" s="2963"/>
      <c r="D15" s="753" t="s">
        <v>765</v>
      </c>
      <c r="E15" s="2975"/>
      <c r="F15" s="2976"/>
      <c r="G15" s="2976"/>
      <c r="H15" s="2976"/>
      <c r="I15" s="2977" t="s">
        <v>191</v>
      </c>
      <c r="J15" s="2978"/>
      <c r="K15" s="2975"/>
      <c r="L15" s="2976"/>
      <c r="M15" s="2979"/>
      <c r="N15" s="2962"/>
      <c r="O15" s="2963"/>
    </row>
    <row r="16" spans="1:17" ht="24.95" customHeight="1">
      <c r="A16" s="2955"/>
      <c r="B16" s="2980" t="s">
        <v>766</v>
      </c>
      <c r="C16" s="2981"/>
      <c r="D16" s="2980" t="s">
        <v>767</v>
      </c>
      <c r="E16" s="2982"/>
      <c r="F16" s="2982"/>
      <c r="G16" s="2982"/>
      <c r="H16" s="2982"/>
      <c r="I16" s="2982"/>
      <c r="J16" s="2982"/>
      <c r="K16" s="2982"/>
      <c r="L16" s="2982"/>
      <c r="M16" s="2981"/>
      <c r="N16" s="2980" t="s">
        <v>101</v>
      </c>
      <c r="O16" s="2981"/>
    </row>
    <row r="17" spans="1:15" ht="35.1" customHeight="1">
      <c r="A17" s="2955"/>
      <c r="B17" s="752" t="s">
        <v>768</v>
      </c>
      <c r="C17" s="803"/>
      <c r="D17" s="754" t="s">
        <v>93</v>
      </c>
      <c r="E17" s="2950" t="s">
        <v>769</v>
      </c>
      <c r="F17" s="2951"/>
      <c r="G17" s="2951"/>
      <c r="H17" s="2951"/>
      <c r="I17" s="801"/>
      <c r="J17" s="2952" t="s">
        <v>770</v>
      </c>
      <c r="K17" s="2952"/>
      <c r="L17" s="2952"/>
      <c r="M17" s="2953"/>
      <c r="N17" s="2148"/>
      <c r="O17" s="2964" t="s">
        <v>771</v>
      </c>
    </row>
    <row r="18" spans="1:15" ht="35.1" customHeight="1">
      <c r="A18" s="2955"/>
      <c r="B18" s="752" t="s">
        <v>772</v>
      </c>
      <c r="C18" s="803"/>
      <c r="D18" s="755" t="s">
        <v>66</v>
      </c>
      <c r="E18" s="2966"/>
      <c r="F18" s="2967"/>
      <c r="G18" s="2967"/>
      <c r="H18" s="2967"/>
      <c r="I18" s="758" t="s">
        <v>356</v>
      </c>
      <c r="J18" s="2967"/>
      <c r="K18" s="2967"/>
      <c r="L18" s="2967"/>
      <c r="M18" s="2968"/>
      <c r="N18" s="2150"/>
      <c r="O18" s="2965"/>
    </row>
    <row r="19" spans="1:15" ht="35.1" customHeight="1">
      <c r="A19" s="2955"/>
      <c r="B19" s="752" t="s">
        <v>773</v>
      </c>
      <c r="C19" s="803"/>
      <c r="D19" s="755" t="s">
        <v>67</v>
      </c>
      <c r="E19" s="802"/>
      <c r="F19" s="801" t="s">
        <v>774</v>
      </c>
      <c r="G19" s="802"/>
      <c r="H19" s="801" t="s">
        <v>56</v>
      </c>
      <c r="I19" s="801" t="s">
        <v>356</v>
      </c>
      <c r="J19" s="802"/>
      <c r="K19" s="801" t="s">
        <v>774</v>
      </c>
      <c r="L19" s="802"/>
      <c r="M19" s="750" t="s">
        <v>56</v>
      </c>
      <c r="N19" s="2148"/>
      <c r="O19" s="2964" t="s">
        <v>775</v>
      </c>
    </row>
    <row r="20" spans="1:15" ht="35.1" customHeight="1" thickBot="1">
      <c r="A20" s="2956"/>
      <c r="B20" s="2948"/>
      <c r="C20" s="2949"/>
      <c r="D20" s="756" t="s">
        <v>776</v>
      </c>
      <c r="E20" s="2970"/>
      <c r="F20" s="2971"/>
      <c r="G20" s="800" t="s">
        <v>230</v>
      </c>
      <c r="H20" s="800"/>
      <c r="I20" s="800"/>
      <c r="J20" s="800"/>
      <c r="K20" s="800"/>
      <c r="L20" s="800"/>
      <c r="M20" s="745"/>
      <c r="N20" s="2150"/>
      <c r="O20" s="2969"/>
    </row>
    <row r="21" spans="1:15" ht="35.1" customHeight="1">
      <c r="A21" s="2954">
        <v>3</v>
      </c>
      <c r="B21" s="2957" t="s">
        <v>762</v>
      </c>
      <c r="C21" s="2958"/>
      <c r="D21" s="2957" t="s">
        <v>763</v>
      </c>
      <c r="E21" s="2959"/>
      <c r="F21" s="2959"/>
      <c r="G21" s="2959"/>
      <c r="H21" s="2959"/>
      <c r="I21" s="2959"/>
      <c r="J21" s="2959"/>
      <c r="K21" s="2959"/>
      <c r="L21" s="2959"/>
      <c r="M21" s="2958"/>
      <c r="N21" s="2957" t="s">
        <v>764</v>
      </c>
      <c r="O21" s="2958"/>
    </row>
    <row r="22" spans="1:15" ht="54" customHeight="1">
      <c r="A22" s="2955"/>
      <c r="B22" s="2960"/>
      <c r="C22" s="2961"/>
      <c r="D22" s="2972"/>
      <c r="E22" s="2973"/>
      <c r="F22" s="2973"/>
      <c r="G22" s="2973"/>
      <c r="H22" s="2973"/>
      <c r="I22" s="2973"/>
      <c r="J22" s="2973"/>
      <c r="K22" s="2973"/>
      <c r="L22" s="2973"/>
      <c r="M22" s="2974"/>
      <c r="N22" s="2960"/>
      <c r="O22" s="2961"/>
    </row>
    <row r="23" spans="1:15" ht="35.1" customHeight="1">
      <c r="A23" s="2955"/>
      <c r="B23" s="2962"/>
      <c r="C23" s="2963"/>
      <c r="D23" s="753" t="s">
        <v>765</v>
      </c>
      <c r="E23" s="2975"/>
      <c r="F23" s="2976"/>
      <c r="G23" s="2976"/>
      <c r="H23" s="2976"/>
      <c r="I23" s="2977" t="s">
        <v>191</v>
      </c>
      <c r="J23" s="2978"/>
      <c r="K23" s="2975"/>
      <c r="L23" s="2976"/>
      <c r="M23" s="2979"/>
      <c r="N23" s="2962"/>
      <c r="O23" s="2963"/>
    </row>
    <row r="24" spans="1:15" ht="35.1" customHeight="1">
      <c r="A24" s="2955"/>
      <c r="B24" s="2980" t="s">
        <v>766</v>
      </c>
      <c r="C24" s="2981"/>
      <c r="D24" s="2980" t="s">
        <v>767</v>
      </c>
      <c r="E24" s="2982"/>
      <c r="F24" s="2982"/>
      <c r="G24" s="2982"/>
      <c r="H24" s="2982"/>
      <c r="I24" s="2982"/>
      <c r="J24" s="2982"/>
      <c r="K24" s="2982"/>
      <c r="L24" s="2982"/>
      <c r="M24" s="2981"/>
      <c r="N24" s="2980" t="s">
        <v>101</v>
      </c>
      <c r="O24" s="2981"/>
    </row>
    <row r="25" spans="1:15" ht="35.1" customHeight="1">
      <c r="A25" s="2955"/>
      <c r="B25" s="752" t="s">
        <v>768</v>
      </c>
      <c r="C25" s="803"/>
      <c r="D25" s="754" t="s">
        <v>93</v>
      </c>
      <c r="E25" s="2950" t="s">
        <v>769</v>
      </c>
      <c r="F25" s="2951"/>
      <c r="G25" s="2951"/>
      <c r="H25" s="2951"/>
      <c r="I25" s="801"/>
      <c r="J25" s="2952" t="s">
        <v>770</v>
      </c>
      <c r="K25" s="2952"/>
      <c r="L25" s="2952"/>
      <c r="M25" s="2953"/>
      <c r="N25" s="2148"/>
      <c r="O25" s="2964" t="s">
        <v>771</v>
      </c>
    </row>
    <row r="26" spans="1:15" ht="35.1" customHeight="1">
      <c r="A26" s="2955"/>
      <c r="B26" s="752" t="s">
        <v>772</v>
      </c>
      <c r="C26" s="803"/>
      <c r="D26" s="755" t="s">
        <v>66</v>
      </c>
      <c r="E26" s="2966"/>
      <c r="F26" s="2967"/>
      <c r="G26" s="2967"/>
      <c r="H26" s="2967"/>
      <c r="I26" s="801" t="s">
        <v>356</v>
      </c>
      <c r="J26" s="2967"/>
      <c r="K26" s="2967"/>
      <c r="L26" s="2967"/>
      <c r="M26" s="2968"/>
      <c r="N26" s="2150"/>
      <c r="O26" s="2965"/>
    </row>
    <row r="27" spans="1:15" ht="35.1" customHeight="1">
      <c r="A27" s="2955"/>
      <c r="B27" s="752" t="s">
        <v>773</v>
      </c>
      <c r="C27" s="803"/>
      <c r="D27" s="755" t="s">
        <v>67</v>
      </c>
      <c r="E27" s="802"/>
      <c r="F27" s="801" t="s">
        <v>774</v>
      </c>
      <c r="G27" s="802"/>
      <c r="H27" s="801" t="s">
        <v>56</v>
      </c>
      <c r="I27" s="801" t="s">
        <v>356</v>
      </c>
      <c r="J27" s="802"/>
      <c r="K27" s="801" t="s">
        <v>774</v>
      </c>
      <c r="L27" s="802"/>
      <c r="M27" s="750" t="s">
        <v>56</v>
      </c>
      <c r="N27" s="2148"/>
      <c r="O27" s="2964" t="s">
        <v>775</v>
      </c>
    </row>
    <row r="28" spans="1:15" ht="35.1" customHeight="1" thickBot="1">
      <c r="A28" s="2956"/>
      <c r="B28" s="2948"/>
      <c r="C28" s="2949"/>
      <c r="D28" s="756" t="s">
        <v>776</v>
      </c>
      <c r="E28" s="2970"/>
      <c r="F28" s="2971"/>
      <c r="G28" s="800" t="s">
        <v>230</v>
      </c>
      <c r="H28" s="800"/>
      <c r="I28" s="800"/>
      <c r="J28" s="800"/>
      <c r="K28" s="800"/>
      <c r="L28" s="800"/>
      <c r="M28" s="745"/>
      <c r="N28" s="2150"/>
      <c r="O28" s="2969"/>
    </row>
    <row r="29" spans="1:15" ht="24.95" customHeight="1">
      <c r="A29" s="2954">
        <v>4</v>
      </c>
      <c r="B29" s="2957" t="s">
        <v>762</v>
      </c>
      <c r="C29" s="2958"/>
      <c r="D29" s="2957" t="s">
        <v>763</v>
      </c>
      <c r="E29" s="2959"/>
      <c r="F29" s="2959"/>
      <c r="G29" s="2959"/>
      <c r="H29" s="2959"/>
      <c r="I29" s="2959"/>
      <c r="J29" s="2959"/>
      <c r="K29" s="2959"/>
      <c r="L29" s="2959"/>
      <c r="M29" s="2958"/>
      <c r="N29" s="2957" t="s">
        <v>764</v>
      </c>
      <c r="O29" s="2958"/>
    </row>
    <row r="30" spans="1:15" ht="54" customHeight="1">
      <c r="A30" s="2955"/>
      <c r="B30" s="2960"/>
      <c r="C30" s="2961"/>
      <c r="D30" s="2972"/>
      <c r="E30" s="2973"/>
      <c r="F30" s="2973"/>
      <c r="G30" s="2973"/>
      <c r="H30" s="2973"/>
      <c r="I30" s="2973"/>
      <c r="J30" s="2973"/>
      <c r="K30" s="2973"/>
      <c r="L30" s="2973"/>
      <c r="M30" s="2974"/>
      <c r="N30" s="2960"/>
      <c r="O30" s="2961"/>
    </row>
    <row r="31" spans="1:15" ht="24.95" customHeight="1">
      <c r="A31" s="2955"/>
      <c r="B31" s="2962"/>
      <c r="C31" s="2963"/>
      <c r="D31" s="753" t="s">
        <v>765</v>
      </c>
      <c r="E31" s="2975"/>
      <c r="F31" s="2976"/>
      <c r="G31" s="2976"/>
      <c r="H31" s="2976"/>
      <c r="I31" s="2977" t="s">
        <v>191</v>
      </c>
      <c r="J31" s="2978"/>
      <c r="K31" s="2975"/>
      <c r="L31" s="2976"/>
      <c r="M31" s="2979"/>
      <c r="N31" s="2962"/>
      <c r="O31" s="2963"/>
    </row>
    <row r="32" spans="1:15" ht="24.95" customHeight="1">
      <c r="A32" s="2955"/>
      <c r="B32" s="2980" t="s">
        <v>766</v>
      </c>
      <c r="C32" s="2981"/>
      <c r="D32" s="2980" t="s">
        <v>767</v>
      </c>
      <c r="E32" s="2982"/>
      <c r="F32" s="2982"/>
      <c r="G32" s="2982"/>
      <c r="H32" s="2982"/>
      <c r="I32" s="2982"/>
      <c r="J32" s="2982"/>
      <c r="K32" s="2982"/>
      <c r="L32" s="2982"/>
      <c r="M32" s="2981"/>
      <c r="N32" s="2980" t="s">
        <v>101</v>
      </c>
      <c r="O32" s="2981"/>
    </row>
    <row r="33" spans="1:15" ht="35.1" customHeight="1">
      <c r="A33" s="2955"/>
      <c r="B33" s="752" t="s">
        <v>768</v>
      </c>
      <c r="C33" s="803"/>
      <c r="D33" s="754" t="s">
        <v>93</v>
      </c>
      <c r="E33" s="2950" t="s">
        <v>769</v>
      </c>
      <c r="F33" s="2951"/>
      <c r="G33" s="2951"/>
      <c r="H33" s="2951"/>
      <c r="I33" s="801"/>
      <c r="J33" s="2952" t="s">
        <v>770</v>
      </c>
      <c r="K33" s="2952"/>
      <c r="L33" s="2952"/>
      <c r="M33" s="2953"/>
      <c r="N33" s="2148"/>
      <c r="O33" s="2964" t="s">
        <v>771</v>
      </c>
    </row>
    <row r="34" spans="1:15" ht="35.1" customHeight="1">
      <c r="A34" s="2955"/>
      <c r="B34" s="752" t="s">
        <v>772</v>
      </c>
      <c r="C34" s="803"/>
      <c r="D34" s="755" t="s">
        <v>66</v>
      </c>
      <c r="E34" s="2966"/>
      <c r="F34" s="2967"/>
      <c r="G34" s="2967"/>
      <c r="H34" s="2967"/>
      <c r="I34" s="801" t="s">
        <v>356</v>
      </c>
      <c r="J34" s="2967"/>
      <c r="K34" s="2967"/>
      <c r="L34" s="2967"/>
      <c r="M34" s="2968"/>
      <c r="N34" s="2150"/>
      <c r="O34" s="2965"/>
    </row>
    <row r="35" spans="1:15" ht="35.1" customHeight="1">
      <c r="A35" s="2955"/>
      <c r="B35" s="752" t="s">
        <v>773</v>
      </c>
      <c r="C35" s="803"/>
      <c r="D35" s="755" t="s">
        <v>67</v>
      </c>
      <c r="E35" s="802"/>
      <c r="F35" s="801" t="s">
        <v>774</v>
      </c>
      <c r="G35" s="802"/>
      <c r="H35" s="801" t="s">
        <v>56</v>
      </c>
      <c r="I35" s="801" t="s">
        <v>356</v>
      </c>
      <c r="J35" s="802"/>
      <c r="K35" s="801" t="s">
        <v>774</v>
      </c>
      <c r="L35" s="802"/>
      <c r="M35" s="750" t="s">
        <v>56</v>
      </c>
      <c r="N35" s="2148"/>
      <c r="O35" s="2964" t="s">
        <v>775</v>
      </c>
    </row>
    <row r="36" spans="1:15" ht="35.1" customHeight="1" thickBot="1">
      <c r="A36" s="2956"/>
      <c r="B36" s="2948"/>
      <c r="C36" s="2949"/>
      <c r="D36" s="756" t="s">
        <v>776</v>
      </c>
      <c r="E36" s="2970"/>
      <c r="F36" s="2971"/>
      <c r="G36" s="800" t="s">
        <v>230</v>
      </c>
      <c r="H36" s="800"/>
      <c r="I36" s="800"/>
      <c r="J36" s="800"/>
      <c r="K36" s="800"/>
      <c r="L36" s="800"/>
      <c r="M36" s="745"/>
      <c r="N36" s="2150"/>
      <c r="O36" s="2969"/>
    </row>
    <row r="37" spans="1:15" ht="24.95" customHeight="1">
      <c r="A37" s="2954">
        <v>5</v>
      </c>
      <c r="B37" s="2957" t="s">
        <v>762</v>
      </c>
      <c r="C37" s="2958"/>
      <c r="D37" s="2957" t="s">
        <v>763</v>
      </c>
      <c r="E37" s="2959"/>
      <c r="F37" s="2959"/>
      <c r="G37" s="2959"/>
      <c r="H37" s="2959"/>
      <c r="I37" s="2959"/>
      <c r="J37" s="2959"/>
      <c r="K37" s="2959"/>
      <c r="L37" s="2959"/>
      <c r="M37" s="2958"/>
      <c r="N37" s="2957" t="s">
        <v>764</v>
      </c>
      <c r="O37" s="2958"/>
    </row>
    <row r="38" spans="1:15" ht="54" customHeight="1">
      <c r="A38" s="2955"/>
      <c r="B38" s="2960"/>
      <c r="C38" s="2961"/>
      <c r="D38" s="2972"/>
      <c r="E38" s="2973"/>
      <c r="F38" s="2973"/>
      <c r="G38" s="2973"/>
      <c r="H38" s="2973"/>
      <c r="I38" s="2973"/>
      <c r="J38" s="2973"/>
      <c r="K38" s="2973"/>
      <c r="L38" s="2973"/>
      <c r="M38" s="2974"/>
      <c r="N38" s="2960"/>
      <c r="O38" s="2961"/>
    </row>
    <row r="39" spans="1:15" ht="24.95" customHeight="1">
      <c r="A39" s="2955"/>
      <c r="B39" s="2962"/>
      <c r="C39" s="2963"/>
      <c r="D39" s="753" t="s">
        <v>765</v>
      </c>
      <c r="E39" s="2975"/>
      <c r="F39" s="2976"/>
      <c r="G39" s="2976"/>
      <c r="H39" s="2976"/>
      <c r="I39" s="2977" t="s">
        <v>191</v>
      </c>
      <c r="J39" s="2978"/>
      <c r="K39" s="2975"/>
      <c r="L39" s="2976"/>
      <c r="M39" s="2979"/>
      <c r="N39" s="2962"/>
      <c r="O39" s="2963"/>
    </row>
    <row r="40" spans="1:15" ht="24.95" customHeight="1">
      <c r="A40" s="2955"/>
      <c r="B40" s="2980" t="s">
        <v>766</v>
      </c>
      <c r="C40" s="2981"/>
      <c r="D40" s="2980" t="s">
        <v>767</v>
      </c>
      <c r="E40" s="2982"/>
      <c r="F40" s="2982"/>
      <c r="G40" s="2982"/>
      <c r="H40" s="2982"/>
      <c r="I40" s="2982"/>
      <c r="J40" s="2982"/>
      <c r="K40" s="2982"/>
      <c r="L40" s="2982"/>
      <c r="M40" s="2981"/>
      <c r="N40" s="2980" t="s">
        <v>101</v>
      </c>
      <c r="O40" s="2981"/>
    </row>
    <row r="41" spans="1:15" ht="35.1" customHeight="1">
      <c r="A41" s="2955"/>
      <c r="B41" s="752" t="s">
        <v>768</v>
      </c>
      <c r="C41" s="803"/>
      <c r="D41" s="754" t="s">
        <v>93</v>
      </c>
      <c r="E41" s="2950" t="s">
        <v>769</v>
      </c>
      <c r="F41" s="2951"/>
      <c r="G41" s="2951"/>
      <c r="H41" s="2951"/>
      <c r="I41" s="801"/>
      <c r="J41" s="2952" t="s">
        <v>770</v>
      </c>
      <c r="K41" s="2952"/>
      <c r="L41" s="2952"/>
      <c r="M41" s="2953"/>
      <c r="N41" s="2148"/>
      <c r="O41" s="2964" t="s">
        <v>771</v>
      </c>
    </row>
    <row r="42" spans="1:15" ht="35.1" customHeight="1">
      <c r="A42" s="2955"/>
      <c r="B42" s="752" t="s">
        <v>772</v>
      </c>
      <c r="C42" s="803"/>
      <c r="D42" s="755" t="s">
        <v>66</v>
      </c>
      <c r="E42" s="2966"/>
      <c r="F42" s="2967"/>
      <c r="G42" s="2967"/>
      <c r="H42" s="2967"/>
      <c r="I42" s="801" t="s">
        <v>356</v>
      </c>
      <c r="J42" s="2967"/>
      <c r="K42" s="2967"/>
      <c r="L42" s="2967"/>
      <c r="M42" s="2968"/>
      <c r="N42" s="2150"/>
      <c r="O42" s="2965"/>
    </row>
    <row r="43" spans="1:15" ht="35.1" customHeight="1">
      <c r="A43" s="2955"/>
      <c r="B43" s="752" t="s">
        <v>773</v>
      </c>
      <c r="C43" s="803"/>
      <c r="D43" s="755" t="s">
        <v>67</v>
      </c>
      <c r="E43" s="802"/>
      <c r="F43" s="801" t="s">
        <v>774</v>
      </c>
      <c r="G43" s="802"/>
      <c r="H43" s="801" t="s">
        <v>56</v>
      </c>
      <c r="I43" s="801" t="s">
        <v>356</v>
      </c>
      <c r="J43" s="802"/>
      <c r="K43" s="801" t="s">
        <v>774</v>
      </c>
      <c r="L43" s="802"/>
      <c r="M43" s="750" t="s">
        <v>56</v>
      </c>
      <c r="N43" s="2148"/>
      <c r="O43" s="2964" t="s">
        <v>775</v>
      </c>
    </row>
    <row r="44" spans="1:15" ht="35.1" customHeight="1" thickBot="1">
      <c r="A44" s="2956"/>
      <c r="B44" s="2948"/>
      <c r="C44" s="2949"/>
      <c r="D44" s="749" t="s">
        <v>776</v>
      </c>
      <c r="E44" s="2970"/>
      <c r="F44" s="2971"/>
      <c r="G44" s="748" t="s">
        <v>230</v>
      </c>
      <c r="H44" s="748"/>
      <c r="I44" s="748"/>
      <c r="J44" s="748"/>
      <c r="K44" s="748"/>
      <c r="L44" s="748"/>
      <c r="M44" s="747"/>
      <c r="N44" s="2150"/>
      <c r="O44" s="2969"/>
    </row>
    <row r="45" spans="1:15" ht="15.95" customHeight="1">
      <c r="A45" s="744" t="s">
        <v>777</v>
      </c>
      <c r="B45" s="744"/>
      <c r="C45" s="743"/>
      <c r="D45" s="743"/>
      <c r="E45" s="743"/>
      <c r="F45" s="743"/>
      <c r="G45" s="743"/>
      <c r="H45" s="743"/>
      <c r="I45" s="743"/>
      <c r="J45" s="743"/>
      <c r="K45" s="743"/>
      <c r="L45" s="743"/>
      <c r="M45" s="743"/>
      <c r="N45" s="743"/>
      <c r="O45" s="743"/>
    </row>
    <row r="46" spans="1:15" ht="15.95" customHeight="1">
      <c r="A46" s="744"/>
      <c r="B46" s="744"/>
      <c r="C46" s="743"/>
      <c r="D46" s="743"/>
      <c r="E46" s="743"/>
      <c r="F46" s="743"/>
      <c r="G46" s="743"/>
      <c r="H46" s="743"/>
      <c r="I46" s="743"/>
      <c r="J46" s="743"/>
      <c r="K46" s="743"/>
      <c r="L46" s="743"/>
      <c r="M46" s="743"/>
      <c r="N46" s="743"/>
      <c r="O46" s="743"/>
    </row>
  </sheetData>
  <mergeCells count="119">
    <mergeCell ref="A29:A36"/>
    <mergeCell ref="B29:C29"/>
    <mergeCell ref="D29:M29"/>
    <mergeCell ref="B16:C16"/>
    <mergeCell ref="D16:M16"/>
    <mergeCell ref="N16:O16"/>
    <mergeCell ref="E17:H17"/>
    <mergeCell ref="J17:M17"/>
    <mergeCell ref="O17:O18"/>
    <mergeCell ref="E18:H18"/>
    <mergeCell ref="N25:N26"/>
    <mergeCell ref="N27:N28"/>
    <mergeCell ref="N33:N34"/>
    <mergeCell ref="N35:N36"/>
    <mergeCell ref="B28:C28"/>
    <mergeCell ref="E28:F28"/>
    <mergeCell ref="E25:H25"/>
    <mergeCell ref="J25:M25"/>
    <mergeCell ref="O25:O26"/>
    <mergeCell ref="E26:H26"/>
    <mergeCell ref="J26:M26"/>
    <mergeCell ref="O27:O28"/>
    <mergeCell ref="A13:A20"/>
    <mergeCell ref="N29:O29"/>
    <mergeCell ref="O11:O12"/>
    <mergeCell ref="A6:A12"/>
    <mergeCell ref="B6:C7"/>
    <mergeCell ref="D6:M6"/>
    <mergeCell ref="N6:O7"/>
    <mergeCell ref="E7:H7"/>
    <mergeCell ref="J18:M18"/>
    <mergeCell ref="E20:F20"/>
    <mergeCell ref="N17:N18"/>
    <mergeCell ref="N19:N20"/>
    <mergeCell ref="I7:J7"/>
    <mergeCell ref="K7:M7"/>
    <mergeCell ref="B8:C8"/>
    <mergeCell ref="D8:M8"/>
    <mergeCell ref="N8:O8"/>
    <mergeCell ref="B12:C12"/>
    <mergeCell ref="E12:F12"/>
    <mergeCell ref="N11:N12"/>
    <mergeCell ref="B13:C13"/>
    <mergeCell ref="D13:M13"/>
    <mergeCell ref="N13:O13"/>
    <mergeCell ref="B14:C15"/>
    <mergeCell ref="D14:M14"/>
    <mergeCell ref="N14:O15"/>
    <mergeCell ref="A2:O2"/>
    <mergeCell ref="B3:C3"/>
    <mergeCell ref="D3:J3"/>
    <mergeCell ref="K3:N3"/>
    <mergeCell ref="B5:C5"/>
    <mergeCell ref="D5:M5"/>
    <mergeCell ref="N5:O5"/>
    <mergeCell ref="E9:H9"/>
    <mergeCell ref="J9:M9"/>
    <mergeCell ref="O9:O10"/>
    <mergeCell ref="E10:H10"/>
    <mergeCell ref="J10:M10"/>
    <mergeCell ref="N9:N10"/>
    <mergeCell ref="E15:H15"/>
    <mergeCell ref="I15:J15"/>
    <mergeCell ref="K15:M15"/>
    <mergeCell ref="B24:C24"/>
    <mergeCell ref="D24:M24"/>
    <mergeCell ref="N24:O24"/>
    <mergeCell ref="O19:O20"/>
    <mergeCell ref="B20:C20"/>
    <mergeCell ref="D22:M22"/>
    <mergeCell ref="N22:O23"/>
    <mergeCell ref="E23:H23"/>
    <mergeCell ref="I23:J23"/>
    <mergeCell ref="K23:M23"/>
    <mergeCell ref="K39:M39"/>
    <mergeCell ref="B40:C40"/>
    <mergeCell ref="D40:M40"/>
    <mergeCell ref="N40:O40"/>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B44:C44"/>
    <mergeCell ref="E41:H41"/>
    <mergeCell ref="J41:M41"/>
    <mergeCell ref="N41:N42"/>
    <mergeCell ref="A21:A28"/>
    <mergeCell ref="B21:C21"/>
    <mergeCell ref="D21:M21"/>
    <mergeCell ref="N21:O21"/>
    <mergeCell ref="B22:C23"/>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s>
  <phoneticPr fontId="60"/>
  <conditionalFormatting sqref="N9">
    <cfRule type="cellIs" dxfId="119" priority="13" operator="equal">
      <formula>""</formula>
    </cfRule>
  </conditionalFormatting>
  <conditionalFormatting sqref="N11">
    <cfRule type="cellIs" dxfId="118" priority="12" operator="equal">
      <formula>""</formula>
    </cfRule>
  </conditionalFormatting>
  <conditionalFormatting sqref="N17">
    <cfRule type="cellIs" dxfId="117" priority="11" operator="equal">
      <formula>""</formula>
    </cfRule>
  </conditionalFormatting>
  <conditionalFormatting sqref="N19">
    <cfRule type="cellIs" dxfId="116" priority="10" operator="equal">
      <formula>""</formula>
    </cfRule>
  </conditionalFormatting>
  <conditionalFormatting sqref="N25">
    <cfRule type="cellIs" dxfId="115" priority="9" operator="equal">
      <formula>""</formula>
    </cfRule>
  </conditionalFormatting>
  <conditionalFormatting sqref="N27">
    <cfRule type="cellIs" dxfId="114" priority="8" operator="equal">
      <formula>""</formula>
    </cfRule>
  </conditionalFormatting>
  <conditionalFormatting sqref="N33">
    <cfRule type="cellIs" dxfId="113" priority="7" operator="equal">
      <formula>""</formula>
    </cfRule>
  </conditionalFormatting>
  <conditionalFormatting sqref="N35">
    <cfRule type="cellIs" dxfId="112" priority="6" operator="equal">
      <formula>""</formula>
    </cfRule>
  </conditionalFormatting>
  <conditionalFormatting sqref="N41">
    <cfRule type="cellIs" dxfId="111" priority="5" operator="equal">
      <formula>""</formula>
    </cfRule>
  </conditionalFormatting>
  <conditionalFormatting sqref="N43">
    <cfRule type="cellIs" dxfId="110" priority="4" operator="equal">
      <formula>""</formula>
    </cfRule>
  </conditionalFormatting>
  <conditionalFormatting sqref="B6:C7 D6:M6 E7:H7 K7:M7 N6:O7 I9 E10:H10 J10:M10 E11 G11 J11 L11 E12:F12 C9:C11 B14:C15 D14:M14 E15:H15 K15:M15 N14:O15 C17:C19 I17 E18:H18 J18:M18 E19 G19 J19 L19 E20:F20">
    <cfRule type="containsBlanks" dxfId="109" priority="3">
      <formula>LEN(TRIM(B6))=0</formula>
    </cfRule>
  </conditionalFormatting>
  <conditionalFormatting sqref="B22:C23 D22:M22 E23:H23 K23:M23 N22:O23 C25:C27 I25 E26:H26 J26:M26 E27 G27 J27 L27 E28:F28 B30:C31 D30:M30 E31:H31 K31:M31 N30:O31 C33:C35 I33 E34:H34 J34:M34 E35 G35 J35 L35 E36:F36">
    <cfRule type="containsBlanks" dxfId="108" priority="2">
      <formula>LEN(TRIM(B22))=0</formula>
    </cfRule>
  </conditionalFormatting>
  <conditionalFormatting sqref="B38:C39 D38:M38 E39:H39 K39:M39 N38:O39 C41:C43 I41 E42:H42 J42:M42 E43 G43 J43 L43 E44:F44">
    <cfRule type="containsBlanks" dxfId="107" priority="1">
      <formula>LEN(TRIM(B38))=0</formula>
    </cfRule>
  </conditionalFormatting>
  <dataValidations count="1">
    <dataValidation type="list" allowBlank="1" showInputMessage="1" showErrorMessage="1" sqref="N9 N11 N17 N19 N25 N27 N33 N35 N41 N43">
      <formula1>$Q$1</formula1>
    </dataValidation>
  </dataValidations>
  <pageMargins left="0.51181102362204722" right="0.51181102362204722" top="0.55118110236220474" bottom="0.55118110236220474" header="0.31496062992125984" footer="0.31496062992125984"/>
  <pageSetup paperSize="9" scale="55" orientation="portrait" r:id="rId1"/>
  <headerFooter scaleWithDoc="0">
    <oddFooter>&amp;R東京支部８月開講コース</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161"/>
  <sheetViews>
    <sheetView view="pageBreakPreview" zoomScaleNormal="100" zoomScaleSheetLayoutView="100" workbookViewId="0">
      <selection activeCell="H12" sqref="H12"/>
    </sheetView>
  </sheetViews>
  <sheetFormatPr defaultColWidth="12.625" defaultRowHeight="30" customHeight="1"/>
  <cols>
    <col min="1" max="2" width="3.625" style="35" customWidth="1"/>
    <col min="3" max="15" width="5.625" style="35" customWidth="1"/>
    <col min="16" max="16" width="15.625" style="35" customWidth="1"/>
    <col min="17" max="17" width="4.625" style="35" customWidth="1"/>
    <col min="18" max="16384" width="12.625" style="35"/>
  </cols>
  <sheetData>
    <row r="1" spans="1:16" ht="20.100000000000001" customHeight="1">
      <c r="P1" s="823" t="s">
        <v>534</v>
      </c>
    </row>
    <row r="2" spans="1:16" ht="30" customHeight="1">
      <c r="P2" s="443"/>
    </row>
    <row r="3" spans="1:16" ht="30" customHeight="1">
      <c r="A3" s="3002" t="s">
        <v>94</v>
      </c>
      <c r="B3" s="3002"/>
      <c r="C3" s="3002"/>
      <c r="D3" s="3002"/>
      <c r="E3" s="3002"/>
      <c r="F3" s="3002"/>
      <c r="G3" s="3002"/>
      <c r="H3" s="3002"/>
      <c r="I3" s="3002"/>
      <c r="J3" s="3002"/>
      <c r="K3" s="3002"/>
      <c r="L3" s="3002"/>
      <c r="M3" s="3002"/>
      <c r="N3" s="3002"/>
      <c r="O3" s="3002"/>
      <c r="P3" s="3002"/>
    </row>
    <row r="4" spans="1:16" ht="20.100000000000001" customHeight="1">
      <c r="A4" s="46"/>
      <c r="B4" s="46"/>
      <c r="C4" s="46"/>
      <c r="D4" s="46"/>
      <c r="E4" s="46"/>
      <c r="F4" s="46"/>
      <c r="G4" s="46"/>
      <c r="H4" s="46"/>
      <c r="I4" s="46"/>
      <c r="J4" s="46"/>
      <c r="K4" s="46"/>
      <c r="L4" s="46"/>
      <c r="M4" s="46"/>
      <c r="N4" s="46"/>
      <c r="O4" s="46"/>
      <c r="P4" s="46"/>
    </row>
    <row r="5" spans="1:16" ht="24.95" customHeight="1">
      <c r="A5" s="2101" t="s">
        <v>60</v>
      </c>
      <c r="B5" s="2101"/>
      <c r="C5" s="2101"/>
      <c r="D5" s="2101"/>
      <c r="E5" s="2101"/>
      <c r="F5" s="3003" t="str">
        <f>IF(様式1!L11="","",様式1!L11)</f>
        <v/>
      </c>
      <c r="G5" s="3003"/>
      <c r="H5" s="3003"/>
      <c r="I5" s="3003"/>
      <c r="J5" s="3003"/>
      <c r="K5" s="3003"/>
      <c r="L5" s="3003"/>
      <c r="M5" s="162"/>
      <c r="N5" s="162"/>
      <c r="O5" s="441" t="s">
        <v>533</v>
      </c>
      <c r="P5" s="442"/>
    </row>
    <row r="6" spans="1:16" ht="20.100000000000001" customHeight="1" thickBot="1">
      <c r="A6" s="47"/>
      <c r="B6" s="47"/>
      <c r="C6" s="47"/>
      <c r="D6" s="47"/>
      <c r="E6" s="47"/>
      <c r="F6" s="44"/>
      <c r="G6" s="44"/>
      <c r="H6" s="44"/>
      <c r="I6" s="44"/>
      <c r="J6" s="44"/>
      <c r="K6" s="44"/>
      <c r="M6" s="44"/>
      <c r="N6" s="44"/>
      <c r="O6" s="44"/>
    </row>
    <row r="7" spans="1:16" ht="39.950000000000003" customHeight="1" thickBot="1">
      <c r="A7" s="3004" t="s">
        <v>61</v>
      </c>
      <c r="B7" s="3005"/>
      <c r="C7" s="3006"/>
      <c r="D7" s="3007" t="str">
        <f>IF(様式1!G36="","",様式1!G36)</f>
        <v/>
      </c>
      <c r="E7" s="3008"/>
      <c r="F7" s="3008"/>
      <c r="G7" s="3008"/>
      <c r="H7" s="3008"/>
      <c r="I7" s="3008"/>
      <c r="J7" s="3008"/>
      <c r="K7" s="3008"/>
      <c r="L7" s="3008"/>
      <c r="M7" s="3008"/>
      <c r="N7" s="3008"/>
      <c r="O7" s="3008"/>
      <c r="P7" s="3009"/>
    </row>
    <row r="8" spans="1:16" ht="69.95" customHeight="1" thickBot="1">
      <c r="A8" s="3010" t="s">
        <v>95</v>
      </c>
      <c r="B8" s="3011"/>
      <c r="C8" s="3012"/>
      <c r="D8" s="3013"/>
      <c r="E8" s="3014"/>
      <c r="F8" s="3014"/>
      <c r="G8" s="3014"/>
      <c r="H8" s="3014"/>
      <c r="I8" s="3014"/>
      <c r="J8" s="3014"/>
      <c r="K8" s="3014"/>
      <c r="L8" s="3014"/>
      <c r="M8" s="3014"/>
      <c r="N8" s="3014"/>
      <c r="O8" s="3014"/>
      <c r="P8" s="3015"/>
    </row>
    <row r="9" spans="1:16" ht="24.75" customHeight="1">
      <c r="A9" s="3019" t="s">
        <v>96</v>
      </c>
      <c r="B9" s="3021" t="s">
        <v>70</v>
      </c>
      <c r="C9" s="3022"/>
      <c r="D9" s="3022"/>
      <c r="E9" s="3023"/>
      <c r="F9" s="3021" t="s">
        <v>71</v>
      </c>
      <c r="G9" s="3022"/>
      <c r="H9" s="3022"/>
      <c r="I9" s="3022"/>
      <c r="J9" s="3022"/>
      <c r="K9" s="3022"/>
      <c r="L9" s="3022"/>
      <c r="M9" s="3022"/>
      <c r="N9" s="3022"/>
      <c r="O9" s="3022"/>
      <c r="P9" s="444" t="s">
        <v>67</v>
      </c>
    </row>
    <row r="10" spans="1:16" ht="30" customHeight="1">
      <c r="A10" s="3019"/>
      <c r="B10" s="2988" t="s">
        <v>72</v>
      </c>
      <c r="C10" s="2989"/>
      <c r="D10" s="2990"/>
      <c r="E10" s="2991"/>
      <c r="F10" s="2992"/>
      <c r="G10" s="2993"/>
      <c r="H10" s="2993"/>
      <c r="I10" s="2993"/>
      <c r="J10" s="2993"/>
      <c r="K10" s="2993"/>
      <c r="L10" s="2993"/>
      <c r="M10" s="2993"/>
      <c r="N10" s="2993"/>
      <c r="O10" s="2993"/>
      <c r="P10" s="445"/>
    </row>
    <row r="11" spans="1:16" ht="30" customHeight="1">
      <c r="A11" s="3019"/>
      <c r="B11" s="2988"/>
      <c r="C11" s="2994"/>
      <c r="D11" s="2995"/>
      <c r="E11" s="2996"/>
      <c r="F11" s="2997"/>
      <c r="G11" s="2998"/>
      <c r="H11" s="2998"/>
      <c r="I11" s="2998"/>
      <c r="J11" s="2998"/>
      <c r="K11" s="2998"/>
      <c r="L11" s="2998"/>
      <c r="M11" s="2998"/>
      <c r="N11" s="2998"/>
      <c r="O11" s="3001"/>
      <c r="P11" s="446"/>
    </row>
    <row r="12" spans="1:16" ht="30" customHeight="1">
      <c r="A12" s="3019"/>
      <c r="B12" s="2988"/>
      <c r="C12" s="2994"/>
      <c r="D12" s="2995"/>
      <c r="E12" s="2996"/>
      <c r="F12" s="2997"/>
      <c r="G12" s="2998"/>
      <c r="H12" s="2998"/>
      <c r="I12" s="2998"/>
      <c r="J12" s="2998"/>
      <c r="K12" s="2998"/>
      <c r="L12" s="2998"/>
      <c r="M12" s="2998"/>
      <c r="N12" s="2998"/>
      <c r="O12" s="3001"/>
      <c r="P12" s="446"/>
    </row>
    <row r="13" spans="1:16" ht="30" customHeight="1">
      <c r="A13" s="3019"/>
      <c r="B13" s="2988"/>
      <c r="C13" s="2994"/>
      <c r="D13" s="2995"/>
      <c r="E13" s="2996"/>
      <c r="F13" s="2997"/>
      <c r="G13" s="2998"/>
      <c r="H13" s="2998"/>
      <c r="I13" s="2998"/>
      <c r="J13" s="2998"/>
      <c r="K13" s="2998"/>
      <c r="L13" s="2998"/>
      <c r="M13" s="2998"/>
      <c r="N13" s="2998"/>
      <c r="O13" s="3001"/>
      <c r="P13" s="446"/>
    </row>
    <row r="14" spans="1:16" ht="30" customHeight="1">
      <c r="A14" s="3019"/>
      <c r="B14" s="2988"/>
      <c r="C14" s="2994"/>
      <c r="D14" s="2995"/>
      <c r="E14" s="2996"/>
      <c r="F14" s="2997"/>
      <c r="G14" s="2998"/>
      <c r="H14" s="2998"/>
      <c r="I14" s="2998"/>
      <c r="J14" s="2998"/>
      <c r="K14" s="2998"/>
      <c r="L14" s="2998"/>
      <c r="M14" s="2998"/>
      <c r="N14" s="2998"/>
      <c r="O14" s="3001"/>
      <c r="P14" s="446"/>
    </row>
    <row r="15" spans="1:16" ht="30" customHeight="1">
      <c r="A15" s="3019"/>
      <c r="B15" s="2988"/>
      <c r="C15" s="2994"/>
      <c r="D15" s="2995"/>
      <c r="E15" s="2996"/>
      <c r="F15" s="2997"/>
      <c r="G15" s="2998"/>
      <c r="H15" s="2998"/>
      <c r="I15" s="2998"/>
      <c r="J15" s="2998"/>
      <c r="K15" s="2998"/>
      <c r="L15" s="2998"/>
      <c r="M15" s="2998"/>
      <c r="N15" s="2998"/>
      <c r="O15" s="2998"/>
      <c r="P15" s="446"/>
    </row>
    <row r="16" spans="1:16" ht="30" customHeight="1">
      <c r="A16" s="3019"/>
      <c r="B16" s="2988"/>
      <c r="C16" s="2994"/>
      <c r="D16" s="2995"/>
      <c r="E16" s="2996"/>
      <c r="F16" s="2997"/>
      <c r="G16" s="2998"/>
      <c r="H16" s="2998"/>
      <c r="I16" s="2998"/>
      <c r="J16" s="2998"/>
      <c r="K16" s="2998"/>
      <c r="L16" s="2998"/>
      <c r="M16" s="2998"/>
      <c r="N16" s="2998"/>
      <c r="O16" s="2998"/>
      <c r="P16" s="446"/>
    </row>
    <row r="17" spans="1:16" ht="30" customHeight="1">
      <c r="A17" s="3019"/>
      <c r="B17" s="2988"/>
      <c r="C17" s="2994"/>
      <c r="D17" s="2995"/>
      <c r="E17" s="2996"/>
      <c r="F17" s="2997"/>
      <c r="G17" s="2998"/>
      <c r="H17" s="2998"/>
      <c r="I17" s="2998"/>
      <c r="J17" s="2998"/>
      <c r="K17" s="2998"/>
      <c r="L17" s="2998"/>
      <c r="M17" s="2998"/>
      <c r="N17" s="2998"/>
      <c r="O17" s="2998"/>
      <c r="P17" s="446"/>
    </row>
    <row r="18" spans="1:16" ht="30" customHeight="1">
      <c r="A18" s="3019"/>
      <c r="B18" s="2988"/>
      <c r="C18" s="3016"/>
      <c r="D18" s="3017"/>
      <c r="E18" s="3018"/>
      <c r="F18" s="2999"/>
      <c r="G18" s="3000"/>
      <c r="H18" s="3000"/>
      <c r="I18" s="3000"/>
      <c r="J18" s="3000"/>
      <c r="K18" s="3000"/>
      <c r="L18" s="3000"/>
      <c r="M18" s="3000"/>
      <c r="N18" s="3000"/>
      <c r="O18" s="3000"/>
      <c r="P18" s="447"/>
    </row>
    <row r="19" spans="1:16" ht="30" customHeight="1">
      <c r="A19" s="3019"/>
      <c r="B19" s="2987" t="s">
        <v>32</v>
      </c>
      <c r="C19" s="2989"/>
      <c r="D19" s="2990"/>
      <c r="E19" s="2991"/>
      <c r="F19" s="2992"/>
      <c r="G19" s="2993"/>
      <c r="H19" s="2993"/>
      <c r="I19" s="2993"/>
      <c r="J19" s="2993"/>
      <c r="K19" s="2993"/>
      <c r="L19" s="2993"/>
      <c r="M19" s="2993"/>
      <c r="N19" s="2993"/>
      <c r="O19" s="2993"/>
      <c r="P19" s="445"/>
    </row>
    <row r="20" spans="1:16" ht="30" customHeight="1">
      <c r="A20" s="3019"/>
      <c r="B20" s="2988"/>
      <c r="C20" s="2994"/>
      <c r="D20" s="2995"/>
      <c r="E20" s="2996"/>
      <c r="F20" s="2997"/>
      <c r="G20" s="2998"/>
      <c r="H20" s="2998"/>
      <c r="I20" s="2998"/>
      <c r="J20" s="2998"/>
      <c r="K20" s="2998"/>
      <c r="L20" s="2998"/>
      <c r="M20" s="2998"/>
      <c r="N20" s="2998"/>
      <c r="O20" s="2998"/>
      <c r="P20" s="446"/>
    </row>
    <row r="21" spans="1:16" ht="30" customHeight="1">
      <c r="A21" s="3019"/>
      <c r="B21" s="2988"/>
      <c r="C21" s="2994"/>
      <c r="D21" s="2995"/>
      <c r="E21" s="2996"/>
      <c r="F21" s="2997"/>
      <c r="G21" s="2998"/>
      <c r="H21" s="2998"/>
      <c r="I21" s="2998"/>
      <c r="J21" s="2998"/>
      <c r="K21" s="2998"/>
      <c r="L21" s="2998"/>
      <c r="M21" s="2998"/>
      <c r="N21" s="2998"/>
      <c r="O21" s="2998"/>
      <c r="P21" s="446"/>
    </row>
    <row r="22" spans="1:16" ht="30" customHeight="1">
      <c r="A22" s="3019"/>
      <c r="B22" s="2988"/>
      <c r="C22" s="2994"/>
      <c r="D22" s="2995"/>
      <c r="E22" s="2996"/>
      <c r="F22" s="2997"/>
      <c r="G22" s="2998"/>
      <c r="H22" s="2998"/>
      <c r="I22" s="2998"/>
      <c r="J22" s="2998"/>
      <c r="K22" s="2998"/>
      <c r="L22" s="2998"/>
      <c r="M22" s="2998"/>
      <c r="N22" s="2998"/>
      <c r="O22" s="2998"/>
      <c r="P22" s="446"/>
    </row>
    <row r="23" spans="1:16" ht="30" customHeight="1">
      <c r="A23" s="3019"/>
      <c r="B23" s="2988"/>
      <c r="C23" s="2994"/>
      <c r="D23" s="2995"/>
      <c r="E23" s="2996"/>
      <c r="F23" s="2997"/>
      <c r="G23" s="2998"/>
      <c r="H23" s="2998"/>
      <c r="I23" s="2998"/>
      <c r="J23" s="2998"/>
      <c r="K23" s="2998"/>
      <c r="L23" s="2998"/>
      <c r="M23" s="2998"/>
      <c r="N23" s="2998"/>
      <c r="O23" s="2998"/>
      <c r="P23" s="446"/>
    </row>
    <row r="24" spans="1:16" ht="30" customHeight="1">
      <c r="A24" s="3019"/>
      <c r="B24" s="2988"/>
      <c r="C24" s="2994"/>
      <c r="D24" s="2995"/>
      <c r="E24" s="2996"/>
      <c r="F24" s="2997"/>
      <c r="G24" s="2998"/>
      <c r="H24" s="2998"/>
      <c r="I24" s="2998"/>
      <c r="J24" s="2998"/>
      <c r="K24" s="2998"/>
      <c r="L24" s="2998"/>
      <c r="M24" s="2998"/>
      <c r="N24" s="2998"/>
      <c r="O24" s="2998"/>
      <c r="P24" s="446"/>
    </row>
    <row r="25" spans="1:16" ht="30" customHeight="1">
      <c r="A25" s="3019"/>
      <c r="B25" s="2988"/>
      <c r="C25" s="2994"/>
      <c r="D25" s="2995"/>
      <c r="E25" s="2996"/>
      <c r="F25" s="2997"/>
      <c r="G25" s="2998"/>
      <c r="H25" s="2998"/>
      <c r="I25" s="2998"/>
      <c r="J25" s="2998"/>
      <c r="K25" s="2998"/>
      <c r="L25" s="2998"/>
      <c r="M25" s="2998"/>
      <c r="N25" s="2998"/>
      <c r="O25" s="2998"/>
      <c r="P25" s="446"/>
    </row>
    <row r="26" spans="1:16" ht="30" customHeight="1">
      <c r="A26" s="3019"/>
      <c r="B26" s="2988"/>
      <c r="C26" s="2994"/>
      <c r="D26" s="2995"/>
      <c r="E26" s="2996"/>
      <c r="F26" s="2997"/>
      <c r="G26" s="2998"/>
      <c r="H26" s="2998"/>
      <c r="I26" s="2998"/>
      <c r="J26" s="2998"/>
      <c r="K26" s="2998"/>
      <c r="L26" s="2998"/>
      <c r="M26" s="2998"/>
      <c r="N26" s="2998"/>
      <c r="O26" s="2998"/>
      <c r="P26" s="446"/>
    </row>
    <row r="27" spans="1:16" ht="30" customHeight="1">
      <c r="A27" s="3019"/>
      <c r="B27" s="2988"/>
      <c r="C27" s="3016"/>
      <c r="D27" s="3017"/>
      <c r="E27" s="3018"/>
      <c r="F27" s="2999"/>
      <c r="G27" s="3000"/>
      <c r="H27" s="3000"/>
      <c r="I27" s="3000"/>
      <c r="J27" s="3000"/>
      <c r="K27" s="3000"/>
      <c r="L27" s="3000"/>
      <c r="M27" s="3000"/>
      <c r="N27" s="3000"/>
      <c r="O27" s="3000"/>
      <c r="P27" s="446"/>
    </row>
    <row r="28" spans="1:16" ht="30" customHeight="1" thickBot="1">
      <c r="A28" s="3020"/>
      <c r="B28" s="420" t="s">
        <v>97</v>
      </c>
      <c r="C28" s="421"/>
      <c r="D28" s="421"/>
      <c r="E28" s="421"/>
      <c r="F28" s="421"/>
      <c r="G28" s="421"/>
      <c r="H28" s="421"/>
      <c r="I28" s="421"/>
      <c r="J28" s="421"/>
      <c r="K28" s="421"/>
      <c r="L28" s="421"/>
      <c r="M28" s="421"/>
      <c r="N28" s="421"/>
      <c r="O28" s="421"/>
      <c r="P28" s="364">
        <f>SUM(P10:P27)</f>
        <v>0</v>
      </c>
    </row>
    <row r="30" spans="1:16" ht="40.5" customHeight="1"/>
    <row r="35" ht="84.95" customHeight="1"/>
    <row r="36" ht="84.95" customHeight="1"/>
    <row r="37" ht="84.95" customHeight="1"/>
    <row r="38" ht="84.95" customHeight="1"/>
    <row r="39" ht="15" customHeight="1"/>
    <row r="40" ht="21.75" customHeight="1"/>
    <row r="41" ht="21.75" customHeight="1"/>
    <row r="42" ht="21.75" customHeight="1"/>
    <row r="43" ht="21.75" customHeight="1"/>
    <row r="44" ht="21.75" customHeight="1"/>
    <row r="45" ht="21.75" customHeight="1"/>
    <row r="46" ht="22.5" customHeight="1"/>
    <row r="47" ht="21.75" customHeight="1"/>
    <row r="48" ht="21.75" customHeight="1"/>
    <row r="49" ht="3.75" customHeight="1"/>
    <row r="50" ht="21.75" customHeight="1"/>
    <row r="51" ht="21.75" customHeight="1"/>
    <row r="52" ht="21.75" customHeight="1"/>
    <row r="53" ht="3.75" customHeight="1"/>
    <row r="54" ht="21.75" customHeight="1"/>
    <row r="55" ht="3.75" customHeight="1"/>
    <row r="56" ht="21.75" customHeight="1"/>
    <row r="57" ht="21.75" customHeight="1"/>
    <row r="58" ht="3.75" customHeight="1"/>
    <row r="59" ht="21.75" customHeight="1"/>
    <row r="60" ht="21.75" customHeight="1"/>
    <row r="61" ht="21.75" customHeight="1"/>
    <row r="62" ht="3.75" customHeight="1"/>
    <row r="63" ht="21.75" customHeight="1"/>
    <row r="64" ht="15" customHeight="1"/>
    <row r="65" ht="21.75" customHeight="1"/>
    <row r="66" ht="21.75" customHeight="1"/>
    <row r="67" ht="21.75" customHeight="1"/>
    <row r="68" ht="21.75" customHeight="1"/>
    <row r="69" ht="21.75" customHeight="1"/>
    <row r="70" ht="3.75" customHeight="1"/>
    <row r="71" ht="21.75" customHeight="1"/>
    <row r="72" ht="21.75" customHeight="1"/>
    <row r="73" ht="3.75" customHeight="1"/>
    <row r="74" ht="21.75" customHeight="1"/>
    <row r="75" ht="21.75" customHeight="1"/>
    <row r="76" ht="5.0999999999999996" customHeight="1"/>
    <row r="77" ht="21.75" customHeight="1"/>
    <row r="78" ht="21.75" customHeight="1"/>
    <row r="79" ht="20.100000000000001" customHeight="1"/>
    <row r="81" ht="20.100000000000001" customHeight="1"/>
    <row r="82" ht="20.100000000000001" customHeight="1"/>
    <row r="83" ht="9.9499999999999993" customHeight="1"/>
    <row r="84" ht="80.099999999999994" customHeight="1"/>
    <row r="85" ht="24.75" customHeight="1"/>
    <row r="86" ht="24.75" customHeight="1"/>
    <row r="87" ht="24.75" customHeight="1"/>
    <row r="88" ht="80.099999999999994" customHeight="1"/>
    <row r="89" ht="20.100000000000001" customHeight="1"/>
    <row r="90" ht="36" customHeight="1"/>
    <row r="91" ht="36" customHeight="1"/>
    <row r="92" ht="36" customHeight="1"/>
    <row r="93" ht="36" customHeight="1"/>
    <row r="94" ht="36" customHeight="1"/>
    <row r="95" ht="36" customHeight="1"/>
    <row r="96" ht="36" customHeight="1"/>
    <row r="97" ht="36" customHeight="1"/>
    <row r="98" ht="36" customHeight="1"/>
    <row r="115" ht="21.75" customHeight="1"/>
    <row r="116" ht="3.75" customHeight="1"/>
    <row r="117" ht="84.95" customHeight="1"/>
    <row r="118" ht="84.95" customHeight="1"/>
    <row r="119" ht="84.95" customHeight="1"/>
    <row r="120" ht="84.95" customHeight="1"/>
    <row r="121" ht="84.95" customHeight="1"/>
    <row r="122" ht="15" customHeight="1"/>
    <row r="123" ht="21.75" customHeight="1"/>
    <row r="124" ht="21.75" customHeight="1"/>
    <row r="125" ht="21.75" customHeight="1"/>
    <row r="126" ht="21.75" customHeight="1"/>
    <row r="127" ht="21.75" customHeight="1"/>
    <row r="128" ht="21.75" customHeight="1"/>
    <row r="129" ht="22.5" customHeight="1"/>
    <row r="130" ht="21.75" customHeight="1"/>
    <row r="131" ht="21.75" customHeight="1"/>
    <row r="132" ht="3.75" customHeight="1"/>
    <row r="133" ht="21.75" customHeight="1"/>
    <row r="134" ht="21.75" customHeight="1"/>
    <row r="135" ht="21.75" customHeight="1"/>
    <row r="136" ht="3.75" customHeight="1"/>
    <row r="137" ht="21.75" customHeight="1"/>
    <row r="138" ht="3.75" customHeight="1"/>
    <row r="139" ht="21.75" customHeight="1"/>
    <row r="140" ht="21.75" customHeight="1"/>
    <row r="141" ht="3.75" customHeight="1"/>
    <row r="142" ht="21.75" customHeight="1"/>
    <row r="143" ht="21.75" customHeight="1"/>
    <row r="144" ht="21.75" customHeight="1"/>
    <row r="145" ht="3.75" customHeight="1"/>
    <row r="146" ht="21.75" customHeight="1"/>
    <row r="147" ht="15" customHeight="1"/>
    <row r="148" ht="21.75" customHeight="1"/>
    <row r="149" ht="21.75" customHeight="1"/>
    <row r="150" ht="21.75" customHeight="1"/>
    <row r="151" ht="21.75" customHeight="1"/>
    <row r="152" ht="21.75" customHeight="1"/>
    <row r="153" ht="3.75" customHeight="1"/>
    <row r="154" ht="21.75" customHeight="1"/>
    <row r="155" ht="21.75" customHeight="1"/>
    <row r="156" ht="3.75" customHeight="1"/>
    <row r="157" ht="21.75" customHeight="1"/>
    <row r="158" ht="21.75" customHeight="1"/>
    <row r="159" ht="5.0999999999999996" customHeight="1"/>
    <row r="160" ht="21.75" customHeight="1"/>
    <row r="161" ht="21.75" customHeight="1"/>
  </sheetData>
  <mergeCells count="48">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 ref="A3:P3"/>
    <mergeCell ref="A5:E5"/>
    <mergeCell ref="F5:L5"/>
    <mergeCell ref="A7:C7"/>
    <mergeCell ref="D7:P7"/>
    <mergeCell ref="C25:E25"/>
    <mergeCell ref="F25:O25"/>
    <mergeCell ref="C26:E26"/>
    <mergeCell ref="F26:O26"/>
    <mergeCell ref="F21:O21"/>
    <mergeCell ref="C13:E13"/>
    <mergeCell ref="F13:O13"/>
    <mergeCell ref="C14:E14"/>
    <mergeCell ref="F14:O14"/>
    <mergeCell ref="C15:E15"/>
    <mergeCell ref="F15:O15"/>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s>
  <phoneticPr fontId="60"/>
  <conditionalFormatting sqref="P10:P27 F10:F27 P5 C10:D27 G10:O10 G15:O18 D8">
    <cfRule type="cellIs" dxfId="106" priority="2" stopIfTrue="1" operator="equal">
      <formula>""</formula>
    </cfRule>
  </conditionalFormatting>
  <conditionalFormatting sqref="P10:P27 F10:F27 P5 C10:D27 G10:O10 G15:O18 D8">
    <cfRule type="cellIs" dxfId="105" priority="1" stopIfTrue="1" operator="equal">
      <formula>""</formula>
    </cfRule>
  </conditionalFormatting>
  <dataValidations count="2">
    <dataValidation imeMode="off" allowBlank="1" showInputMessage="1" showErrorMessage="1" sqref="P10:P27"/>
    <dataValidation imeMode="hiragana" allowBlank="1" showInputMessage="1" showErrorMessage="1" sqref="F10:F27 P5 C10:D27 G10:O10 G15:O18"/>
  </dataValidations>
  <pageMargins left="0.51181102362204722" right="0.51181102362204722" top="0.55118110236220474" bottom="0.55118110236220474" header="0.31496062992125984" footer="0.31496062992125984"/>
  <pageSetup paperSize="9" scale="93" orientation="portrait" r:id="rId1"/>
  <headerFooter scaleWithDoc="0">
    <oddFooter>&amp;R東京支部８月開講コース</oddFooter>
  </headerFooter>
  <rowBreaks count="2" manualBreakCount="2">
    <brk id="78" max="16383" man="1"/>
    <brk id="10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3"/>
  <sheetViews>
    <sheetView view="pageBreakPreview" zoomScale="70" zoomScaleNormal="100" zoomScaleSheetLayoutView="70" workbookViewId="0">
      <selection activeCell="H12" sqref="H12"/>
    </sheetView>
  </sheetViews>
  <sheetFormatPr defaultRowHeight="13.5"/>
  <cols>
    <col min="1" max="1" width="2.625" style="87" customWidth="1"/>
    <col min="2" max="2" width="3.25" style="87" customWidth="1"/>
    <col min="3" max="3" width="8.875" style="87" customWidth="1"/>
    <col min="4" max="4" width="18.625" style="117" customWidth="1"/>
    <col min="5" max="7" width="4.375" style="117" customWidth="1"/>
    <col min="8" max="8" width="4.125" style="117" customWidth="1"/>
    <col min="9" max="9" width="44.375" style="117" customWidth="1"/>
    <col min="10" max="10" width="47.875" style="117" customWidth="1"/>
    <col min="11" max="11" width="17" style="118" customWidth="1"/>
    <col min="12" max="12" width="5.875" style="117" customWidth="1"/>
    <col min="13" max="13" width="2.375" style="87" customWidth="1"/>
    <col min="14" max="14" width="9" style="87"/>
    <col min="15" max="15" width="8.5" style="87" customWidth="1"/>
    <col min="16" max="16" width="141.5" style="87" customWidth="1"/>
    <col min="17" max="27" width="9" style="87"/>
    <col min="28" max="28" width="2.625" style="87" customWidth="1"/>
    <col min="29" max="16384" width="9" style="87"/>
  </cols>
  <sheetData>
    <row r="1" spans="1:13" ht="27.95" customHeight="1">
      <c r="A1" s="86"/>
      <c r="B1" s="3024" t="s">
        <v>847</v>
      </c>
      <c r="C1" s="3024"/>
      <c r="D1" s="3024"/>
      <c r="E1" s="3024"/>
      <c r="F1" s="3024"/>
      <c r="G1" s="3024"/>
      <c r="H1" s="3024"/>
      <c r="I1" s="3024"/>
      <c r="J1" s="3024"/>
      <c r="K1" s="3024"/>
      <c r="L1" s="3024"/>
      <c r="M1" s="107"/>
    </row>
    <row r="2" spans="1:13" ht="44.25" customHeight="1">
      <c r="A2" s="88"/>
      <c r="B2" s="3025" t="s">
        <v>616</v>
      </c>
      <c r="C2" s="3025"/>
      <c r="D2" s="3025"/>
      <c r="E2" s="3025"/>
      <c r="F2" s="3025"/>
      <c r="G2" s="3025"/>
      <c r="H2" s="3025"/>
      <c r="I2" s="3025"/>
      <c r="J2" s="3025"/>
      <c r="K2" s="3025"/>
      <c r="L2" s="3025"/>
    </row>
    <row r="3" spans="1:13" ht="32.25">
      <c r="A3" s="88"/>
      <c r="B3" s="3025" t="s">
        <v>617</v>
      </c>
      <c r="C3" s="3025"/>
      <c r="D3" s="3025"/>
      <c r="E3" s="3025"/>
      <c r="F3" s="3025"/>
      <c r="G3" s="3025"/>
      <c r="H3" s="3025"/>
      <c r="I3" s="3025"/>
      <c r="J3" s="3025"/>
      <c r="K3" s="3025"/>
      <c r="L3" s="555"/>
    </row>
    <row r="4" spans="1:13">
      <c r="A4" s="88"/>
      <c r="B4" s="89"/>
      <c r="D4" s="90"/>
      <c r="E4" s="90"/>
      <c r="F4" s="90"/>
      <c r="G4" s="90"/>
      <c r="H4" s="90"/>
      <c r="I4" s="90"/>
      <c r="J4" s="90"/>
      <c r="K4" s="91"/>
      <c r="L4" s="90"/>
      <c r="M4" s="107"/>
    </row>
    <row r="5" spans="1:13" ht="25.5" customHeight="1">
      <c r="A5" s="88"/>
      <c r="B5" s="92"/>
      <c r="D5" s="903" t="s">
        <v>874</v>
      </c>
      <c r="E5" s="100"/>
      <c r="F5" s="208"/>
      <c r="G5" s="208"/>
      <c r="H5" s="208"/>
      <c r="I5" s="208"/>
      <c r="J5" s="93"/>
      <c r="K5" s="94"/>
      <c r="L5" s="92"/>
      <c r="M5" s="107"/>
    </row>
    <row r="6" spans="1:13" ht="25.5" customHeight="1">
      <c r="A6" s="88"/>
      <c r="B6" s="92"/>
      <c r="D6" s="100" t="s">
        <v>5</v>
      </c>
      <c r="E6" s="3027" t="str">
        <f>IF(様式1!G36="","",様式1!G36)</f>
        <v/>
      </c>
      <c r="F6" s="3028"/>
      <c r="G6" s="3028"/>
      <c r="H6" s="3028"/>
      <c r="I6" s="3028"/>
      <c r="J6" s="3028"/>
      <c r="K6" s="94"/>
      <c r="L6" s="92"/>
      <c r="M6" s="107"/>
    </row>
    <row r="7" spans="1:13" s="96" customFormat="1" ht="25.5" customHeight="1">
      <c r="A7" s="95"/>
      <c r="B7" s="92"/>
      <c r="D7" s="92"/>
      <c r="E7" s="92"/>
      <c r="F7" s="92"/>
      <c r="G7" s="92"/>
      <c r="H7" s="92"/>
      <c r="I7" s="92"/>
      <c r="J7" s="92" t="s">
        <v>622</v>
      </c>
      <c r="K7" s="97"/>
      <c r="L7" s="571"/>
      <c r="M7" s="101"/>
    </row>
    <row r="8" spans="1:13" s="96" customFormat="1" ht="25.5" customHeight="1">
      <c r="A8" s="95"/>
      <c r="B8" s="92"/>
      <c r="D8" s="92"/>
      <c r="E8" s="92"/>
      <c r="F8" s="92"/>
      <c r="G8" s="92"/>
      <c r="H8" s="92"/>
      <c r="I8" s="92"/>
      <c r="J8" s="92"/>
      <c r="K8" s="98"/>
      <c r="L8" s="92"/>
      <c r="M8" s="101"/>
    </row>
    <row r="9" spans="1:13" s="96" customFormat="1" ht="37.5" customHeight="1">
      <c r="A9" s="95"/>
      <c r="B9" s="3026" t="s">
        <v>618</v>
      </c>
      <c r="C9" s="3026"/>
      <c r="D9" s="3026"/>
      <c r="E9" s="3026"/>
      <c r="F9" s="3026"/>
      <c r="G9" s="3026"/>
      <c r="H9" s="3026"/>
      <c r="I9" s="3026"/>
      <c r="J9" s="3026"/>
      <c r="K9" s="3026"/>
      <c r="L9" s="99"/>
      <c r="M9" s="101"/>
    </row>
    <row r="10" spans="1:13" s="96" customFormat="1" ht="25.5" customHeight="1">
      <c r="A10" s="95"/>
      <c r="B10" s="92"/>
      <c r="D10" s="92"/>
      <c r="E10" s="92"/>
      <c r="F10" s="92"/>
      <c r="G10" s="92"/>
      <c r="H10" s="92"/>
      <c r="I10" s="92"/>
      <c r="J10" s="92"/>
      <c r="K10" s="94"/>
      <c r="L10" s="92"/>
      <c r="M10" s="101"/>
    </row>
    <row r="11" spans="1:13" s="96" customFormat="1" ht="25.5" customHeight="1">
      <c r="A11" s="95"/>
      <c r="B11" s="92"/>
      <c r="D11" s="3030" t="s">
        <v>824</v>
      </c>
      <c r="E11" s="3030"/>
      <c r="F11" s="3030"/>
      <c r="G11" s="3030"/>
      <c r="H11" s="3030"/>
      <c r="I11" s="92"/>
      <c r="J11" s="92"/>
      <c r="K11" s="94"/>
      <c r="L11" s="92"/>
      <c r="M11" s="101"/>
    </row>
    <row r="12" spans="1:13" s="96" customFormat="1" ht="25.5" customHeight="1">
      <c r="A12" s="95"/>
      <c r="B12" s="92"/>
      <c r="D12" s="92"/>
      <c r="E12" s="92"/>
      <c r="F12" s="92"/>
      <c r="G12" s="92"/>
      <c r="H12" s="92"/>
      <c r="I12" s="92"/>
      <c r="J12" s="92"/>
      <c r="K12" s="94"/>
      <c r="L12" s="92"/>
      <c r="M12" s="101"/>
    </row>
    <row r="13" spans="1:13" s="96" customFormat="1" ht="36" customHeight="1">
      <c r="A13" s="95"/>
      <c r="B13" s="92"/>
      <c r="D13" s="100" t="s">
        <v>283</v>
      </c>
      <c r="F13" s="208"/>
      <c r="G13" s="208"/>
      <c r="H13" s="208"/>
      <c r="I13" s="3029"/>
      <c r="J13" s="3029"/>
      <c r="K13" s="208"/>
      <c r="L13" s="101"/>
      <c r="M13" s="101"/>
    </row>
    <row r="14" spans="1:13" s="96" customFormat="1" ht="25.5" customHeight="1">
      <c r="A14" s="95"/>
      <c r="B14" s="92"/>
      <c r="D14" s="99"/>
      <c r="E14" s="556" t="s">
        <v>45</v>
      </c>
      <c r="F14" s="557"/>
      <c r="G14" s="556"/>
      <c r="H14" s="557"/>
      <c r="I14" s="557"/>
      <c r="J14" s="100" t="s">
        <v>623</v>
      </c>
      <c r="K14" s="559"/>
      <c r="L14" s="570"/>
      <c r="M14" s="101"/>
    </row>
    <row r="15" spans="1:13" s="96" customFormat="1" ht="30" customHeight="1">
      <c r="A15" s="95"/>
      <c r="B15" s="92"/>
      <c r="D15" s="99"/>
      <c r="E15" s="3125" t="str">
        <f>IF(様式1!L9="","",様式1!L9)</f>
        <v/>
      </c>
      <c r="F15" s="3125"/>
      <c r="G15" s="3125"/>
      <c r="H15" s="3125"/>
      <c r="I15" s="3125"/>
      <c r="J15" s="99" t="str">
        <f>IF(様式9!C9="","",様式9!C9)</f>
        <v/>
      </c>
      <c r="K15" s="559"/>
      <c r="L15" s="570"/>
      <c r="M15" s="101"/>
    </row>
    <row r="16" spans="1:13" s="96" customFormat="1" ht="25.5" customHeight="1">
      <c r="A16" s="95"/>
      <c r="B16" s="101"/>
      <c r="D16" s="102"/>
      <c r="E16" s="556" t="s">
        <v>619</v>
      </c>
      <c r="F16" s="557"/>
      <c r="G16" s="556"/>
      <c r="H16" s="557"/>
      <c r="I16" s="557"/>
      <c r="J16" s="99" t="s">
        <v>624</v>
      </c>
      <c r="K16" s="559"/>
      <c r="L16" s="101"/>
      <c r="M16" s="101"/>
    </row>
    <row r="17" spans="1:13" s="96" customFormat="1" ht="30" customHeight="1">
      <c r="A17" s="95"/>
      <c r="B17" s="92"/>
      <c r="D17" s="99"/>
      <c r="E17" s="3125" t="str">
        <f>IF(様式1!L11="","",様式1!L11)</f>
        <v/>
      </c>
      <c r="F17" s="3125"/>
      <c r="G17" s="3125"/>
      <c r="H17" s="3125"/>
      <c r="I17" s="3125"/>
      <c r="J17" s="99" t="str">
        <f>IF(様式4!E40="","",様式4!E40)</f>
        <v/>
      </c>
      <c r="K17" s="559"/>
      <c r="L17" s="570"/>
      <c r="M17" s="101"/>
    </row>
    <row r="18" spans="1:13" s="96" customFormat="1" ht="9" customHeight="1">
      <c r="A18" s="95"/>
      <c r="B18" s="101"/>
      <c r="D18" s="102"/>
      <c r="E18" s="102"/>
      <c r="F18" s="102"/>
      <c r="G18" s="102"/>
      <c r="H18" s="102"/>
      <c r="I18" s="102"/>
      <c r="J18" s="102"/>
      <c r="K18" s="102"/>
      <c r="L18" s="99"/>
      <c r="M18" s="101"/>
    </row>
    <row r="19" spans="1:13" s="96" customFormat="1" ht="22.5" customHeight="1">
      <c r="A19" s="95"/>
      <c r="B19" s="3049" t="s">
        <v>6</v>
      </c>
      <c r="C19" s="3050"/>
      <c r="D19" s="3050"/>
      <c r="E19" s="3050"/>
      <c r="F19" s="3050"/>
      <c r="G19" s="3050"/>
      <c r="H19" s="3050"/>
      <c r="I19" s="103"/>
      <c r="J19" s="103"/>
      <c r="K19" s="104"/>
      <c r="L19" s="101"/>
      <c r="M19" s="101"/>
    </row>
    <row r="20" spans="1:13" s="96" customFormat="1" ht="5.25" customHeight="1" thickBot="1">
      <c r="A20" s="95"/>
      <c r="B20" s="105"/>
      <c r="C20" s="106"/>
      <c r="D20" s="106"/>
      <c r="E20" s="106"/>
      <c r="F20" s="106"/>
      <c r="G20" s="106"/>
      <c r="H20" s="106"/>
      <c r="I20" s="103"/>
      <c r="J20" s="103"/>
      <c r="K20" s="104"/>
      <c r="L20" s="101"/>
      <c r="M20" s="101"/>
    </row>
    <row r="21" spans="1:13" s="96" customFormat="1" ht="18.75" customHeight="1">
      <c r="A21" s="95"/>
      <c r="B21" s="3055" t="s">
        <v>7</v>
      </c>
      <c r="C21" s="3056"/>
      <c r="D21" s="3056"/>
      <c r="E21" s="3056" t="s">
        <v>67</v>
      </c>
      <c r="F21" s="3056"/>
      <c r="G21" s="3056"/>
      <c r="H21" s="3057" t="s">
        <v>8</v>
      </c>
      <c r="I21" s="3058"/>
      <c r="J21" s="3058"/>
      <c r="K21" s="3059"/>
      <c r="L21" s="572"/>
      <c r="M21" s="101"/>
    </row>
    <row r="22" spans="1:13" s="96" customFormat="1" ht="30" customHeight="1">
      <c r="A22" s="95"/>
      <c r="B22" s="3060">
        <f>様式1!F37</f>
        <v>45883</v>
      </c>
      <c r="C22" s="3061"/>
      <c r="D22" s="3062"/>
      <c r="E22" s="3031">
        <f>様式5!G56</f>
        <v>0</v>
      </c>
      <c r="F22" s="3032"/>
      <c r="G22" s="3033"/>
      <c r="H22" s="3040" t="str">
        <f>IF(様式5!F20="","",様式5!F20)</f>
        <v/>
      </c>
      <c r="I22" s="3041"/>
      <c r="J22" s="3041"/>
      <c r="K22" s="3042"/>
      <c r="L22" s="572"/>
      <c r="M22" s="101"/>
    </row>
    <row r="23" spans="1:13" s="96" customFormat="1" ht="20.25" customHeight="1">
      <c r="A23" s="95"/>
      <c r="B23" s="3066" t="s">
        <v>860</v>
      </c>
      <c r="C23" s="3067"/>
      <c r="D23" s="3068"/>
      <c r="E23" s="3034"/>
      <c r="F23" s="3035"/>
      <c r="G23" s="3036"/>
      <c r="H23" s="3043"/>
      <c r="I23" s="3044"/>
      <c r="J23" s="3044"/>
      <c r="K23" s="3045"/>
      <c r="L23" s="572"/>
      <c r="M23" s="101"/>
    </row>
    <row r="24" spans="1:13" s="96" customFormat="1" ht="30" customHeight="1" thickBot="1">
      <c r="A24" s="95"/>
      <c r="B24" s="3063" t="str">
        <f>IF(様式1!K37="","",様式1!K37)</f>
        <v/>
      </c>
      <c r="C24" s="3064"/>
      <c r="D24" s="3065"/>
      <c r="E24" s="3037"/>
      <c r="F24" s="3038"/>
      <c r="G24" s="3039"/>
      <c r="H24" s="3046"/>
      <c r="I24" s="3047"/>
      <c r="J24" s="3047"/>
      <c r="K24" s="3048"/>
      <c r="L24" s="572"/>
      <c r="M24" s="101"/>
    </row>
    <row r="25" spans="1:13" ht="21" customHeight="1">
      <c r="A25" s="88"/>
      <c r="B25" s="107"/>
      <c r="D25" s="108"/>
      <c r="E25" s="109"/>
      <c r="F25" s="108"/>
      <c r="G25" s="108"/>
      <c r="H25" s="108"/>
      <c r="I25" s="108"/>
      <c r="J25" s="108"/>
      <c r="K25" s="91"/>
      <c r="L25" s="90"/>
      <c r="M25" s="107"/>
    </row>
    <row r="26" spans="1:13" ht="26.25" customHeight="1">
      <c r="A26" s="88"/>
      <c r="B26" s="3051" t="s">
        <v>9</v>
      </c>
      <c r="C26" s="3052"/>
      <c r="D26" s="3052"/>
      <c r="E26" s="3052"/>
      <c r="F26" s="3052"/>
      <c r="G26" s="3052"/>
      <c r="H26" s="3052"/>
      <c r="I26" s="3052"/>
      <c r="J26" s="3052"/>
      <c r="K26" s="3052"/>
      <c r="L26" s="90"/>
      <c r="M26" s="107"/>
    </row>
    <row r="27" spans="1:13" ht="5.25" customHeight="1">
      <c r="A27" s="88"/>
      <c r="B27" s="110"/>
      <c r="C27" s="111"/>
      <c r="D27" s="111"/>
      <c r="E27" s="111"/>
      <c r="F27" s="111"/>
      <c r="G27" s="111"/>
      <c r="H27" s="111"/>
      <c r="I27" s="111"/>
      <c r="J27" s="111"/>
      <c r="K27" s="111"/>
      <c r="L27" s="90"/>
      <c r="M27" s="107"/>
    </row>
    <row r="28" spans="1:13" ht="18.75">
      <c r="A28" s="88"/>
      <c r="B28" s="3053" t="s">
        <v>10</v>
      </c>
      <c r="C28" s="3054"/>
      <c r="D28" s="3054"/>
      <c r="E28" s="3054"/>
      <c r="F28" s="3054"/>
      <c r="G28" s="3054"/>
      <c r="H28" s="3054"/>
      <c r="I28" s="3054"/>
      <c r="J28" s="112"/>
      <c r="K28" s="111"/>
      <c r="L28" s="90"/>
      <c r="M28" s="107"/>
    </row>
    <row r="29" spans="1:13" ht="21" customHeight="1" thickBot="1">
      <c r="A29" s="88"/>
      <c r="B29" s="3073" t="s">
        <v>725</v>
      </c>
      <c r="C29" s="3073"/>
      <c r="D29" s="3074"/>
      <c r="E29" s="3074"/>
      <c r="F29" s="3074"/>
      <c r="G29" s="3074"/>
      <c r="H29" s="3074"/>
      <c r="I29" s="3074"/>
      <c r="J29" s="3074"/>
      <c r="K29" s="3074"/>
      <c r="L29" s="573"/>
      <c r="M29" s="107"/>
    </row>
    <row r="30" spans="1:13" ht="25.5" customHeight="1">
      <c r="A30" s="88"/>
      <c r="B30" s="3075" t="s">
        <v>11</v>
      </c>
      <c r="C30" s="3076"/>
      <c r="D30" s="3077"/>
      <c r="E30" s="3081" t="s">
        <v>12</v>
      </c>
      <c r="F30" s="3082"/>
      <c r="G30" s="3083"/>
      <c r="H30" s="3086" t="s">
        <v>1830</v>
      </c>
      <c r="I30" s="3087"/>
      <c r="J30" s="3088"/>
      <c r="K30" s="3084" t="s">
        <v>299</v>
      </c>
      <c r="L30" s="210"/>
      <c r="M30" s="107"/>
    </row>
    <row r="31" spans="1:13" ht="25.5" customHeight="1">
      <c r="A31" s="88"/>
      <c r="B31" s="3078"/>
      <c r="C31" s="3079"/>
      <c r="D31" s="3080"/>
      <c r="E31" s="224" t="s">
        <v>300</v>
      </c>
      <c r="F31" s="225" t="s">
        <v>301</v>
      </c>
      <c r="G31" s="226" t="s">
        <v>302</v>
      </c>
      <c r="H31" s="3089"/>
      <c r="I31" s="3090"/>
      <c r="J31" s="3091"/>
      <c r="K31" s="3085"/>
      <c r="L31" s="210"/>
      <c r="M31" s="107"/>
    </row>
    <row r="32" spans="1:13" ht="25.5" customHeight="1">
      <c r="A32" s="88"/>
      <c r="B32" s="227"/>
      <c r="C32" s="267"/>
      <c r="D32" s="268"/>
      <c r="E32" s="244"/>
      <c r="F32" s="244"/>
      <c r="G32" s="245"/>
      <c r="H32" s="1753" t="s">
        <v>1831</v>
      </c>
      <c r="I32" s="3069"/>
      <c r="J32" s="3070"/>
      <c r="K32" s="246"/>
      <c r="L32" s="210"/>
    </row>
    <row r="33" spans="1:28" ht="25.5" customHeight="1">
      <c r="A33" s="88"/>
      <c r="B33" s="228" t="s">
        <v>303</v>
      </c>
      <c r="C33" s="281"/>
      <c r="D33" s="282"/>
      <c r="E33" s="247"/>
      <c r="F33" s="247"/>
      <c r="G33" s="248"/>
      <c r="H33" s="1755" t="s">
        <v>1832</v>
      </c>
      <c r="I33" s="3071"/>
      <c r="J33" s="3072"/>
      <c r="K33" s="249"/>
      <c r="L33" s="210"/>
      <c r="P33" s="308"/>
      <c r="Q33" s="107"/>
      <c r="R33" s="107"/>
      <c r="S33" s="107"/>
      <c r="T33" s="107"/>
      <c r="U33" s="107"/>
      <c r="V33" s="107"/>
      <c r="W33" s="107"/>
      <c r="X33" s="107"/>
      <c r="Y33" s="107"/>
      <c r="Z33" s="107"/>
      <c r="AA33" s="107"/>
      <c r="AB33" s="107"/>
    </row>
    <row r="34" spans="1:28" ht="25.5" customHeight="1">
      <c r="A34" s="88"/>
      <c r="B34" s="228"/>
      <c r="C34" s="267"/>
      <c r="D34" s="268"/>
      <c r="E34" s="244"/>
      <c r="F34" s="244"/>
      <c r="G34" s="245"/>
      <c r="H34" s="1753" t="s">
        <v>1831</v>
      </c>
      <c r="I34" s="3098"/>
      <c r="J34" s="3099"/>
      <c r="K34" s="246"/>
      <c r="L34" s="210"/>
      <c r="P34" s="213" t="s">
        <v>284</v>
      </c>
      <c r="Q34" s="107"/>
      <c r="R34" s="107"/>
      <c r="S34" s="107"/>
      <c r="T34" s="107"/>
      <c r="U34" s="107"/>
      <c r="V34" s="107"/>
      <c r="W34" s="107"/>
      <c r="X34" s="107"/>
      <c r="Y34" s="107"/>
      <c r="Z34" s="107"/>
      <c r="AA34" s="107"/>
      <c r="AB34" s="107"/>
    </row>
    <row r="35" spans="1:28" ht="25.5" customHeight="1">
      <c r="A35" s="88"/>
      <c r="B35" s="228"/>
      <c r="C35" s="283"/>
      <c r="D35" s="284"/>
      <c r="E35" s="250"/>
      <c r="F35" s="250"/>
      <c r="G35" s="251"/>
      <c r="H35" s="1756" t="s">
        <v>1832</v>
      </c>
      <c r="I35" s="3100"/>
      <c r="J35" s="3101"/>
      <c r="K35" s="252"/>
      <c r="L35" s="210"/>
      <c r="P35" s="1113" t="s">
        <v>1103</v>
      </c>
      <c r="Q35" s="107"/>
      <c r="R35" s="107"/>
      <c r="S35" s="107"/>
      <c r="T35" s="107"/>
      <c r="U35" s="107"/>
      <c r="V35" s="107"/>
      <c r="W35" s="107"/>
      <c r="X35" s="107"/>
      <c r="Y35" s="107"/>
      <c r="Z35" s="107"/>
      <c r="AA35" s="107"/>
      <c r="AB35" s="107"/>
    </row>
    <row r="36" spans="1:28" ht="25.5" customHeight="1">
      <c r="A36" s="88"/>
      <c r="B36" s="228"/>
      <c r="C36" s="269"/>
      <c r="D36" s="270"/>
      <c r="E36" s="247"/>
      <c r="F36" s="247"/>
      <c r="G36" s="248"/>
      <c r="H36" s="1755" t="s">
        <v>1833</v>
      </c>
      <c r="I36" s="3096"/>
      <c r="J36" s="3097"/>
      <c r="K36" s="249"/>
      <c r="L36" s="210"/>
      <c r="P36" s="214" t="s">
        <v>311</v>
      </c>
      <c r="Q36" s="107"/>
      <c r="R36" s="107"/>
      <c r="S36" s="107"/>
      <c r="T36" s="107"/>
      <c r="U36" s="107"/>
      <c r="V36" s="107"/>
      <c r="W36" s="107"/>
      <c r="X36" s="107"/>
      <c r="Y36" s="107"/>
      <c r="Z36" s="107"/>
      <c r="AA36" s="107"/>
      <c r="AB36" s="107"/>
    </row>
    <row r="37" spans="1:28" ht="25.5" customHeight="1">
      <c r="A37" s="88"/>
      <c r="B37" s="228"/>
      <c r="C37" s="267"/>
      <c r="D37" s="268"/>
      <c r="E37" s="244"/>
      <c r="F37" s="244"/>
      <c r="G37" s="245"/>
      <c r="H37" s="1753" t="s">
        <v>1831</v>
      </c>
      <c r="I37" s="3098"/>
      <c r="J37" s="3099"/>
      <c r="K37" s="246"/>
      <c r="L37" s="210"/>
      <c r="P37" s="213" t="s">
        <v>291</v>
      </c>
      <c r="Q37" s="107"/>
      <c r="R37" s="107"/>
      <c r="S37" s="107"/>
      <c r="T37" s="107"/>
      <c r="U37" s="107"/>
      <c r="V37" s="107"/>
      <c r="W37" s="107"/>
      <c r="X37" s="107"/>
      <c r="Y37" s="107"/>
      <c r="Z37" s="107"/>
      <c r="AA37" s="107"/>
      <c r="AB37" s="107"/>
    </row>
    <row r="38" spans="1:28" ht="25.5" customHeight="1">
      <c r="A38" s="88"/>
      <c r="B38" s="228" t="s">
        <v>304</v>
      </c>
      <c r="C38" s="281"/>
      <c r="D38" s="282"/>
      <c r="E38" s="247"/>
      <c r="F38" s="247"/>
      <c r="G38" s="248"/>
      <c r="H38" s="1755" t="s">
        <v>1832</v>
      </c>
      <c r="I38" s="3096"/>
      <c r="J38" s="3102"/>
      <c r="K38" s="249"/>
      <c r="L38" s="210"/>
      <c r="P38" s="213" t="s">
        <v>290</v>
      </c>
      <c r="Q38" s="107"/>
      <c r="R38" s="107"/>
      <c r="S38" s="107"/>
      <c r="T38" s="107"/>
      <c r="U38" s="107"/>
      <c r="V38" s="107"/>
      <c r="W38" s="107"/>
      <c r="X38" s="107"/>
      <c r="Y38" s="107"/>
      <c r="Z38" s="107"/>
      <c r="AA38" s="107"/>
      <c r="AB38" s="107"/>
    </row>
    <row r="39" spans="1:28" ht="25.5" customHeight="1">
      <c r="A39" s="88"/>
      <c r="B39" s="228"/>
      <c r="C39" s="273"/>
      <c r="D39" s="274"/>
      <c r="E39" s="253"/>
      <c r="F39" s="254"/>
      <c r="G39" s="255"/>
      <c r="H39" s="1754" t="s">
        <v>1831</v>
      </c>
      <c r="I39" s="3103"/>
      <c r="J39" s="3104"/>
      <c r="K39" s="256"/>
      <c r="L39" s="210"/>
      <c r="P39" s="1114" t="s">
        <v>1104</v>
      </c>
    </row>
    <row r="40" spans="1:28" ht="25.5" customHeight="1">
      <c r="A40" s="88"/>
      <c r="B40" s="229"/>
      <c r="C40" s="267"/>
      <c r="D40" s="268"/>
      <c r="E40" s="244"/>
      <c r="F40" s="244"/>
      <c r="G40" s="245"/>
      <c r="H40" s="1753" t="s">
        <v>1831</v>
      </c>
      <c r="I40" s="3092"/>
      <c r="J40" s="3093"/>
      <c r="K40" s="257"/>
      <c r="L40" s="210"/>
      <c r="P40" s="213" t="s">
        <v>288</v>
      </c>
    </row>
    <row r="41" spans="1:28" ht="25.5" customHeight="1">
      <c r="A41" s="88"/>
      <c r="B41" s="228"/>
      <c r="C41" s="285"/>
      <c r="D41" s="286"/>
      <c r="E41" s="250"/>
      <c r="F41" s="250"/>
      <c r="G41" s="251"/>
      <c r="H41" s="1756" t="s">
        <v>1832</v>
      </c>
      <c r="I41" s="3094"/>
      <c r="J41" s="3095"/>
      <c r="K41" s="258"/>
      <c r="L41" s="210"/>
      <c r="P41" s="1115" t="s">
        <v>1105</v>
      </c>
    </row>
    <row r="42" spans="1:28" ht="25.5" customHeight="1">
      <c r="A42" s="88"/>
      <c r="B42" s="228"/>
      <c r="C42" s="281"/>
      <c r="D42" s="282"/>
      <c r="E42" s="247"/>
      <c r="F42" s="247"/>
      <c r="G42" s="248"/>
      <c r="H42" s="1755" t="s">
        <v>1833</v>
      </c>
      <c r="I42" s="3105"/>
      <c r="J42" s="3106"/>
      <c r="K42" s="259"/>
      <c r="L42" s="210"/>
      <c r="P42" s="213" t="s">
        <v>1106</v>
      </c>
    </row>
    <row r="43" spans="1:28" ht="25.5" customHeight="1">
      <c r="A43" s="88"/>
      <c r="B43" s="228"/>
      <c r="C43" s="267"/>
      <c r="D43" s="268"/>
      <c r="E43" s="244"/>
      <c r="F43" s="244"/>
      <c r="G43" s="245"/>
      <c r="H43" s="1753" t="s">
        <v>1831</v>
      </c>
      <c r="I43" s="3092"/>
      <c r="J43" s="3093"/>
      <c r="K43" s="260"/>
      <c r="L43" s="210"/>
      <c r="P43" s="1115" t="s">
        <v>1107</v>
      </c>
    </row>
    <row r="44" spans="1:28" ht="25.5" customHeight="1">
      <c r="A44" s="88"/>
      <c r="B44" s="228"/>
      <c r="C44" s="283"/>
      <c r="D44" s="284"/>
      <c r="E44" s="250"/>
      <c r="F44" s="250"/>
      <c r="G44" s="251"/>
      <c r="H44" s="1756" t="s">
        <v>1832</v>
      </c>
      <c r="I44" s="3094"/>
      <c r="J44" s="3095"/>
      <c r="K44" s="261"/>
      <c r="L44" s="210"/>
      <c r="P44" s="213" t="s">
        <v>289</v>
      </c>
    </row>
    <row r="45" spans="1:28" ht="25.5" customHeight="1">
      <c r="A45" s="88"/>
      <c r="B45" s="228"/>
      <c r="C45" s="283"/>
      <c r="D45" s="284"/>
      <c r="E45" s="250"/>
      <c r="F45" s="250"/>
      <c r="G45" s="251"/>
      <c r="H45" s="1756" t="s">
        <v>1833</v>
      </c>
      <c r="I45" s="3094"/>
      <c r="J45" s="3095"/>
      <c r="K45" s="261"/>
      <c r="L45" s="210"/>
      <c r="P45" s="1115" t="s">
        <v>1108</v>
      </c>
    </row>
    <row r="46" spans="1:28" ht="25.5" customHeight="1">
      <c r="A46" s="88"/>
      <c r="B46" s="228" t="s">
        <v>307</v>
      </c>
      <c r="C46" s="269"/>
      <c r="D46" s="270"/>
      <c r="E46" s="247"/>
      <c r="F46" s="247"/>
      <c r="G46" s="248"/>
      <c r="H46" s="1755" t="s">
        <v>1834</v>
      </c>
      <c r="I46" s="3071"/>
      <c r="J46" s="3072"/>
      <c r="K46" s="259"/>
      <c r="L46" s="210"/>
      <c r="P46" s="215"/>
    </row>
    <row r="47" spans="1:28" ht="25.5" customHeight="1">
      <c r="A47" s="88"/>
      <c r="B47" s="228"/>
      <c r="C47" s="267"/>
      <c r="D47" s="268"/>
      <c r="E47" s="244"/>
      <c r="F47" s="244"/>
      <c r="G47" s="245"/>
      <c r="H47" s="1753" t="s">
        <v>1831</v>
      </c>
      <c r="I47" s="3092"/>
      <c r="J47" s="3093"/>
      <c r="K47" s="260"/>
      <c r="L47" s="210"/>
      <c r="P47" s="215"/>
    </row>
    <row r="48" spans="1:28" ht="25.5" customHeight="1">
      <c r="A48" s="88"/>
      <c r="B48" s="228"/>
      <c r="C48" s="283"/>
      <c r="D48" s="284"/>
      <c r="E48" s="250"/>
      <c r="F48" s="250"/>
      <c r="G48" s="251"/>
      <c r="H48" s="1756" t="s">
        <v>1832</v>
      </c>
      <c r="I48" s="3094"/>
      <c r="J48" s="3095"/>
      <c r="K48" s="261"/>
      <c r="L48" s="210"/>
    </row>
    <row r="49" spans="1:16" ht="25.5" customHeight="1">
      <c r="A49" s="107"/>
      <c r="B49" s="228"/>
      <c r="C49" s="283"/>
      <c r="D49" s="284"/>
      <c r="E49" s="250"/>
      <c r="F49" s="250"/>
      <c r="G49" s="251"/>
      <c r="H49" s="1756" t="s">
        <v>1833</v>
      </c>
      <c r="I49" s="3094"/>
      <c r="J49" s="3095"/>
      <c r="K49" s="261"/>
      <c r="L49" s="211"/>
      <c r="P49" s="107"/>
    </row>
    <row r="50" spans="1:16" ht="25.5" customHeight="1">
      <c r="A50" s="107"/>
      <c r="B50" s="228"/>
      <c r="C50" s="271"/>
      <c r="D50" s="272"/>
      <c r="E50" s="247"/>
      <c r="F50" s="247"/>
      <c r="G50" s="248"/>
      <c r="H50" s="1755" t="s">
        <v>1834</v>
      </c>
      <c r="I50" s="3105"/>
      <c r="J50" s="3106"/>
      <c r="K50" s="259"/>
      <c r="L50" s="91"/>
    </row>
    <row r="51" spans="1:16" ht="25.5" customHeight="1">
      <c r="A51" s="107"/>
      <c r="B51" s="228"/>
      <c r="C51" s="267"/>
      <c r="D51" s="268"/>
      <c r="E51" s="244"/>
      <c r="F51" s="244"/>
      <c r="G51" s="245"/>
      <c r="H51" s="1753" t="s">
        <v>1831</v>
      </c>
      <c r="I51" s="3092"/>
      <c r="J51" s="3093"/>
      <c r="K51" s="260"/>
      <c r="L51" s="90"/>
    </row>
    <row r="52" spans="1:16" s="114" customFormat="1" ht="25.5" customHeight="1">
      <c r="A52" s="113"/>
      <c r="B52" s="228"/>
      <c r="C52" s="283"/>
      <c r="D52" s="284"/>
      <c r="E52" s="262"/>
      <c r="F52" s="262"/>
      <c r="G52" s="263"/>
      <c r="H52" s="1756" t="s">
        <v>1832</v>
      </c>
      <c r="I52" s="3094"/>
      <c r="J52" s="3095"/>
      <c r="K52" s="261"/>
      <c r="L52" s="113"/>
    </row>
    <row r="53" spans="1:16" s="114" customFormat="1" ht="25.5" customHeight="1">
      <c r="A53" s="113"/>
      <c r="B53" s="228"/>
      <c r="C53" s="271"/>
      <c r="D53" s="272"/>
      <c r="E53" s="247"/>
      <c r="F53" s="247"/>
      <c r="G53" s="248"/>
      <c r="H53" s="1755" t="s">
        <v>1833</v>
      </c>
      <c r="I53" s="3096"/>
      <c r="J53" s="3097"/>
      <c r="K53" s="249"/>
      <c r="L53" s="113"/>
    </row>
    <row r="54" spans="1:16" s="116" customFormat="1" ht="25.5" customHeight="1">
      <c r="A54" s="115"/>
      <c r="B54" s="227"/>
      <c r="C54" s="275"/>
      <c r="D54" s="276"/>
      <c r="E54" s="244"/>
      <c r="F54" s="244"/>
      <c r="G54" s="245"/>
      <c r="H54" s="1753" t="s">
        <v>1831</v>
      </c>
      <c r="I54" s="3098"/>
      <c r="J54" s="3099"/>
      <c r="K54" s="246"/>
      <c r="L54" s="115"/>
    </row>
    <row r="55" spans="1:16" s="116" customFormat="1" ht="25.5" customHeight="1">
      <c r="A55" s="115"/>
      <c r="B55" s="228" t="s">
        <v>308</v>
      </c>
      <c r="C55" s="287"/>
      <c r="D55" s="288"/>
      <c r="E55" s="250"/>
      <c r="F55" s="250"/>
      <c r="G55" s="251"/>
      <c r="H55" s="1756" t="s">
        <v>1832</v>
      </c>
      <c r="I55" s="3120"/>
      <c r="J55" s="3121"/>
      <c r="K55" s="252"/>
      <c r="L55" s="115"/>
    </row>
    <row r="56" spans="1:16" ht="25.5" customHeight="1">
      <c r="A56" s="107"/>
      <c r="B56" s="227"/>
      <c r="C56" s="277"/>
      <c r="D56" s="278"/>
      <c r="E56" s="247"/>
      <c r="F56" s="247"/>
      <c r="G56" s="248"/>
      <c r="H56" s="1755" t="s">
        <v>1833</v>
      </c>
      <c r="I56" s="3122"/>
      <c r="J56" s="3123"/>
      <c r="K56" s="249"/>
      <c r="L56" s="90"/>
    </row>
    <row r="57" spans="1:16" s="114" customFormat="1" ht="25.5" customHeight="1">
      <c r="A57" s="113"/>
      <c r="B57" s="228"/>
      <c r="C57" s="275"/>
      <c r="D57" s="276"/>
      <c r="E57" s="244"/>
      <c r="F57" s="244"/>
      <c r="G57" s="245"/>
      <c r="H57" s="1753" t="s">
        <v>1831</v>
      </c>
      <c r="I57" s="3069"/>
      <c r="J57" s="3124"/>
      <c r="K57" s="246"/>
      <c r="L57" s="113"/>
    </row>
    <row r="58" spans="1:16" ht="25.5" customHeight="1">
      <c r="A58" s="107"/>
      <c r="B58" s="228"/>
      <c r="C58" s="287"/>
      <c r="D58" s="288"/>
      <c r="E58" s="250"/>
      <c r="F58" s="250"/>
      <c r="G58" s="251"/>
      <c r="H58" s="1756" t="s">
        <v>1832</v>
      </c>
      <c r="I58" s="3140"/>
      <c r="J58" s="3100"/>
      <c r="K58" s="252"/>
      <c r="L58" s="90"/>
    </row>
    <row r="59" spans="1:16" ht="25.5" customHeight="1">
      <c r="A59" s="107"/>
      <c r="B59" s="228"/>
      <c r="C59" s="287"/>
      <c r="D59" s="288"/>
      <c r="E59" s="250"/>
      <c r="F59" s="250"/>
      <c r="G59" s="251"/>
      <c r="H59" s="1756" t="s">
        <v>1833</v>
      </c>
      <c r="I59" s="3094"/>
      <c r="J59" s="3141"/>
      <c r="K59" s="252"/>
      <c r="L59" s="90"/>
    </row>
    <row r="60" spans="1:16" ht="25.5" customHeight="1">
      <c r="B60" s="228"/>
      <c r="C60" s="287"/>
      <c r="D60" s="288"/>
      <c r="E60" s="250"/>
      <c r="F60" s="250"/>
      <c r="G60" s="251"/>
      <c r="H60" s="1756" t="s">
        <v>1834</v>
      </c>
      <c r="I60" s="3094"/>
      <c r="J60" s="3141"/>
      <c r="K60" s="252"/>
      <c r="L60" s="90"/>
    </row>
    <row r="61" spans="1:16" ht="25.5" customHeight="1" thickBot="1">
      <c r="B61" s="228"/>
      <c r="C61" s="279"/>
      <c r="D61" s="280"/>
      <c r="E61" s="264"/>
      <c r="F61" s="264"/>
      <c r="G61" s="265"/>
      <c r="H61" s="1757" t="s">
        <v>1835</v>
      </c>
      <c r="I61" s="3142"/>
      <c r="J61" s="3143"/>
      <c r="K61" s="266"/>
      <c r="L61" s="90"/>
    </row>
    <row r="62" spans="1:16" s="116" customFormat="1" ht="50.25" customHeight="1" thickBot="1">
      <c r="B62" s="3107" t="s">
        <v>310</v>
      </c>
      <c r="C62" s="3108"/>
      <c r="D62" s="3108"/>
      <c r="E62" s="3109"/>
      <c r="F62" s="3109"/>
      <c r="G62" s="3109"/>
      <c r="H62" s="3109"/>
      <c r="I62" s="3109"/>
      <c r="J62" s="3109"/>
      <c r="K62" s="3110"/>
      <c r="L62" s="115"/>
    </row>
    <row r="63" spans="1:16" s="116" customFormat="1" ht="17.25" customHeight="1">
      <c r="B63" s="3126" t="s">
        <v>620</v>
      </c>
      <c r="C63" s="3127"/>
      <c r="D63" s="3127"/>
      <c r="E63" s="3127"/>
      <c r="F63" s="3127"/>
      <c r="G63" s="3127"/>
      <c r="H63" s="3127"/>
      <c r="I63" s="3127"/>
      <c r="J63" s="3127"/>
      <c r="K63" s="3128"/>
      <c r="L63" s="115"/>
    </row>
    <row r="64" spans="1:16" s="116" customFormat="1" ht="50.25" customHeight="1" thickBot="1">
      <c r="B64" s="3129"/>
      <c r="C64" s="3130"/>
      <c r="D64" s="3130"/>
      <c r="E64" s="3130"/>
      <c r="F64" s="3130"/>
      <c r="G64" s="3130"/>
      <c r="H64" s="3130"/>
      <c r="I64" s="3130"/>
      <c r="J64" s="3130"/>
      <c r="K64" s="3131"/>
      <c r="L64" s="115"/>
    </row>
    <row r="65" spans="2:12" s="116" customFormat="1" ht="25.5" customHeight="1">
      <c r="B65" s="3111" t="s">
        <v>305</v>
      </c>
      <c r="C65" s="3112"/>
      <c r="D65" s="3112"/>
      <c r="E65" s="3113"/>
      <c r="F65" s="3113"/>
      <c r="G65" s="3113"/>
      <c r="H65" s="3113"/>
      <c r="I65" s="3113"/>
      <c r="J65" s="3113"/>
      <c r="K65" s="3114"/>
      <c r="L65" s="115"/>
    </row>
    <row r="66" spans="2:12" s="116" customFormat="1" ht="25.5" customHeight="1" thickBot="1">
      <c r="B66" s="3115"/>
      <c r="C66" s="3116"/>
      <c r="D66" s="3116"/>
      <c r="E66" s="3116"/>
      <c r="F66" s="3116"/>
      <c r="G66" s="3116"/>
      <c r="H66" s="3116"/>
      <c r="I66" s="3116"/>
      <c r="J66" s="3116"/>
      <c r="K66" s="3117"/>
      <c r="L66" s="115"/>
    </row>
    <row r="67" spans="2:12" s="116" customFormat="1" ht="25.5" customHeight="1">
      <c r="B67" s="230"/>
      <c r="C67" s="231"/>
      <c r="D67" s="232"/>
      <c r="E67" s="232"/>
      <c r="F67" s="232"/>
      <c r="G67" s="232"/>
      <c r="H67" s="232"/>
      <c r="I67" s="232"/>
      <c r="J67" s="232"/>
      <c r="K67" s="233"/>
      <c r="L67" s="115"/>
    </row>
    <row r="68" spans="2:12" s="116" customFormat="1" ht="25.5" customHeight="1">
      <c r="B68" s="3118" t="s">
        <v>306</v>
      </c>
      <c r="C68" s="3119"/>
      <c r="D68" s="3119"/>
      <c r="E68" s="3119"/>
      <c r="F68" s="3119"/>
      <c r="G68" s="3119"/>
      <c r="H68" s="3119"/>
      <c r="I68" s="3119"/>
      <c r="J68" s="234"/>
      <c r="K68" s="235"/>
      <c r="L68" s="115"/>
    </row>
    <row r="69" spans="2:12" s="116" customFormat="1" ht="25.5" customHeight="1">
      <c r="B69" s="236"/>
      <c r="C69" s="234"/>
      <c r="D69" s="234"/>
      <c r="E69" s="234"/>
      <c r="F69" s="234"/>
      <c r="G69" s="234"/>
      <c r="H69" s="234"/>
      <c r="I69" s="234"/>
      <c r="J69" s="234"/>
      <c r="K69" s="235"/>
      <c r="L69" s="115"/>
    </row>
    <row r="70" spans="2:12" s="116" customFormat="1" ht="25.5" customHeight="1">
      <c r="B70" s="237"/>
      <c r="C70" s="3138"/>
      <c r="D70" s="3139"/>
      <c r="E70" s="3139"/>
      <c r="F70" s="3139"/>
      <c r="G70" s="3139"/>
      <c r="H70" s="238"/>
      <c r="I70" s="3136" t="s">
        <v>825</v>
      </c>
      <c r="J70" s="3136"/>
      <c r="K70" s="3135"/>
      <c r="L70" s="115"/>
    </row>
    <row r="71" spans="2:12" s="116" customFormat="1" ht="25.5" customHeight="1">
      <c r="B71" s="231"/>
      <c r="C71" s="3134"/>
      <c r="D71" s="3135"/>
      <c r="E71" s="3135"/>
      <c r="F71" s="3135"/>
      <c r="G71" s="3135"/>
      <c r="H71" s="239"/>
      <c r="I71" s="3136"/>
      <c r="J71" s="3136"/>
      <c r="K71" s="3135"/>
      <c r="L71" s="115"/>
    </row>
    <row r="72" spans="2:12" s="116" customFormat="1" ht="25.5" customHeight="1">
      <c r="B72" s="3118" t="s">
        <v>309</v>
      </c>
      <c r="C72" s="3119"/>
      <c r="D72" s="3119"/>
      <c r="E72" s="3119"/>
      <c r="F72" s="3119"/>
      <c r="G72" s="3119"/>
      <c r="H72" s="3119"/>
      <c r="I72" s="3119"/>
      <c r="J72" s="3137"/>
      <c r="K72" s="3137"/>
      <c r="L72" s="115"/>
    </row>
    <row r="73" spans="2:12" s="116" customFormat="1" ht="25.5" customHeight="1">
      <c r="B73" s="236"/>
      <c r="C73" s="234"/>
      <c r="D73" s="234"/>
      <c r="E73" s="234"/>
      <c r="F73" s="234"/>
      <c r="G73" s="234"/>
      <c r="H73" s="234"/>
      <c r="I73" s="234"/>
      <c r="J73" s="234"/>
      <c r="K73" s="235"/>
      <c r="L73" s="115"/>
    </row>
    <row r="74" spans="2:12" s="116" customFormat="1" ht="25.5" customHeight="1">
      <c r="B74" s="237"/>
      <c r="C74" s="3138"/>
      <c r="D74" s="3139"/>
      <c r="E74" s="3139"/>
      <c r="F74" s="3139"/>
      <c r="G74" s="3139"/>
      <c r="H74" s="238"/>
      <c r="I74" s="3136" t="s">
        <v>825</v>
      </c>
      <c r="J74" s="3136"/>
      <c r="K74" s="3135"/>
      <c r="L74" s="115"/>
    </row>
    <row r="75" spans="2:12" s="116" customFormat="1" ht="25.5" customHeight="1">
      <c r="B75" s="237"/>
      <c r="C75" s="240"/>
      <c r="D75" s="241"/>
      <c r="E75" s="241"/>
      <c r="F75" s="241"/>
      <c r="G75" s="241"/>
      <c r="H75" s="238"/>
      <c r="I75" s="242"/>
      <c r="J75" s="242"/>
      <c r="K75" s="243"/>
      <c r="L75" s="115"/>
    </row>
    <row r="76" spans="2:12" s="116" customFormat="1" ht="25.5" customHeight="1">
      <c r="B76" s="558" t="s">
        <v>621</v>
      </c>
      <c r="C76" s="240"/>
      <c r="D76" s="241"/>
      <c r="E76" s="241"/>
      <c r="F76" s="241"/>
      <c r="G76" s="241"/>
      <c r="H76" s="238"/>
      <c r="I76" s="242"/>
      <c r="J76" s="242"/>
      <c r="K76" s="243"/>
      <c r="L76" s="115"/>
    </row>
    <row r="77" spans="2:12" s="116" customFormat="1" ht="105.75" customHeight="1">
      <c r="B77" s="3132" t="s">
        <v>625</v>
      </c>
      <c r="C77" s="3133"/>
      <c r="D77" s="3133"/>
      <c r="E77" s="3133"/>
      <c r="F77" s="3133"/>
      <c r="G77" s="3133"/>
      <c r="H77" s="3133"/>
      <c r="I77" s="3133"/>
      <c r="J77" s="3133"/>
      <c r="K77" s="3133"/>
      <c r="L77" s="115"/>
    </row>
    <row r="78" spans="2:12" ht="39" customHeight="1">
      <c r="C78" s="208"/>
      <c r="D78" s="212"/>
      <c r="E78" s="212"/>
      <c r="F78" s="212"/>
      <c r="G78" s="212"/>
      <c r="H78" s="212"/>
      <c r="I78" s="212"/>
      <c r="J78" s="212"/>
    </row>
    <row r="79" spans="2:12" ht="18.75" customHeight="1">
      <c r="C79" s="208"/>
      <c r="D79" s="212"/>
      <c r="E79" s="212"/>
      <c r="F79" s="212"/>
      <c r="G79" s="212"/>
      <c r="H79" s="212"/>
      <c r="I79" s="212"/>
      <c r="J79" s="212"/>
    </row>
    <row r="80" spans="2:12" ht="25.5" customHeight="1">
      <c r="C80" s="208"/>
      <c r="D80" s="212"/>
      <c r="E80" s="212"/>
      <c r="F80" s="212"/>
      <c r="G80" s="212"/>
      <c r="H80" s="212"/>
      <c r="I80" s="212"/>
      <c r="J80" s="212"/>
    </row>
    <row r="81" spans="3:10" ht="25.5" customHeight="1">
      <c r="C81" s="208"/>
      <c r="D81" s="212"/>
      <c r="E81" s="212"/>
      <c r="F81" s="212"/>
      <c r="G81" s="212"/>
      <c r="H81" s="212"/>
      <c r="I81" s="212"/>
      <c r="J81" s="212"/>
    </row>
    <row r="82" spans="3:10" ht="25.5" customHeight="1">
      <c r="C82" s="208"/>
      <c r="D82" s="212"/>
      <c r="E82" s="212"/>
      <c r="F82" s="212"/>
      <c r="G82" s="212"/>
      <c r="H82" s="212"/>
      <c r="I82" s="212"/>
      <c r="J82" s="212"/>
    </row>
    <row r="83" spans="3:10" ht="25.5" customHeight="1">
      <c r="C83" s="208"/>
      <c r="D83" s="212"/>
      <c r="E83" s="212"/>
      <c r="F83" s="212"/>
      <c r="G83" s="212"/>
      <c r="H83" s="212"/>
      <c r="I83" s="212"/>
      <c r="J83" s="212"/>
    </row>
    <row r="84" spans="3:10" ht="25.5" customHeight="1">
      <c r="C84" s="208"/>
      <c r="D84" s="212"/>
      <c r="E84" s="212"/>
      <c r="F84" s="212"/>
      <c r="G84" s="212"/>
      <c r="H84" s="212"/>
      <c r="I84" s="212"/>
      <c r="J84" s="212"/>
    </row>
    <row r="85" spans="3:10" ht="25.5" customHeight="1">
      <c r="C85" s="208"/>
      <c r="D85" s="212"/>
      <c r="E85" s="212"/>
      <c r="F85" s="212"/>
      <c r="G85" s="212"/>
      <c r="H85" s="212"/>
      <c r="I85" s="212"/>
      <c r="J85" s="212"/>
    </row>
    <row r="86" spans="3:10" ht="25.5" customHeight="1">
      <c r="C86" s="208"/>
      <c r="D86" s="212"/>
      <c r="E86" s="212"/>
      <c r="F86" s="212"/>
      <c r="G86" s="212"/>
      <c r="H86" s="212"/>
      <c r="I86" s="212"/>
      <c r="J86" s="212"/>
    </row>
    <row r="87" spans="3:10" ht="25.5" customHeight="1">
      <c r="C87" s="208"/>
      <c r="D87" s="212"/>
      <c r="E87" s="212"/>
      <c r="F87" s="212"/>
      <c r="G87" s="212"/>
      <c r="H87" s="212"/>
      <c r="I87" s="212"/>
      <c r="J87" s="212"/>
    </row>
    <row r="88" spans="3:10" ht="25.5" customHeight="1">
      <c r="C88" s="208"/>
      <c r="D88" s="212"/>
      <c r="E88" s="212"/>
      <c r="F88" s="212"/>
      <c r="G88" s="212"/>
      <c r="H88" s="212"/>
      <c r="I88" s="212"/>
      <c r="J88" s="212"/>
    </row>
    <row r="89" spans="3:10" ht="25.5" customHeight="1">
      <c r="C89" s="208"/>
      <c r="D89" s="212"/>
      <c r="E89" s="212"/>
      <c r="F89" s="212"/>
      <c r="G89" s="212"/>
      <c r="H89" s="212"/>
      <c r="I89" s="212"/>
      <c r="J89" s="212"/>
    </row>
    <row r="90" spans="3:10" ht="25.5" customHeight="1">
      <c r="C90" s="208"/>
      <c r="D90" s="212"/>
      <c r="E90" s="212"/>
      <c r="F90" s="212"/>
      <c r="G90" s="212"/>
      <c r="H90" s="212"/>
      <c r="I90" s="212"/>
      <c r="J90" s="212"/>
    </row>
    <row r="91" spans="3:10" ht="25.5" customHeight="1">
      <c r="C91" s="208"/>
      <c r="D91" s="212"/>
      <c r="E91" s="212"/>
      <c r="F91" s="212"/>
      <c r="G91" s="212"/>
      <c r="H91" s="212"/>
      <c r="I91" s="212"/>
      <c r="J91" s="212"/>
    </row>
    <row r="92" spans="3:10" ht="25.5" customHeight="1">
      <c r="C92" s="208"/>
      <c r="D92" s="212"/>
      <c r="E92" s="212"/>
      <c r="F92" s="212"/>
      <c r="G92" s="212"/>
      <c r="H92" s="212"/>
      <c r="I92" s="212"/>
      <c r="J92" s="212"/>
    </row>
    <row r="93" spans="3:10" ht="25.5" customHeight="1">
      <c r="C93" s="208"/>
      <c r="D93" s="212"/>
      <c r="E93" s="212"/>
      <c r="F93" s="212"/>
      <c r="G93" s="212"/>
      <c r="H93" s="212"/>
      <c r="I93" s="212"/>
      <c r="J93" s="212"/>
    </row>
    <row r="94" spans="3:10" ht="25.5" customHeight="1">
      <c r="C94" s="208"/>
      <c r="D94" s="212"/>
      <c r="E94" s="212"/>
      <c r="F94" s="212"/>
      <c r="G94" s="212"/>
      <c r="H94" s="212"/>
      <c r="I94" s="212"/>
      <c r="J94" s="212"/>
    </row>
    <row r="95" spans="3:10" ht="25.5" customHeight="1">
      <c r="C95" s="208"/>
      <c r="D95" s="212"/>
      <c r="E95" s="212"/>
      <c r="F95" s="212"/>
      <c r="G95" s="212"/>
      <c r="H95" s="212"/>
      <c r="I95" s="212"/>
      <c r="J95" s="212"/>
    </row>
    <row r="96" spans="3:10" ht="25.5" customHeight="1">
      <c r="C96" s="208"/>
      <c r="D96" s="212"/>
      <c r="E96" s="212"/>
      <c r="F96" s="212"/>
      <c r="G96" s="212"/>
      <c r="H96" s="212"/>
      <c r="I96" s="212"/>
      <c r="J96" s="212"/>
    </row>
    <row r="97" spans="3:10" ht="25.5" customHeight="1">
      <c r="C97" s="208"/>
      <c r="D97" s="212"/>
      <c r="E97" s="212"/>
      <c r="F97" s="212"/>
      <c r="G97" s="212"/>
      <c r="H97" s="212"/>
      <c r="I97" s="212"/>
      <c r="J97" s="212"/>
    </row>
    <row r="98" spans="3:10" ht="25.5" customHeight="1">
      <c r="C98" s="208"/>
      <c r="D98" s="212"/>
      <c r="E98" s="212"/>
      <c r="F98" s="212"/>
      <c r="G98" s="212"/>
      <c r="H98" s="212"/>
      <c r="I98" s="212"/>
      <c r="J98" s="212"/>
    </row>
    <row r="99" spans="3:10" ht="25.5" customHeight="1">
      <c r="C99" s="208"/>
      <c r="D99" s="212"/>
      <c r="E99" s="212"/>
      <c r="F99" s="212"/>
      <c r="G99" s="212"/>
      <c r="H99" s="212"/>
      <c r="I99" s="212"/>
      <c r="J99" s="212"/>
    </row>
    <row r="100" spans="3:10" ht="25.5" customHeight="1">
      <c r="C100" s="208"/>
      <c r="D100" s="212"/>
      <c r="E100" s="212"/>
      <c r="F100" s="212"/>
      <c r="G100" s="212"/>
      <c r="H100" s="212"/>
      <c r="I100" s="212"/>
      <c r="J100" s="212"/>
    </row>
    <row r="101" spans="3:10" ht="25.5" customHeight="1">
      <c r="C101" s="208"/>
      <c r="D101" s="212"/>
      <c r="E101" s="212"/>
      <c r="F101" s="212"/>
      <c r="G101" s="212"/>
      <c r="H101" s="212"/>
      <c r="I101" s="212"/>
      <c r="J101" s="212"/>
    </row>
    <row r="102" spans="3:10" ht="25.5" customHeight="1">
      <c r="C102" s="208"/>
      <c r="D102" s="212"/>
      <c r="E102" s="212"/>
      <c r="F102" s="212"/>
      <c r="G102" s="212"/>
      <c r="H102" s="212"/>
      <c r="I102" s="212"/>
      <c r="J102" s="212"/>
    </row>
    <row r="103" spans="3:10" ht="25.5" customHeight="1">
      <c r="C103" s="208"/>
      <c r="D103" s="212"/>
      <c r="E103" s="212"/>
      <c r="F103" s="212"/>
      <c r="G103" s="212"/>
      <c r="H103" s="212"/>
      <c r="I103" s="212"/>
      <c r="J103" s="212"/>
    </row>
    <row r="104" spans="3:10" ht="25.5" customHeight="1">
      <c r="C104" s="208"/>
      <c r="D104" s="212"/>
      <c r="E104" s="212"/>
      <c r="F104" s="212"/>
      <c r="G104" s="212"/>
      <c r="H104" s="212"/>
      <c r="I104" s="212"/>
      <c r="J104" s="212"/>
    </row>
    <row r="105" spans="3:10" ht="25.5" customHeight="1">
      <c r="C105" s="208"/>
      <c r="D105" s="212"/>
      <c r="E105" s="212"/>
      <c r="F105" s="212"/>
      <c r="G105" s="212"/>
      <c r="H105" s="212"/>
      <c r="I105" s="212"/>
      <c r="J105" s="212"/>
    </row>
    <row r="106" spans="3:10" ht="25.5" customHeight="1">
      <c r="C106" s="208"/>
      <c r="D106" s="212"/>
      <c r="E106" s="212"/>
      <c r="F106" s="212"/>
      <c r="G106" s="212"/>
      <c r="H106" s="212"/>
      <c r="I106" s="212"/>
      <c r="J106" s="212"/>
    </row>
    <row r="107" spans="3:10" ht="25.5" customHeight="1">
      <c r="C107" s="208"/>
      <c r="D107" s="212"/>
      <c r="E107" s="212"/>
      <c r="F107" s="212"/>
      <c r="G107" s="212"/>
      <c r="H107" s="212"/>
      <c r="I107" s="212"/>
      <c r="J107" s="212"/>
    </row>
    <row r="108" spans="3:10" ht="25.5" customHeight="1">
      <c r="C108" s="208"/>
      <c r="D108" s="212"/>
      <c r="E108" s="212"/>
      <c r="F108" s="212"/>
      <c r="G108" s="212"/>
      <c r="H108" s="212"/>
      <c r="I108" s="212"/>
      <c r="J108" s="212"/>
    </row>
    <row r="109" spans="3:10" ht="25.5" customHeight="1">
      <c r="C109" s="208"/>
      <c r="D109" s="212"/>
      <c r="E109" s="212"/>
      <c r="F109" s="212"/>
      <c r="G109" s="212"/>
      <c r="H109" s="212"/>
      <c r="I109" s="212"/>
      <c r="J109" s="212"/>
    </row>
    <row r="110" spans="3:10" ht="25.5" customHeight="1">
      <c r="C110" s="208"/>
      <c r="D110" s="212"/>
      <c r="E110" s="212"/>
      <c r="F110" s="212"/>
      <c r="G110" s="212"/>
      <c r="H110" s="212"/>
      <c r="I110" s="212"/>
      <c r="J110" s="212"/>
    </row>
    <row r="111" spans="3:10" ht="25.5" customHeight="1">
      <c r="C111" s="208"/>
      <c r="D111" s="212"/>
      <c r="E111" s="212"/>
      <c r="F111" s="212"/>
      <c r="G111" s="212"/>
      <c r="H111" s="212"/>
      <c r="I111" s="212"/>
      <c r="J111" s="212"/>
    </row>
    <row r="112" spans="3:10" ht="25.5" customHeight="1">
      <c r="C112" s="208"/>
      <c r="D112" s="212"/>
      <c r="E112" s="212"/>
      <c r="F112" s="212"/>
      <c r="G112" s="212"/>
      <c r="H112" s="212"/>
      <c r="I112" s="212"/>
      <c r="J112" s="212"/>
    </row>
    <row r="113" spans="3:10" ht="25.5" customHeight="1">
      <c r="C113" s="208"/>
      <c r="D113" s="212"/>
      <c r="E113" s="212"/>
      <c r="F113" s="212"/>
      <c r="G113" s="212"/>
      <c r="H113" s="212"/>
      <c r="I113" s="212"/>
      <c r="J113" s="212"/>
    </row>
    <row r="114" spans="3:10" ht="25.5" customHeight="1">
      <c r="C114" s="208"/>
      <c r="D114" s="212"/>
      <c r="E114" s="212"/>
      <c r="F114" s="212"/>
      <c r="G114" s="212"/>
      <c r="H114" s="212"/>
      <c r="I114" s="212"/>
      <c r="J114" s="212"/>
    </row>
    <row r="115" spans="3:10" ht="25.5" customHeight="1">
      <c r="C115" s="208"/>
      <c r="D115" s="212"/>
      <c r="E115" s="212"/>
      <c r="F115" s="212"/>
      <c r="G115" s="212"/>
      <c r="H115" s="212"/>
      <c r="I115" s="212"/>
      <c r="J115" s="212"/>
    </row>
    <row r="116" spans="3:10">
      <c r="C116" s="208"/>
      <c r="D116" s="212"/>
      <c r="E116" s="212"/>
      <c r="F116" s="212"/>
      <c r="G116" s="212"/>
      <c r="H116" s="212"/>
      <c r="I116" s="212"/>
      <c r="J116" s="212"/>
    </row>
    <row r="117" spans="3:10">
      <c r="C117" s="208"/>
      <c r="D117" s="212"/>
      <c r="E117" s="212"/>
      <c r="F117" s="212"/>
      <c r="G117" s="212"/>
      <c r="H117" s="212"/>
      <c r="I117" s="212"/>
      <c r="J117" s="212"/>
    </row>
    <row r="118" spans="3:10">
      <c r="C118" s="208"/>
      <c r="D118" s="212"/>
      <c r="E118" s="212"/>
      <c r="F118" s="212"/>
      <c r="G118" s="212"/>
      <c r="H118" s="212"/>
      <c r="I118" s="212"/>
      <c r="J118" s="212"/>
    </row>
    <row r="119" spans="3:10">
      <c r="C119" s="208"/>
      <c r="D119" s="212"/>
      <c r="E119" s="212"/>
      <c r="F119" s="212"/>
      <c r="G119" s="212"/>
      <c r="H119" s="212"/>
      <c r="I119" s="212"/>
      <c r="J119" s="212"/>
    </row>
    <row r="120" spans="3:10">
      <c r="C120" s="208"/>
      <c r="D120" s="212"/>
      <c r="E120" s="212"/>
      <c r="F120" s="212"/>
      <c r="G120" s="212"/>
      <c r="H120" s="212"/>
      <c r="I120" s="212"/>
      <c r="J120" s="212"/>
    </row>
    <row r="121" spans="3:10">
      <c r="C121" s="208"/>
      <c r="D121" s="212"/>
      <c r="E121" s="212"/>
      <c r="F121" s="212"/>
      <c r="G121" s="212"/>
      <c r="H121" s="212"/>
      <c r="I121" s="212"/>
      <c r="J121" s="212"/>
    </row>
    <row r="122" spans="3:10">
      <c r="C122" s="208"/>
      <c r="D122" s="212"/>
      <c r="E122" s="212"/>
      <c r="F122" s="212"/>
      <c r="G122" s="212"/>
      <c r="H122" s="212"/>
      <c r="I122" s="212"/>
      <c r="J122" s="212"/>
    </row>
    <row r="123" spans="3:10">
      <c r="C123" s="208"/>
      <c r="D123" s="212"/>
      <c r="E123" s="212"/>
      <c r="F123" s="212"/>
      <c r="G123" s="212"/>
      <c r="H123" s="212"/>
      <c r="I123" s="212"/>
      <c r="J123" s="212"/>
    </row>
  </sheetData>
  <mergeCells count="67">
    <mergeCell ref="E15:I15"/>
    <mergeCell ref="E17:I17"/>
    <mergeCell ref="B63:K64"/>
    <mergeCell ref="B77:K77"/>
    <mergeCell ref="C71:G71"/>
    <mergeCell ref="I71:K71"/>
    <mergeCell ref="B72:K72"/>
    <mergeCell ref="C74:G74"/>
    <mergeCell ref="I74:K74"/>
    <mergeCell ref="I51:J51"/>
    <mergeCell ref="C70:G70"/>
    <mergeCell ref="I70:K70"/>
    <mergeCell ref="I58:J58"/>
    <mergeCell ref="I59:J59"/>
    <mergeCell ref="I60:J60"/>
    <mergeCell ref="I61:J61"/>
    <mergeCell ref="B62:K62"/>
    <mergeCell ref="B65:K66"/>
    <mergeCell ref="B68:I68"/>
    <mergeCell ref="I50:J50"/>
    <mergeCell ref="I52:J52"/>
    <mergeCell ref="I53:J53"/>
    <mergeCell ref="I54:J54"/>
    <mergeCell ref="I55:J55"/>
    <mergeCell ref="I56:J56"/>
    <mergeCell ref="I57:J57"/>
    <mergeCell ref="I47:J47"/>
    <mergeCell ref="I48:J48"/>
    <mergeCell ref="I49:J49"/>
    <mergeCell ref="I36:J36"/>
    <mergeCell ref="I34:J34"/>
    <mergeCell ref="I35:J35"/>
    <mergeCell ref="I37:J37"/>
    <mergeCell ref="I38:J38"/>
    <mergeCell ref="I39:J39"/>
    <mergeCell ref="I40:J40"/>
    <mergeCell ref="I41:J41"/>
    <mergeCell ref="I42:J42"/>
    <mergeCell ref="I43:J43"/>
    <mergeCell ref="I44:J44"/>
    <mergeCell ref="I45:J45"/>
    <mergeCell ref="I46:J46"/>
    <mergeCell ref="I32:J32"/>
    <mergeCell ref="I33:J33"/>
    <mergeCell ref="B29:K29"/>
    <mergeCell ref="B30:D31"/>
    <mergeCell ref="E30:G30"/>
    <mergeCell ref="K30:K31"/>
    <mergeCell ref="H30:J31"/>
    <mergeCell ref="E22:G24"/>
    <mergeCell ref="H22:K24"/>
    <mergeCell ref="B19:H19"/>
    <mergeCell ref="B26:K26"/>
    <mergeCell ref="B28:I28"/>
    <mergeCell ref="B21:D21"/>
    <mergeCell ref="E21:G21"/>
    <mergeCell ref="H21:K21"/>
    <mergeCell ref="B22:D22"/>
    <mergeCell ref="B24:D24"/>
    <mergeCell ref="B23:D23"/>
    <mergeCell ref="B1:L1"/>
    <mergeCell ref="B2:L2"/>
    <mergeCell ref="B9:K9"/>
    <mergeCell ref="E6:J6"/>
    <mergeCell ref="I13:J13"/>
    <mergeCell ref="D11:H11"/>
    <mergeCell ref="B3:K3"/>
  </mergeCells>
  <phoneticPr fontId="60"/>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61" fitToHeight="2" orientation="portrait" r:id="rId6"/>
  <headerFooter scaleWithDoc="0">
    <oddFooter>&amp;R東京支部８月開講コース</oddFooter>
  </headerFooter>
  <rowBreaks count="1" manualBreakCount="1">
    <brk id="56" min="1" max="11" man="1"/>
  </rowBreaks>
  <drawing r:id="rId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00FF"/>
  </sheetPr>
  <dimension ref="A1:AN51"/>
  <sheetViews>
    <sheetView zoomScale="115" zoomScaleNormal="115" workbookViewId="0">
      <selection activeCell="H12" sqref="H12"/>
    </sheetView>
  </sheetViews>
  <sheetFormatPr defaultRowHeight="13.5"/>
  <cols>
    <col min="1" max="1" width="17.125" style="186" customWidth="1"/>
    <col min="2" max="2" width="5" style="186" customWidth="1"/>
    <col min="3" max="3" width="18.625" style="186" customWidth="1"/>
    <col min="4" max="4" width="14.625" style="186" customWidth="1"/>
    <col min="5" max="5" width="14.25" style="186" customWidth="1"/>
    <col min="6" max="6" width="3.25" style="186" customWidth="1"/>
    <col min="7" max="7" width="3" style="186" customWidth="1"/>
    <col min="8" max="9" width="2.125" style="186" customWidth="1"/>
    <col min="10" max="10" width="6.625" style="186" customWidth="1"/>
    <col min="11" max="11" width="6" style="186" customWidth="1"/>
    <col min="12" max="12" width="5.625" style="186" customWidth="1"/>
    <col min="13" max="13" width="3.25" style="186" customWidth="1"/>
    <col min="14" max="14" width="2.125" style="186" customWidth="1"/>
    <col min="15" max="15" width="2.625" style="186" customWidth="1"/>
    <col min="16" max="16" width="8.375" style="186" customWidth="1"/>
    <col min="17" max="17" width="8.625" style="186" customWidth="1"/>
    <col min="18" max="18" width="31" customWidth="1"/>
    <col min="19" max="19" width="15.875" hidden="1" customWidth="1"/>
    <col min="20" max="20" width="19.75" hidden="1" customWidth="1"/>
    <col min="21" max="24" width="9" hidden="1" customWidth="1"/>
    <col min="25" max="25" width="11.625" hidden="1" customWidth="1"/>
    <col min="26" max="26" width="19.25" hidden="1" customWidth="1"/>
    <col min="27" max="27" width="11.25" hidden="1" customWidth="1"/>
    <col min="28" max="28" width="9.5" hidden="1" customWidth="1"/>
    <col min="29" max="29" width="3.25" hidden="1" customWidth="1"/>
    <col min="30" max="30" width="12.25" hidden="1" customWidth="1"/>
    <col min="31" max="31" width="16.5" hidden="1" customWidth="1"/>
    <col min="32" max="32" width="11.25" hidden="1" customWidth="1"/>
    <col min="33" max="33" width="11.625" hidden="1" customWidth="1"/>
    <col min="34" max="37" width="9" hidden="1" customWidth="1"/>
    <col min="38" max="38" width="10.125" hidden="1" customWidth="1"/>
    <col min="39" max="39" width="9" customWidth="1"/>
  </cols>
  <sheetData>
    <row r="1" spans="1:33" ht="24" customHeight="1">
      <c r="A1" s="683"/>
      <c r="B1" s="683"/>
      <c r="C1" s="683"/>
      <c r="D1" s="683"/>
      <c r="E1" s="683"/>
      <c r="F1" s="683"/>
      <c r="G1" s="683"/>
      <c r="H1" s="683"/>
      <c r="I1" s="683"/>
      <c r="J1" s="683"/>
      <c r="K1" s="683"/>
      <c r="L1" s="683"/>
      <c r="M1" s="683"/>
      <c r="N1" s="683"/>
      <c r="O1" s="683"/>
      <c r="P1" s="683"/>
      <c r="Q1" s="683"/>
    </row>
    <row r="2" spans="1:33" ht="27" customHeight="1">
      <c r="A2" s="33"/>
      <c r="B2" s="3144" t="str">
        <f>TEXT(様式1!F37,"M月d日")&amp;"開講　ハロートレーニング（求職者支援訓練）"</f>
        <v>8月14日開講　ハロートレーニング（求職者支援訓練）</v>
      </c>
      <c r="C2" s="3144"/>
      <c r="D2" s="3144"/>
      <c r="E2" s="3144"/>
      <c r="F2" s="3144"/>
      <c r="G2" s="3144"/>
      <c r="H2" s="3144"/>
      <c r="I2" s="3144"/>
      <c r="J2" s="3144"/>
      <c r="K2" s="3144"/>
      <c r="L2" s="3144"/>
      <c r="M2" s="3144"/>
      <c r="N2" s="3144"/>
      <c r="O2" s="3144"/>
      <c r="P2" s="355" t="str">
        <f>IF(様式1!E21="","A-","B-")</f>
        <v>B-</v>
      </c>
      <c r="Q2" s="354" t="str">
        <f>IF(P2="","","○○")</f>
        <v>○○</v>
      </c>
    </row>
    <row r="3" spans="1:33" ht="30" customHeight="1">
      <c r="A3" s="33"/>
      <c r="B3" s="33"/>
      <c r="C3" s="33"/>
      <c r="D3" s="33"/>
      <c r="E3" s="135"/>
      <c r="F3" s="33"/>
      <c r="G3" s="33"/>
      <c r="H3" s="33"/>
      <c r="I3" s="33"/>
      <c r="J3" s="33"/>
      <c r="K3" s="33"/>
      <c r="L3" s="33"/>
      <c r="M3" s="33"/>
      <c r="N3" s="33"/>
      <c r="O3" s="33"/>
      <c r="P3" s="46"/>
      <c r="Q3" s="46"/>
    </row>
    <row r="4" spans="1:33" ht="62.45" customHeight="1">
      <c r="A4" s="3161" t="str">
        <f>IF(様式1!G36="","",様式1!G36)</f>
        <v/>
      </c>
      <c r="B4" s="3161"/>
      <c r="C4" s="3161"/>
      <c r="D4" s="3161"/>
      <c r="E4" s="3161"/>
      <c r="F4" s="3161"/>
      <c r="G4" s="3161"/>
      <c r="H4" s="3161"/>
      <c r="I4" s="3161"/>
      <c r="J4" s="3161"/>
      <c r="K4" s="3161"/>
      <c r="L4" s="3161"/>
      <c r="M4" s="3161"/>
      <c r="N4" s="3161"/>
      <c r="O4" s="3161"/>
      <c r="P4" s="3161"/>
      <c r="Q4" s="3161"/>
    </row>
    <row r="5" spans="1:33" ht="14.25" customHeight="1">
      <c r="A5" s="188"/>
      <c r="B5" s="188"/>
      <c r="C5" s="188"/>
      <c r="D5" s="33"/>
      <c r="E5" s="33"/>
      <c r="F5" s="33"/>
      <c r="G5" s="33"/>
      <c r="H5" s="33"/>
      <c r="I5" s="33"/>
      <c r="J5" s="33"/>
      <c r="K5" s="33"/>
      <c r="L5" s="33"/>
      <c r="M5" s="33"/>
      <c r="N5" s="33"/>
      <c r="O5" s="33"/>
      <c r="P5" s="33"/>
      <c r="Q5" s="33"/>
    </row>
    <row r="6" spans="1:33" ht="27.75" customHeight="1">
      <c r="A6" s="189" t="s">
        <v>51</v>
      </c>
      <c r="B6" s="3183" t="str">
        <f>IF(様式1!F40="","",様式1!F40)</f>
        <v/>
      </c>
      <c r="C6" s="3184"/>
      <c r="D6" s="3184"/>
      <c r="E6" s="3184"/>
      <c r="F6" s="3184"/>
      <c r="G6" s="3184"/>
      <c r="H6" s="3184"/>
      <c r="I6" s="3184"/>
      <c r="J6" s="3184"/>
      <c r="K6" s="3184"/>
      <c r="L6" s="3184"/>
      <c r="M6" s="3184"/>
      <c r="N6" s="3184"/>
      <c r="O6" s="3184"/>
      <c r="P6" s="3184"/>
      <c r="Q6" s="3185"/>
    </row>
    <row r="7" spans="1:33" ht="27.75" customHeight="1">
      <c r="A7" s="904" t="s">
        <v>874</v>
      </c>
      <c r="B7" s="353" t="s">
        <v>1466</v>
      </c>
      <c r="C7" s="1363" t="str">
        <f>様式1!P52</f>
        <v/>
      </c>
      <c r="D7" s="1364"/>
      <c r="E7" s="189" t="s">
        <v>170</v>
      </c>
      <c r="F7" s="190" t="s">
        <v>277</v>
      </c>
      <c r="G7" s="191" t="str">
        <f>IF(様式1!E20= "","","○")</f>
        <v/>
      </c>
      <c r="H7" s="192" t="s">
        <v>156</v>
      </c>
      <c r="I7" s="3186" t="s">
        <v>172</v>
      </c>
      <c r="J7" s="3186"/>
      <c r="K7" s="193"/>
      <c r="L7" s="192" t="s">
        <v>277</v>
      </c>
      <c r="M7" s="192" t="str">
        <f>IF(様式1!E21= "","","○")</f>
        <v>○</v>
      </c>
      <c r="N7" s="192" t="s">
        <v>156</v>
      </c>
      <c r="O7" s="3187" t="s">
        <v>173</v>
      </c>
      <c r="P7" s="3187"/>
      <c r="Q7" s="194" t="s">
        <v>174</v>
      </c>
      <c r="S7" s="146" t="str">
        <f>IF(D45="","",TEXT(D45,"mm月dd日"))</f>
        <v/>
      </c>
      <c r="T7" s="131" t="str">
        <f>IF(E45="","",TEXT(E45,"h:mm;@"))</f>
        <v/>
      </c>
      <c r="Y7" t="str">
        <f ca="1">MID(CELL("filename",$A$2),FIND("[",CELL("filename",$Y$7))+1,FIND("]",CELL("filename",$Y$7))-FIND("[",CELL("filename",$Y$7))-1-LEN(".xls"))</f>
        <v>東京支部8月開講コース（eラーニング）.</v>
      </c>
      <c r="Z7" t="str">
        <f ca="1">LEFTB(Y7,17)</f>
        <v>東京支部8月開講コ</v>
      </c>
    </row>
    <row r="8" spans="1:33" ht="20.100000000000001" customHeight="1">
      <c r="A8" s="3151" t="s">
        <v>175</v>
      </c>
      <c r="B8" s="3189" t="str">
        <f>IF( 様式5!F11="","",TEXT(様式5!F11,"yyyy年M月d日")&amp;"～"&amp;TEXT(様式5!M11,"yyyy年M月d日"))</f>
        <v>2025年6月26日～2025年7月10日</v>
      </c>
      <c r="C8" s="3190"/>
      <c r="D8" s="3190"/>
      <c r="E8" s="3190"/>
      <c r="F8" s="3190"/>
      <c r="G8" s="3190"/>
      <c r="H8" s="3190"/>
      <c r="I8" s="3190"/>
      <c r="J8" s="3190"/>
      <c r="K8" s="3190"/>
      <c r="L8" s="3190"/>
      <c r="M8" s="3190"/>
      <c r="N8" s="3190"/>
      <c r="O8" s="3190"/>
      <c r="P8" s="3190"/>
      <c r="Q8" s="3191"/>
      <c r="S8" s="186" t="str">
        <f>IF(K45="","",TEXT(K45,"mm月dd日"))</f>
        <v/>
      </c>
      <c r="T8" s="186" t="str">
        <f>IF(O45="","",TEXT(O45,"h:mm;@"))</f>
        <v/>
      </c>
      <c r="U8" s="186"/>
      <c r="V8" s="186"/>
      <c r="Y8" s="149"/>
      <c r="Z8" s="361">
        <f ca="1">TODAY()</f>
        <v>45757</v>
      </c>
      <c r="AB8" s="356"/>
    </row>
    <row r="9" spans="1:33" ht="22.5" customHeight="1">
      <c r="A9" s="3188"/>
      <c r="B9" s="3192"/>
      <c r="C9" s="3193"/>
      <c r="D9" s="3193"/>
      <c r="E9" s="3193"/>
      <c r="F9" s="3193"/>
      <c r="G9" s="3193"/>
      <c r="H9" s="3193"/>
      <c r="I9" s="3193"/>
      <c r="J9" s="3193"/>
      <c r="K9" s="3193"/>
      <c r="L9" s="3193"/>
      <c r="M9" s="3193"/>
      <c r="N9" s="3193"/>
      <c r="O9" s="3193"/>
      <c r="P9" s="3193"/>
      <c r="Q9" s="3194"/>
      <c r="S9" s="146" t="str">
        <f>IF(D46="","",TEXT(D46,"mm月dd日"))</f>
        <v/>
      </c>
      <c r="T9" s="131" t="str">
        <f>IF(E46="","",TEXT(E46,"h:mm;@"))</f>
        <v/>
      </c>
      <c r="U9" s="186"/>
      <c r="V9" s="186"/>
      <c r="Y9" s="360" t="s">
        <v>390</v>
      </c>
      <c r="Z9" s="362">
        <f ca="1">NOW()</f>
        <v>45757.553722569442</v>
      </c>
      <c r="AA9" s="360">
        <f ca="1">HOUR(Z9)</f>
        <v>13</v>
      </c>
      <c r="AB9" s="360">
        <f ca="1">MINUTE(Z9)</f>
        <v>17</v>
      </c>
      <c r="AC9" s="186"/>
      <c r="AD9" s="360" t="s">
        <v>391</v>
      </c>
      <c r="AE9" s="362">
        <f>日程!C11</f>
        <v>45804</v>
      </c>
      <c r="AF9" s="360">
        <v>16</v>
      </c>
      <c r="AG9" s="360">
        <v>0</v>
      </c>
    </row>
    <row r="10" spans="1:33">
      <c r="A10" s="3150"/>
      <c r="B10" s="3150"/>
      <c r="C10" s="3150"/>
      <c r="D10" s="33"/>
      <c r="E10" s="33"/>
      <c r="F10" s="33"/>
      <c r="G10" s="33"/>
      <c r="H10" s="33"/>
      <c r="I10" s="33"/>
      <c r="J10" s="33"/>
      <c r="K10" s="33"/>
      <c r="L10" s="33"/>
      <c r="M10" s="33"/>
      <c r="N10" s="33"/>
      <c r="O10" s="33"/>
      <c r="P10" s="33"/>
      <c r="Q10" s="33"/>
      <c r="S10" t="str">
        <f>IF(K46="","",TEXT(K46,"mm月dd日"))</f>
        <v/>
      </c>
    </row>
    <row r="11" spans="1:33" ht="24.75" customHeight="1">
      <c r="A11" s="3151" t="s">
        <v>93</v>
      </c>
      <c r="B11" s="3154" t="s">
        <v>70</v>
      </c>
      <c r="C11" s="3155"/>
      <c r="D11" s="3155"/>
      <c r="E11" s="3156" t="s">
        <v>71</v>
      </c>
      <c r="F11" s="3157"/>
      <c r="G11" s="3157"/>
      <c r="H11" s="3157"/>
      <c r="I11" s="3157"/>
      <c r="J11" s="3157"/>
      <c r="K11" s="3157"/>
      <c r="L11" s="3157"/>
      <c r="M11" s="3157"/>
      <c r="N11" s="3157"/>
      <c r="O11" s="3157"/>
      <c r="P11" s="3158"/>
      <c r="Q11" s="1365" t="s">
        <v>67</v>
      </c>
      <c r="Z11" t="str">
        <f ca="1">IF(Z8&gt;AE9,1,IF(AND(Z8&gt;=AE9,AA9&gt;=AF9,AB9&gt;=AG9),1,IF(AND(Z8&gt;=AE9,AA9&gt;=17),1,"")))</f>
        <v/>
      </c>
    </row>
    <row r="12" spans="1:33" ht="21.2" customHeight="1">
      <c r="A12" s="3152"/>
      <c r="B12" s="3159" t="s">
        <v>157</v>
      </c>
      <c r="C12" s="3145" t="str">
        <f xml:space="preserve"> IF(様式5!C31= "","",様式5!C31)</f>
        <v/>
      </c>
      <c r="D12" s="3146"/>
      <c r="E12" s="3147" t="str">
        <f xml:space="preserve"> IF(様式5!K31= "","",様式5!K31)</f>
        <v/>
      </c>
      <c r="F12" s="3148"/>
      <c r="G12" s="3148"/>
      <c r="H12" s="3148"/>
      <c r="I12" s="3148"/>
      <c r="J12" s="3148"/>
      <c r="K12" s="3148"/>
      <c r="L12" s="3148"/>
      <c r="M12" s="3148"/>
      <c r="N12" s="3148"/>
      <c r="O12" s="3148"/>
      <c r="P12" s="3149"/>
      <c r="Q12" s="195" t="str">
        <f>IF(様式5!AI31="","",様式5!AI31)</f>
        <v/>
      </c>
    </row>
    <row r="13" spans="1:33" ht="21.2" customHeight="1">
      <c r="A13" s="3152"/>
      <c r="B13" s="3160"/>
      <c r="C13" s="3145" t="str">
        <f xml:space="preserve"> IF(様式5!C32= "","",様式5!C32)</f>
        <v/>
      </c>
      <c r="D13" s="3146"/>
      <c r="E13" s="3147" t="str">
        <f xml:space="preserve"> IF(様式5!K32= "","",様式5!K32)</f>
        <v/>
      </c>
      <c r="F13" s="3148"/>
      <c r="G13" s="3148"/>
      <c r="H13" s="3148"/>
      <c r="I13" s="3148"/>
      <c r="J13" s="3148"/>
      <c r="K13" s="3148"/>
      <c r="L13" s="3148"/>
      <c r="M13" s="3148"/>
      <c r="N13" s="3148"/>
      <c r="O13" s="3148"/>
      <c r="P13" s="3149"/>
      <c r="Q13" s="195" t="str">
        <f>IF(様式5!AI32="","",様式5!AI32)</f>
        <v/>
      </c>
    </row>
    <row r="14" spans="1:33" ht="21.2" customHeight="1">
      <c r="A14" s="3152"/>
      <c r="B14" s="3160"/>
      <c r="C14" s="3145" t="str">
        <f xml:space="preserve"> IF(様式5!C33= "","",様式5!C33)</f>
        <v/>
      </c>
      <c r="D14" s="3146"/>
      <c r="E14" s="3147" t="str">
        <f xml:space="preserve"> IF(様式5!K33= "","",様式5!K33)</f>
        <v/>
      </c>
      <c r="F14" s="3148"/>
      <c r="G14" s="3148"/>
      <c r="H14" s="3148"/>
      <c r="I14" s="3148"/>
      <c r="J14" s="3148"/>
      <c r="K14" s="3148"/>
      <c r="L14" s="3148"/>
      <c r="M14" s="3148"/>
      <c r="N14" s="3148"/>
      <c r="O14" s="3148"/>
      <c r="P14" s="3149"/>
      <c r="Q14" s="195" t="str">
        <f>IF(様式5!AI33="","",様式5!AI33)</f>
        <v/>
      </c>
    </row>
    <row r="15" spans="1:33" ht="21.2" customHeight="1">
      <c r="A15" s="3152"/>
      <c r="B15" s="3160"/>
      <c r="C15" s="3145" t="str">
        <f xml:space="preserve"> IF(様式5!C34= "","",様式5!C34)</f>
        <v/>
      </c>
      <c r="D15" s="3146"/>
      <c r="E15" s="3147" t="str">
        <f xml:space="preserve"> IF(様式5!K34= "","",様式5!K34)</f>
        <v/>
      </c>
      <c r="F15" s="3148"/>
      <c r="G15" s="3148"/>
      <c r="H15" s="3148"/>
      <c r="I15" s="3148"/>
      <c r="J15" s="3148"/>
      <c r="K15" s="3148"/>
      <c r="L15" s="3148"/>
      <c r="M15" s="3148"/>
      <c r="N15" s="3148"/>
      <c r="O15" s="3148"/>
      <c r="P15" s="3149"/>
      <c r="Q15" s="195" t="str">
        <f>IF(様式5!AI34="","",様式5!AI34)</f>
        <v/>
      </c>
    </row>
    <row r="16" spans="1:33" ht="21.2" customHeight="1">
      <c r="A16" s="3152"/>
      <c r="B16" s="3160"/>
      <c r="C16" s="3145" t="str">
        <f xml:space="preserve"> IF(様式5!C35= "","",様式5!C35)</f>
        <v/>
      </c>
      <c r="D16" s="3146"/>
      <c r="E16" s="3147" t="str">
        <f xml:space="preserve"> IF(様式5!K35= "","",様式5!K35)</f>
        <v/>
      </c>
      <c r="F16" s="3148"/>
      <c r="G16" s="3148"/>
      <c r="H16" s="3148"/>
      <c r="I16" s="3148"/>
      <c r="J16" s="3148"/>
      <c r="K16" s="3148"/>
      <c r="L16" s="3148"/>
      <c r="M16" s="3148"/>
      <c r="N16" s="3148"/>
      <c r="O16" s="3148"/>
      <c r="P16" s="3149"/>
      <c r="Q16" s="195" t="str">
        <f>IF(様式5!AI35="","",様式5!AI35)</f>
        <v/>
      </c>
    </row>
    <row r="17" spans="1:17" ht="21.2" customHeight="1">
      <c r="A17" s="3152"/>
      <c r="B17" s="3160"/>
      <c r="C17" s="3145" t="str">
        <f xml:space="preserve"> IF(様式5!C36= "","",様式5!C36)</f>
        <v/>
      </c>
      <c r="D17" s="3146"/>
      <c r="E17" s="3147" t="str">
        <f xml:space="preserve"> IF(様式5!K36= "","",様式5!K36)</f>
        <v/>
      </c>
      <c r="F17" s="3148"/>
      <c r="G17" s="3148"/>
      <c r="H17" s="3148"/>
      <c r="I17" s="3148"/>
      <c r="J17" s="3148"/>
      <c r="K17" s="3148"/>
      <c r="L17" s="3148"/>
      <c r="M17" s="3148"/>
      <c r="N17" s="3148"/>
      <c r="O17" s="3148"/>
      <c r="P17" s="3149"/>
      <c r="Q17" s="195" t="str">
        <f>IF(様式5!AI36="","",様式5!AI36)</f>
        <v/>
      </c>
    </row>
    <row r="18" spans="1:17" ht="21.2" customHeight="1">
      <c r="A18" s="3152"/>
      <c r="B18" s="3160"/>
      <c r="C18" s="3145" t="str">
        <f xml:space="preserve"> IF(様式5!C37= "","",様式5!C37)</f>
        <v/>
      </c>
      <c r="D18" s="3146"/>
      <c r="E18" s="3147" t="str">
        <f xml:space="preserve"> IF(様式5!K37= "","",様式5!K37)</f>
        <v/>
      </c>
      <c r="F18" s="3148"/>
      <c r="G18" s="3148"/>
      <c r="H18" s="3148"/>
      <c r="I18" s="3148"/>
      <c r="J18" s="3148"/>
      <c r="K18" s="3148"/>
      <c r="L18" s="3148"/>
      <c r="M18" s="3148"/>
      <c r="N18" s="3148"/>
      <c r="O18" s="3148"/>
      <c r="P18" s="3149"/>
      <c r="Q18" s="195" t="str">
        <f>IF(様式5!AI37="","",様式5!AI37)</f>
        <v/>
      </c>
    </row>
    <row r="19" spans="1:17" ht="21.2" customHeight="1">
      <c r="A19" s="3152"/>
      <c r="B19" s="3160"/>
      <c r="C19" s="3145" t="str">
        <f xml:space="preserve"> IF(様式5!C38= "","",様式5!C38)</f>
        <v/>
      </c>
      <c r="D19" s="3146"/>
      <c r="E19" s="3147" t="str">
        <f xml:space="preserve"> IF(様式5!K38= "","",様式5!K38)</f>
        <v/>
      </c>
      <c r="F19" s="3148"/>
      <c r="G19" s="3148"/>
      <c r="H19" s="3148"/>
      <c r="I19" s="3148"/>
      <c r="J19" s="3148"/>
      <c r="K19" s="3148"/>
      <c r="L19" s="3148"/>
      <c r="M19" s="3148"/>
      <c r="N19" s="3148"/>
      <c r="O19" s="3148"/>
      <c r="P19" s="3149"/>
      <c r="Q19" s="195" t="str">
        <f>IF(様式5!AI38="","",様式5!AI38)</f>
        <v/>
      </c>
    </row>
    <row r="20" spans="1:17" ht="21.2" customHeight="1">
      <c r="A20" s="3152"/>
      <c r="B20" s="3160"/>
      <c r="C20" s="3145" t="str">
        <f xml:space="preserve"> IF(様式5!C39= "","",様式5!C39)</f>
        <v/>
      </c>
      <c r="D20" s="3146"/>
      <c r="E20" s="3147" t="str">
        <f xml:space="preserve"> IF(様式5!K39= "","",様式5!K39)</f>
        <v/>
      </c>
      <c r="F20" s="3148"/>
      <c r="G20" s="3148"/>
      <c r="H20" s="3148"/>
      <c r="I20" s="3148"/>
      <c r="J20" s="3148"/>
      <c r="K20" s="3148"/>
      <c r="L20" s="3148"/>
      <c r="M20" s="3148"/>
      <c r="N20" s="3148"/>
      <c r="O20" s="3148"/>
      <c r="P20" s="3149"/>
      <c r="Q20" s="195" t="str">
        <f>IF(様式5!AI39="","",様式5!AI39)</f>
        <v/>
      </c>
    </row>
    <row r="21" spans="1:17" ht="21.2" customHeight="1">
      <c r="A21" s="3152"/>
      <c r="B21" s="3160"/>
      <c r="C21" s="3145" t="str">
        <f xml:space="preserve"> IF(様式5!C40= "","",様式5!C40)</f>
        <v/>
      </c>
      <c r="D21" s="3146"/>
      <c r="E21" s="3147" t="str">
        <f xml:space="preserve"> IF(様式5!K40= "","",様式5!K40)</f>
        <v/>
      </c>
      <c r="F21" s="3148"/>
      <c r="G21" s="3148"/>
      <c r="H21" s="3148"/>
      <c r="I21" s="3148"/>
      <c r="J21" s="3148"/>
      <c r="K21" s="3148"/>
      <c r="L21" s="3148"/>
      <c r="M21" s="3148"/>
      <c r="N21" s="3148"/>
      <c r="O21" s="3148"/>
      <c r="P21" s="3149"/>
      <c r="Q21" s="195" t="str">
        <f>IF(様式5!AI40="","",様式5!AI40)</f>
        <v/>
      </c>
    </row>
    <row r="22" spans="1:17" ht="21.2" customHeight="1">
      <c r="A22" s="3152"/>
      <c r="B22" s="3160"/>
      <c r="C22" s="3145"/>
      <c r="D22" s="3146"/>
      <c r="E22" s="3147"/>
      <c r="F22" s="3148"/>
      <c r="G22" s="3148"/>
      <c r="H22" s="3148"/>
      <c r="I22" s="3148"/>
      <c r="J22" s="3148"/>
      <c r="K22" s="3148"/>
      <c r="L22" s="3148"/>
      <c r="M22" s="3148"/>
      <c r="N22" s="3148"/>
      <c r="O22" s="3148"/>
      <c r="P22" s="3149"/>
      <c r="Q22" s="195"/>
    </row>
    <row r="23" spans="1:17" ht="21.2" customHeight="1">
      <c r="A23" s="3152"/>
      <c r="B23" s="3160"/>
      <c r="C23" s="3145"/>
      <c r="D23" s="3146"/>
      <c r="E23" s="3147"/>
      <c r="F23" s="3148"/>
      <c r="G23" s="3148"/>
      <c r="H23" s="3148"/>
      <c r="I23" s="3148"/>
      <c r="J23" s="3148"/>
      <c r="K23" s="3148"/>
      <c r="L23" s="3148"/>
      <c r="M23" s="3148"/>
      <c r="N23" s="3148"/>
      <c r="O23" s="3148"/>
      <c r="P23" s="3149"/>
      <c r="Q23" s="195"/>
    </row>
    <row r="24" spans="1:17" ht="21.2" customHeight="1">
      <c r="A24" s="3152"/>
      <c r="B24" s="3159" t="s">
        <v>176</v>
      </c>
      <c r="C24" s="3145" t="str">
        <f xml:space="preserve"> IF(様式5!C41= "","",様式5!C41)</f>
        <v/>
      </c>
      <c r="D24" s="3146"/>
      <c r="E24" s="3147" t="str">
        <f xml:space="preserve"> IF(様式5!K41= "","",様式5!K41)</f>
        <v/>
      </c>
      <c r="F24" s="3148"/>
      <c r="G24" s="3148"/>
      <c r="H24" s="3148"/>
      <c r="I24" s="3148"/>
      <c r="J24" s="3148"/>
      <c r="K24" s="3148"/>
      <c r="L24" s="3148"/>
      <c r="M24" s="3148"/>
      <c r="N24" s="3148"/>
      <c r="O24" s="3148"/>
      <c r="P24" s="3149"/>
      <c r="Q24" s="195" t="str">
        <f>IF(様式5!AI41="","",様式5!AI41)</f>
        <v/>
      </c>
    </row>
    <row r="25" spans="1:17" ht="21.2" customHeight="1">
      <c r="A25" s="3152"/>
      <c r="B25" s="3162"/>
      <c r="C25" s="3145" t="str">
        <f xml:space="preserve"> IF(様式5!C42= "","",様式5!C42)</f>
        <v/>
      </c>
      <c r="D25" s="3146"/>
      <c r="E25" s="3147" t="str">
        <f xml:space="preserve"> IF(様式5!K42= "","",様式5!K42)</f>
        <v/>
      </c>
      <c r="F25" s="3148"/>
      <c r="G25" s="3148"/>
      <c r="H25" s="3148"/>
      <c r="I25" s="3148"/>
      <c r="J25" s="3148"/>
      <c r="K25" s="3148"/>
      <c r="L25" s="3148"/>
      <c r="M25" s="3148"/>
      <c r="N25" s="3148"/>
      <c r="O25" s="3148"/>
      <c r="P25" s="3149"/>
      <c r="Q25" s="195" t="str">
        <f>IF(様式5!AI42="","",様式5!AI42)</f>
        <v/>
      </c>
    </row>
    <row r="26" spans="1:17" ht="21.2" customHeight="1">
      <c r="A26" s="3152"/>
      <c r="B26" s="3162"/>
      <c r="C26" s="3145" t="str">
        <f xml:space="preserve"> IF(様式5!C43= "","",様式5!C43)</f>
        <v/>
      </c>
      <c r="D26" s="3146"/>
      <c r="E26" s="3147" t="str">
        <f xml:space="preserve"> IF(様式5!K43= "","",様式5!K43)</f>
        <v/>
      </c>
      <c r="F26" s="3148"/>
      <c r="G26" s="3148"/>
      <c r="H26" s="3148"/>
      <c r="I26" s="3148"/>
      <c r="J26" s="3148"/>
      <c r="K26" s="3148"/>
      <c r="L26" s="3148"/>
      <c r="M26" s="3148"/>
      <c r="N26" s="3148"/>
      <c r="O26" s="3148"/>
      <c r="P26" s="3149"/>
      <c r="Q26" s="195" t="str">
        <f>IF(様式5!AI43="","",様式5!AI43)</f>
        <v/>
      </c>
    </row>
    <row r="27" spans="1:17" ht="21.2" customHeight="1">
      <c r="A27" s="3152"/>
      <c r="B27" s="3162"/>
      <c r="C27" s="3145" t="str">
        <f xml:space="preserve"> IF(様式5!C44= "","",様式5!C44)</f>
        <v/>
      </c>
      <c r="D27" s="3146"/>
      <c r="E27" s="3147" t="str">
        <f xml:space="preserve"> IF(様式5!K44= "","",様式5!K44)</f>
        <v/>
      </c>
      <c r="F27" s="3148"/>
      <c r="G27" s="3148"/>
      <c r="H27" s="3148"/>
      <c r="I27" s="3148"/>
      <c r="J27" s="3148"/>
      <c r="K27" s="3148"/>
      <c r="L27" s="3148"/>
      <c r="M27" s="3148"/>
      <c r="N27" s="3148"/>
      <c r="O27" s="3148"/>
      <c r="P27" s="3149"/>
      <c r="Q27" s="195" t="str">
        <f>IF(様式5!AI44="","",様式5!AI44)</f>
        <v/>
      </c>
    </row>
    <row r="28" spans="1:17" ht="21.2" customHeight="1">
      <c r="A28" s="3152"/>
      <c r="B28" s="3162"/>
      <c r="C28" s="3145" t="str">
        <f xml:space="preserve"> IF(様式5!C45= "","",様式5!C45)</f>
        <v/>
      </c>
      <c r="D28" s="3146"/>
      <c r="E28" s="3147" t="str">
        <f xml:space="preserve"> IF(様式5!K45= "","",様式5!K45)</f>
        <v/>
      </c>
      <c r="F28" s="3148"/>
      <c r="G28" s="3148"/>
      <c r="H28" s="3148"/>
      <c r="I28" s="3148"/>
      <c r="J28" s="3148"/>
      <c r="K28" s="3148"/>
      <c r="L28" s="3148"/>
      <c r="M28" s="3148"/>
      <c r="N28" s="3148"/>
      <c r="O28" s="3148"/>
      <c r="P28" s="3149"/>
      <c r="Q28" s="195" t="str">
        <f>IF(様式5!AI45="","",様式5!AI45)</f>
        <v/>
      </c>
    </row>
    <row r="29" spans="1:17" ht="21.2" customHeight="1">
      <c r="A29" s="3152"/>
      <c r="B29" s="3163"/>
      <c r="C29" s="3145" t="str">
        <f xml:space="preserve"> IF(様式5!C46= "","",様式5!C46)</f>
        <v/>
      </c>
      <c r="D29" s="3146"/>
      <c r="E29" s="3147" t="str">
        <f xml:space="preserve"> IF(様式5!K46= "","",様式5!K46)</f>
        <v/>
      </c>
      <c r="F29" s="3148"/>
      <c r="G29" s="3148"/>
      <c r="H29" s="3148"/>
      <c r="I29" s="3148"/>
      <c r="J29" s="3148"/>
      <c r="K29" s="3148"/>
      <c r="L29" s="3148"/>
      <c r="M29" s="3148"/>
      <c r="N29" s="3148"/>
      <c r="O29" s="3148"/>
      <c r="P29" s="3149"/>
      <c r="Q29" s="195" t="str">
        <f>IF(様式5!AI46="","",様式5!AI46)</f>
        <v/>
      </c>
    </row>
    <row r="30" spans="1:17" ht="21.2" customHeight="1">
      <c r="A30" s="3152"/>
      <c r="B30" s="3163"/>
      <c r="C30" s="3145" t="str">
        <f xml:space="preserve"> IF(様式5!C47= "","",様式5!C47)</f>
        <v/>
      </c>
      <c r="D30" s="3146"/>
      <c r="E30" s="3147" t="str">
        <f xml:space="preserve"> IF(様式5!K47= "","",様式5!K47)</f>
        <v/>
      </c>
      <c r="F30" s="3148"/>
      <c r="G30" s="3148"/>
      <c r="H30" s="3148"/>
      <c r="I30" s="3148"/>
      <c r="J30" s="3148"/>
      <c r="K30" s="3148"/>
      <c r="L30" s="3148"/>
      <c r="M30" s="3148"/>
      <c r="N30" s="3148"/>
      <c r="O30" s="3148"/>
      <c r="P30" s="3149"/>
      <c r="Q30" s="195" t="str">
        <f>IF(様式5!AI47="","",様式5!AI47)</f>
        <v/>
      </c>
    </row>
    <row r="31" spans="1:17" ht="21.2" customHeight="1">
      <c r="A31" s="3152"/>
      <c r="B31" s="3163"/>
      <c r="C31" s="3145" t="str">
        <f xml:space="preserve"> IF(様式5!C48= "","",様式5!C48)</f>
        <v/>
      </c>
      <c r="D31" s="3146"/>
      <c r="E31" s="3147" t="str">
        <f xml:space="preserve"> IF(様式5!K48= "","",様式5!K48)</f>
        <v/>
      </c>
      <c r="F31" s="3148"/>
      <c r="G31" s="3148"/>
      <c r="H31" s="3148"/>
      <c r="I31" s="3148"/>
      <c r="J31" s="3148"/>
      <c r="K31" s="3148"/>
      <c r="L31" s="3148"/>
      <c r="M31" s="3148"/>
      <c r="N31" s="3148"/>
      <c r="O31" s="3148"/>
      <c r="P31" s="3149"/>
      <c r="Q31" s="195" t="str">
        <f>IF(様式5!AI48="","",様式5!AI48)</f>
        <v/>
      </c>
    </row>
    <row r="32" spans="1:17" ht="21.2" customHeight="1">
      <c r="A32" s="3152"/>
      <c r="B32" s="3163"/>
      <c r="C32" s="3145" t="str">
        <f xml:space="preserve"> IF(様式5!C49= "","",様式5!C49)</f>
        <v/>
      </c>
      <c r="D32" s="3146"/>
      <c r="E32" s="3147" t="str">
        <f xml:space="preserve"> IF(様式5!K49= "","",様式5!K49)</f>
        <v/>
      </c>
      <c r="F32" s="3148"/>
      <c r="G32" s="3148"/>
      <c r="H32" s="3148"/>
      <c r="I32" s="3148"/>
      <c r="J32" s="3148"/>
      <c r="K32" s="3148"/>
      <c r="L32" s="3148"/>
      <c r="M32" s="3148"/>
      <c r="N32" s="3148"/>
      <c r="O32" s="3148"/>
      <c r="P32" s="3149"/>
      <c r="Q32" s="195" t="str">
        <f>IF(様式5!AI49="","",様式5!AI49)</f>
        <v/>
      </c>
    </row>
    <row r="33" spans="1:29" ht="21.2" customHeight="1">
      <c r="A33" s="3152"/>
      <c r="B33" s="3163"/>
      <c r="C33" s="3145" t="str">
        <f xml:space="preserve"> IF(様式5!C50= "","",様式5!C50)</f>
        <v/>
      </c>
      <c r="D33" s="3146"/>
      <c r="E33" s="3147" t="str">
        <f xml:space="preserve"> IF(様式5!K50= "","",様式5!K50)</f>
        <v/>
      </c>
      <c r="F33" s="3148"/>
      <c r="G33" s="3148"/>
      <c r="H33" s="3148"/>
      <c r="I33" s="3148"/>
      <c r="J33" s="3148"/>
      <c r="K33" s="3148"/>
      <c r="L33" s="3148"/>
      <c r="M33" s="3148"/>
      <c r="N33" s="3148"/>
      <c r="O33" s="3148"/>
      <c r="P33" s="3149"/>
      <c r="Q33" s="195" t="str">
        <f>IF(様式5!AI50="","",様式5!AI50)</f>
        <v/>
      </c>
    </row>
    <row r="34" spans="1:29" ht="21.2" customHeight="1">
      <c r="A34" s="3152"/>
      <c r="B34" s="3163"/>
      <c r="C34" s="3145"/>
      <c r="D34" s="3146"/>
      <c r="E34" s="3147"/>
      <c r="F34" s="3148"/>
      <c r="G34" s="3148"/>
      <c r="H34" s="3148"/>
      <c r="I34" s="3148"/>
      <c r="J34" s="3148"/>
      <c r="K34" s="3148"/>
      <c r="L34" s="3148"/>
      <c r="M34" s="3148"/>
      <c r="N34" s="3148"/>
      <c r="O34" s="3148"/>
      <c r="P34" s="3149"/>
      <c r="Q34" s="195"/>
    </row>
    <row r="35" spans="1:29" ht="21.2" customHeight="1">
      <c r="A35" s="3152"/>
      <c r="B35" s="3164"/>
      <c r="C35" s="3145"/>
      <c r="D35" s="3146"/>
      <c r="E35" s="3147"/>
      <c r="F35" s="3148"/>
      <c r="G35" s="3148"/>
      <c r="H35" s="3148"/>
      <c r="I35" s="3148"/>
      <c r="J35" s="3148"/>
      <c r="K35" s="3148"/>
      <c r="L35" s="3148"/>
      <c r="M35" s="3148"/>
      <c r="N35" s="3148"/>
      <c r="O35" s="3148"/>
      <c r="P35" s="3149"/>
      <c r="Q35" s="195"/>
    </row>
    <row r="36" spans="1:29" ht="16.5" customHeight="1">
      <c r="A36" s="3152"/>
      <c r="B36" s="3165" t="s">
        <v>32</v>
      </c>
      <c r="C36" s="3145"/>
      <c r="D36" s="3167"/>
      <c r="E36" s="3167"/>
      <c r="F36" s="3167"/>
      <c r="G36" s="3167"/>
      <c r="H36" s="3167"/>
      <c r="I36" s="3167"/>
      <c r="J36" s="3167"/>
      <c r="K36" s="3167"/>
      <c r="L36" s="3167"/>
      <c r="M36" s="3167"/>
      <c r="N36" s="3167"/>
      <c r="O36" s="3167"/>
      <c r="P36" s="3168"/>
      <c r="Q36" s="3197"/>
    </row>
    <row r="37" spans="1:29" ht="23.25" customHeight="1">
      <c r="A37" s="3153"/>
      <c r="B37" s="3166"/>
      <c r="C37" s="3169"/>
      <c r="D37" s="3170"/>
      <c r="E37" s="3170"/>
      <c r="F37" s="3170"/>
      <c r="G37" s="3170"/>
      <c r="H37" s="3170"/>
      <c r="I37" s="3170"/>
      <c r="J37" s="3170"/>
      <c r="K37" s="3170"/>
      <c r="L37" s="3170"/>
      <c r="M37" s="3170"/>
      <c r="N37" s="3170"/>
      <c r="O37" s="3170"/>
      <c r="P37" s="3171"/>
      <c r="Q37" s="3198"/>
    </row>
    <row r="38" spans="1:29" ht="12" customHeight="1">
      <c r="A38" s="196"/>
      <c r="B38" s="197"/>
      <c r="C38" s="197"/>
      <c r="D38" s="197"/>
      <c r="E38" s="197"/>
      <c r="F38" s="197"/>
      <c r="G38" s="197"/>
      <c r="H38" s="197"/>
      <c r="I38" s="197"/>
      <c r="J38" s="197"/>
      <c r="K38" s="197"/>
      <c r="L38" s="197"/>
      <c r="M38" s="197"/>
      <c r="N38" s="197"/>
      <c r="O38" s="197"/>
      <c r="P38" s="197"/>
      <c r="Q38" s="197"/>
    </row>
    <row r="39" spans="1:29" ht="36" customHeight="1">
      <c r="A39" s="198" t="s">
        <v>177</v>
      </c>
      <c r="B39" s="3199" t="str">
        <f xml:space="preserve"> IF(様式5!F17= "","",様式5!F17)</f>
        <v>①育児・介護中の者、②居住地域に訓練実施機関がない者、③在職中の者等、訓練の受講に当たり特に配慮を必要とする者のいずれかで、自宅にパソコン等の情報通信機器を備え、通信費の負担ができる。</v>
      </c>
      <c r="C39" s="3200"/>
      <c r="D39" s="3200"/>
      <c r="E39" s="3200"/>
      <c r="F39" s="3200"/>
      <c r="G39" s="3200"/>
      <c r="H39" s="3200"/>
      <c r="I39" s="3200"/>
      <c r="J39" s="3200"/>
      <c r="K39" s="3200"/>
      <c r="L39" s="3200"/>
      <c r="M39" s="3200"/>
      <c r="N39" s="3200"/>
      <c r="O39" s="3200"/>
      <c r="P39" s="3200"/>
      <c r="Q39" s="3201"/>
    </row>
    <row r="40" spans="1:29" ht="30.75" customHeight="1">
      <c r="A40" s="199" t="s">
        <v>401</v>
      </c>
      <c r="B40" s="3199" t="str">
        <f xml:space="preserve"> IF(様式5!F20= "","",様式5!F20)</f>
        <v/>
      </c>
      <c r="C40" s="3200"/>
      <c r="D40" s="3200"/>
      <c r="E40" s="3200"/>
      <c r="F40" s="3200"/>
      <c r="G40" s="3200"/>
      <c r="H40" s="3200"/>
      <c r="I40" s="3200"/>
      <c r="J40" s="3200"/>
      <c r="K40" s="3200"/>
      <c r="L40" s="3200"/>
      <c r="M40" s="3200"/>
      <c r="N40" s="3200"/>
      <c r="O40" s="3200"/>
      <c r="P40" s="3200"/>
      <c r="Q40" s="3201"/>
    </row>
    <row r="41" spans="1:29" ht="31.5" customHeight="1">
      <c r="A41" s="200" t="s">
        <v>66</v>
      </c>
      <c r="B41" s="3206" t="str">
        <f>IF( 様式1!K37="","", TEXT(様式1!U37,"yyyy年M月d日")&amp;"～"&amp; TEXT(様式1!U38,"yyyy年M月d日"))</f>
        <v/>
      </c>
      <c r="C41" s="3186"/>
      <c r="D41" s="3186"/>
      <c r="E41" s="3186"/>
      <c r="F41" s="3207"/>
      <c r="G41" s="3207"/>
      <c r="H41" s="3207"/>
      <c r="I41" s="3207"/>
      <c r="J41" s="3208"/>
      <c r="K41" s="3202" t="s">
        <v>282</v>
      </c>
      <c r="L41" s="3203"/>
      <c r="M41" s="3203"/>
      <c r="N41" s="3203"/>
      <c r="O41" s="3203"/>
      <c r="P41" s="3204"/>
      <c r="Q41" s="3205"/>
      <c r="R41" s="3195"/>
      <c r="S41" s="3196"/>
      <c r="T41" s="3196"/>
      <c r="U41" s="3196"/>
      <c r="V41" s="3196"/>
      <c r="W41" s="205"/>
      <c r="X41" s="205"/>
      <c r="Y41" s="205"/>
      <c r="Z41" s="205"/>
      <c r="AA41" s="205"/>
      <c r="AB41" s="205"/>
      <c r="AC41" s="205"/>
    </row>
    <row r="42" spans="1:29" ht="25.5" customHeight="1">
      <c r="A42" s="201" t="s">
        <v>67</v>
      </c>
      <c r="B42" s="3212" t="s">
        <v>1097</v>
      </c>
      <c r="C42" s="3213"/>
      <c r="D42" s="3213"/>
      <c r="E42" s="3213"/>
      <c r="F42" s="3213"/>
      <c r="G42" s="3213"/>
      <c r="H42" s="3213"/>
      <c r="I42" s="3213"/>
      <c r="J42" s="3213"/>
      <c r="K42" s="3213"/>
      <c r="L42" s="3213"/>
      <c r="M42" s="3213"/>
      <c r="N42" s="3213"/>
      <c r="O42" s="3213"/>
      <c r="P42" s="3213"/>
      <c r="Q42" s="3214"/>
    </row>
    <row r="43" spans="1:29" ht="25.5" customHeight="1">
      <c r="A43" s="202" t="s">
        <v>169</v>
      </c>
      <c r="B43" s="203"/>
      <c r="C43" s="191" t="str">
        <f>様式5!AB16&amp;"名"</f>
        <v>名</v>
      </c>
      <c r="D43" s="3215" t="s">
        <v>178</v>
      </c>
      <c r="E43" s="3216"/>
      <c r="F43" s="3216"/>
      <c r="G43" s="3216"/>
      <c r="H43" s="3216"/>
      <c r="I43" s="3216"/>
      <c r="J43" s="3216"/>
      <c r="K43" s="3216"/>
      <c r="L43" s="3216"/>
      <c r="M43" s="3216"/>
      <c r="N43" s="3216"/>
      <c r="O43" s="3216"/>
      <c r="P43" s="3216"/>
      <c r="Q43" s="3217"/>
    </row>
    <row r="44" spans="1:29" ht="25.5" customHeight="1">
      <c r="A44" s="204" t="s">
        <v>726</v>
      </c>
      <c r="B44" s="3218" t="s">
        <v>1126</v>
      </c>
      <c r="C44" s="2951"/>
      <c r="D44" s="2951"/>
      <c r="E44" s="2951"/>
      <c r="F44" s="2951"/>
      <c r="G44" s="2951"/>
      <c r="H44" s="2951"/>
      <c r="I44" s="2951"/>
      <c r="J44" s="2951"/>
      <c r="K44" s="2951"/>
      <c r="L44" s="2951"/>
      <c r="M44" s="2951"/>
      <c r="N44" s="2951"/>
      <c r="O44" s="2951"/>
      <c r="P44" s="2951"/>
      <c r="Q44" s="3219"/>
    </row>
    <row r="45" spans="1:29" ht="25.5" customHeight="1">
      <c r="A45" s="3172" t="s">
        <v>179</v>
      </c>
      <c r="B45" s="3220" t="s">
        <v>180</v>
      </c>
      <c r="C45" s="3221"/>
      <c r="D45" s="358"/>
      <c r="E45" s="289"/>
      <c r="F45" s="3222" t="s">
        <v>278</v>
      </c>
      <c r="G45" s="3221"/>
      <c r="H45" s="3221"/>
      <c r="I45" s="3221"/>
      <c r="J45" s="3221"/>
      <c r="K45" s="3180"/>
      <c r="L45" s="3180"/>
      <c r="M45" s="3180"/>
      <c r="N45" s="3180"/>
      <c r="O45" s="3181"/>
      <c r="P45" s="3181"/>
      <c r="Q45" s="3182"/>
      <c r="R45" s="147"/>
    </row>
    <row r="46" spans="1:29" ht="25.5" customHeight="1">
      <c r="A46" s="3173"/>
      <c r="B46" s="3220" t="s">
        <v>193</v>
      </c>
      <c r="C46" s="3221"/>
      <c r="D46" s="358"/>
      <c r="E46" s="289"/>
      <c r="F46" s="3222" t="s">
        <v>279</v>
      </c>
      <c r="G46" s="3221"/>
      <c r="H46" s="3221"/>
      <c r="I46" s="3221"/>
      <c r="J46" s="3221"/>
      <c r="K46" s="3180"/>
      <c r="L46" s="3180"/>
      <c r="M46" s="3180"/>
      <c r="N46" s="3180"/>
      <c r="O46" s="3181"/>
      <c r="P46" s="3181"/>
      <c r="Q46" s="3182"/>
      <c r="R46" s="147"/>
    </row>
    <row r="47" spans="1:29" ht="16.5" customHeight="1">
      <c r="A47" s="3173"/>
      <c r="B47" s="3175"/>
      <c r="C47" s="3176"/>
      <c r="D47" s="3176"/>
      <c r="E47" s="3176"/>
      <c r="F47" s="3209" t="str">
        <f>IF(AND(COUNTBLANK(E45)=0,COUNTBLANK(様式5!AG59)=0,COUNTBLANK(B44)=1),"自己負担額の欄が未入力です","")</f>
        <v/>
      </c>
      <c r="G47" s="3210"/>
      <c r="H47" s="3210"/>
      <c r="I47" s="3210"/>
      <c r="J47" s="3210"/>
      <c r="K47" s="3210"/>
      <c r="L47" s="3210"/>
      <c r="M47" s="3210"/>
      <c r="N47" s="3210"/>
      <c r="O47" s="3210"/>
      <c r="P47" s="3210"/>
      <c r="Q47" s="3211"/>
      <c r="R47" s="886"/>
    </row>
    <row r="48" spans="1:29" ht="41.25" customHeight="1">
      <c r="A48" s="3174"/>
      <c r="B48" s="1148"/>
      <c r="C48" s="3177" t="s">
        <v>1122</v>
      </c>
      <c r="D48" s="3178"/>
      <c r="E48" s="3178"/>
      <c r="F48" s="3178"/>
      <c r="G48" s="3178"/>
      <c r="H48" s="3178"/>
      <c r="I48" s="3178"/>
      <c r="J48" s="3178"/>
      <c r="K48" s="3178"/>
      <c r="L48" s="3178"/>
      <c r="M48" s="3178"/>
      <c r="N48" s="3178"/>
      <c r="O48" s="3178"/>
      <c r="P48" s="3178"/>
      <c r="Q48" s="3179"/>
      <c r="R48" s="888"/>
    </row>
    <row r="49" spans="18:40" ht="28.5" customHeight="1">
      <c r="R49" s="887"/>
      <c r="AN49" s="130"/>
    </row>
    <row r="50" spans="18:40" ht="28.5" customHeight="1"/>
    <row r="51" spans="18:40" ht="28.5" customHeight="1"/>
  </sheetData>
  <mergeCells count="85">
    <mergeCell ref="O46:Q46"/>
    <mergeCell ref="F47:Q47"/>
    <mergeCell ref="B42:Q42"/>
    <mergeCell ref="D43:Q43"/>
    <mergeCell ref="B44:Q44"/>
    <mergeCell ref="B46:C46"/>
    <mergeCell ref="F46:J46"/>
    <mergeCell ref="B45:C45"/>
    <mergeCell ref="F45:J45"/>
    <mergeCell ref="K46:N46"/>
    <mergeCell ref="R41:V41"/>
    <mergeCell ref="C19:D19"/>
    <mergeCell ref="C16:D16"/>
    <mergeCell ref="E16:P16"/>
    <mergeCell ref="C17:D17"/>
    <mergeCell ref="E17:P17"/>
    <mergeCell ref="E27:P27"/>
    <mergeCell ref="C18:D18"/>
    <mergeCell ref="E18:P18"/>
    <mergeCell ref="C35:D35"/>
    <mergeCell ref="Q36:Q37"/>
    <mergeCell ref="B39:Q39"/>
    <mergeCell ref="B40:Q40"/>
    <mergeCell ref="K41:O41"/>
    <mergeCell ref="P41:Q41"/>
    <mergeCell ref="B41:J41"/>
    <mergeCell ref="B6:Q6"/>
    <mergeCell ref="I7:J7"/>
    <mergeCell ref="O7:P7"/>
    <mergeCell ref="A8:A9"/>
    <mergeCell ref="B8:Q9"/>
    <mergeCell ref="A45:A48"/>
    <mergeCell ref="B47:E47"/>
    <mergeCell ref="C48:Q48"/>
    <mergeCell ref="C13:D13"/>
    <mergeCell ref="E13:P13"/>
    <mergeCell ref="C14:D14"/>
    <mergeCell ref="C15:D15"/>
    <mergeCell ref="E15:P15"/>
    <mergeCell ref="C22:D22"/>
    <mergeCell ref="C33:D33"/>
    <mergeCell ref="E20:P20"/>
    <mergeCell ref="C21:D21"/>
    <mergeCell ref="E21:P21"/>
    <mergeCell ref="K45:N45"/>
    <mergeCell ref="O45:Q45"/>
    <mergeCell ref="E34:P34"/>
    <mergeCell ref="B24:B35"/>
    <mergeCell ref="B36:B37"/>
    <mergeCell ref="C27:D27"/>
    <mergeCell ref="E30:P30"/>
    <mergeCell ref="C36:P37"/>
    <mergeCell ref="E35:P35"/>
    <mergeCell ref="E25:P25"/>
    <mergeCell ref="E33:P33"/>
    <mergeCell ref="E31:P31"/>
    <mergeCell ref="C34:D34"/>
    <mergeCell ref="E26:P26"/>
    <mergeCell ref="C29:D29"/>
    <mergeCell ref="E29:P29"/>
    <mergeCell ref="C32:D32"/>
    <mergeCell ref="E32:P32"/>
    <mergeCell ref="C30:D30"/>
    <mergeCell ref="C28:D28"/>
    <mergeCell ref="C25:D25"/>
    <mergeCell ref="E28:P28"/>
    <mergeCell ref="C24:D24"/>
    <mergeCell ref="E24:P24"/>
    <mergeCell ref="C26:D26"/>
    <mergeCell ref="B2:O2"/>
    <mergeCell ref="C12:D12"/>
    <mergeCell ref="E12:P12"/>
    <mergeCell ref="E22:P22"/>
    <mergeCell ref="E14:P14"/>
    <mergeCell ref="A10:C10"/>
    <mergeCell ref="A11:A37"/>
    <mergeCell ref="B11:D11"/>
    <mergeCell ref="E11:P11"/>
    <mergeCell ref="B12:B23"/>
    <mergeCell ref="C23:D23"/>
    <mergeCell ref="E23:P23"/>
    <mergeCell ref="E19:P19"/>
    <mergeCell ref="C20:D20"/>
    <mergeCell ref="C31:D31"/>
    <mergeCell ref="A4:Q4"/>
  </mergeCells>
  <phoneticPr fontId="60"/>
  <dataValidations count="1">
    <dataValidation type="whole" allowBlank="1" showInputMessage="1" showErrorMessage="1" sqref="B8:Q9">
      <formula1>0</formula1>
      <formula2>0</formula2>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sheetPr>
  <dimension ref="A1:M35"/>
  <sheetViews>
    <sheetView view="pageBreakPreview" zoomScale="85" zoomScaleNormal="80" zoomScaleSheetLayoutView="85" workbookViewId="0">
      <selection activeCell="H12" sqref="H12"/>
    </sheetView>
  </sheetViews>
  <sheetFormatPr defaultRowHeight="13.5"/>
  <cols>
    <col min="1" max="1" width="17.25" style="186" customWidth="1"/>
    <col min="2" max="2" width="27.5" style="186" customWidth="1"/>
    <col min="3" max="3" width="24.75" style="186" customWidth="1"/>
    <col min="4" max="4" width="4.875" style="186" customWidth="1"/>
    <col min="5" max="5" width="18" style="186" customWidth="1"/>
    <col min="6" max="6" width="7.5" style="186" customWidth="1"/>
    <col min="7" max="7" width="19.625" style="186" customWidth="1"/>
    <col min="8" max="8" width="14.125" style="186" customWidth="1"/>
    <col min="9" max="9" width="28.5" style="186" customWidth="1"/>
    <col min="10" max="10" width="59.625" style="186" customWidth="1"/>
    <col min="11" max="16384" width="9" style="186"/>
  </cols>
  <sheetData>
    <row r="1" spans="1:13" ht="29.25" customHeight="1" thickBot="1">
      <c r="A1" s="3269"/>
      <c r="B1" s="3269"/>
      <c r="C1" s="3269"/>
      <c r="D1" s="3269"/>
      <c r="E1" s="3269"/>
      <c r="F1" s="3269"/>
      <c r="G1" s="132"/>
      <c r="H1" s="136" t="str">
        <f>CONCATENATE('コース案内（表）'!P2,'コース案内（表）'!Q2)</f>
        <v>B-○○</v>
      </c>
      <c r="I1" s="136"/>
    </row>
    <row r="2" spans="1:13" ht="21" customHeight="1">
      <c r="A2" s="3270" t="s">
        <v>526</v>
      </c>
      <c r="B2" s="3271"/>
      <c r="C2" s="3271"/>
      <c r="D2" s="3271"/>
      <c r="E2" s="3271"/>
      <c r="F2" s="3271"/>
      <c r="G2" s="3271"/>
      <c r="H2" s="3272"/>
      <c r="I2" s="377"/>
    </row>
    <row r="3" spans="1:13" ht="2.25" customHeight="1">
      <c r="A3" s="3273"/>
      <c r="B3" s="3274"/>
      <c r="C3" s="3274"/>
      <c r="D3" s="3274"/>
      <c r="E3" s="3274"/>
      <c r="F3" s="3274"/>
      <c r="G3" s="3274"/>
      <c r="H3" s="3275"/>
      <c r="I3" s="376"/>
    </row>
    <row r="4" spans="1:13" ht="2.25" customHeight="1" thickBot="1">
      <c r="A4" s="429"/>
      <c r="B4" s="376"/>
      <c r="C4" s="376"/>
      <c r="D4" s="376"/>
      <c r="E4" s="376"/>
      <c r="F4" s="376"/>
      <c r="G4" s="376"/>
      <c r="H4" s="430"/>
      <c r="I4" s="376"/>
    </row>
    <row r="5" spans="1:13" ht="88.5" customHeight="1">
      <c r="A5" s="346"/>
      <c r="B5" s="347"/>
      <c r="C5" s="347"/>
      <c r="D5" s="347"/>
      <c r="E5" s="347"/>
      <c r="F5" s="347"/>
      <c r="G5" s="347"/>
      <c r="H5" s="348"/>
      <c r="I5" s="350"/>
      <c r="J5" s="187"/>
    </row>
    <row r="6" spans="1:13" ht="88.5" customHeight="1">
      <c r="A6" s="349"/>
      <c r="B6" s="350"/>
      <c r="C6" s="350"/>
      <c r="D6" s="350"/>
      <c r="E6" s="350"/>
      <c r="F6" s="350"/>
      <c r="G6" s="350"/>
      <c r="H6" s="351"/>
      <c r="I6" s="350"/>
      <c r="J6" s="187"/>
    </row>
    <row r="7" spans="1:13" ht="88.5" customHeight="1">
      <c r="A7" s="349"/>
      <c r="B7" s="350"/>
      <c r="C7" s="350"/>
      <c r="D7" s="350"/>
      <c r="E7" s="350"/>
      <c r="F7" s="350"/>
      <c r="G7" s="350"/>
      <c r="H7" s="351"/>
      <c r="I7" s="350"/>
      <c r="J7" s="187"/>
    </row>
    <row r="8" spans="1:13" ht="88.5" customHeight="1">
      <c r="A8" s="349"/>
      <c r="B8" s="350"/>
      <c r="C8" s="350"/>
      <c r="D8" s="350"/>
      <c r="E8" s="350"/>
      <c r="F8" s="350"/>
      <c r="G8" s="350"/>
      <c r="H8" s="351"/>
      <c r="I8" s="350"/>
      <c r="J8" s="187"/>
    </row>
    <row r="9" spans="1:13" ht="72.75" customHeight="1">
      <c r="A9" s="349"/>
      <c r="B9" s="350"/>
      <c r="C9" s="350"/>
      <c r="D9" s="350"/>
      <c r="E9" s="350"/>
      <c r="F9" s="350"/>
      <c r="G9" s="350"/>
      <c r="H9" s="351"/>
      <c r="I9" s="350"/>
      <c r="J9" s="187"/>
    </row>
    <row r="10" spans="1:13" ht="133.5" customHeight="1" thickBot="1">
      <c r="A10" s="349"/>
      <c r="B10" s="350"/>
      <c r="C10" s="350"/>
      <c r="D10" s="350"/>
      <c r="E10" s="350"/>
      <c r="F10" s="350"/>
      <c r="G10" s="350"/>
      <c r="H10" s="351"/>
      <c r="I10" s="350"/>
      <c r="J10" s="187"/>
    </row>
    <row r="11" spans="1:13" ht="36.75" customHeight="1" thickBot="1">
      <c r="A11" s="3287" t="s">
        <v>523</v>
      </c>
      <c r="B11" s="3288"/>
      <c r="C11" s="3288"/>
      <c r="D11" s="3288"/>
      <c r="E11" s="3288"/>
      <c r="F11" s="3288"/>
      <c r="G11" s="894" t="s">
        <v>849</v>
      </c>
      <c r="H11" s="891" t="s">
        <v>850</v>
      </c>
      <c r="I11" s="378"/>
      <c r="J11" s="187"/>
    </row>
    <row r="12" spans="1:13" ht="18.75" customHeight="1">
      <c r="A12" s="3240" t="str">
        <f>IF(様式5!H21="","",様式5!H21)</f>
        <v/>
      </c>
      <c r="B12" s="3241"/>
      <c r="C12" s="3241"/>
      <c r="D12" s="3241"/>
      <c r="E12" s="3244" t="str">
        <f>IF(A12="","",IF(様式5!AH21="","","任意受験"))</f>
        <v/>
      </c>
      <c r="F12" s="3244"/>
      <c r="G12" s="895"/>
      <c r="H12" s="892"/>
      <c r="I12" s="3223"/>
      <c r="J12" s="2392"/>
      <c r="K12" s="1883"/>
      <c r="L12" s="1883"/>
      <c r="M12" s="1883"/>
    </row>
    <row r="13" spans="1:13" ht="18.75" customHeight="1">
      <c r="A13" s="3240" t="str">
        <f>IF(様式5!H22="","",様式5!H22)</f>
        <v/>
      </c>
      <c r="B13" s="3241"/>
      <c r="C13" s="3241"/>
      <c r="D13" s="3241"/>
      <c r="E13" s="3244" t="str">
        <f>IF(A13="","",IF(様式5!AH22="","","任意受験"))</f>
        <v/>
      </c>
      <c r="F13" s="3244"/>
      <c r="G13" s="895"/>
      <c r="H13" s="892"/>
      <c r="I13" s="3238"/>
      <c r="J13" s="3239"/>
      <c r="K13" s="187"/>
    </row>
    <row r="14" spans="1:13" ht="18.75" customHeight="1" thickBot="1">
      <c r="A14" s="3242" t="str">
        <f>IF(様式5!H23="","",様式5!H23)</f>
        <v/>
      </c>
      <c r="B14" s="3243"/>
      <c r="C14" s="3243"/>
      <c r="D14" s="3243"/>
      <c r="E14" s="3245" t="str">
        <f>IF(A14="","",IF(様式5!AH23="","","任意受験"))</f>
        <v/>
      </c>
      <c r="F14" s="3245"/>
      <c r="G14" s="896"/>
      <c r="H14" s="893"/>
      <c r="I14" s="3224"/>
      <c r="J14" s="2392"/>
      <c r="K14" s="1883"/>
      <c r="L14" s="1883"/>
    </row>
    <row r="15" spans="1:13" s="187" customFormat="1" ht="24.95" customHeight="1" thickBot="1">
      <c r="A15" s="133"/>
      <c r="B15" s="134"/>
      <c r="C15" s="133"/>
      <c r="D15" s="134"/>
      <c r="E15" s="3289" t="s">
        <v>862</v>
      </c>
      <c r="F15" s="3289"/>
      <c r="G15" s="3289"/>
      <c r="H15" s="3289"/>
      <c r="I15" s="26"/>
    </row>
    <row r="16" spans="1:13" ht="25.5" customHeight="1">
      <c r="A16" s="137" t="s">
        <v>181</v>
      </c>
      <c r="B16" s="3236">
        <f>日程!C26</f>
        <v>45863</v>
      </c>
      <c r="C16" s="3237"/>
      <c r="D16" s="3276" t="s">
        <v>182</v>
      </c>
      <c r="E16" s="3228"/>
      <c r="F16" s="3229"/>
      <c r="G16" s="3229"/>
      <c r="H16" s="3230"/>
      <c r="I16" s="187"/>
    </row>
    <row r="17" spans="1:10" ht="18.75" customHeight="1">
      <c r="A17" s="139" t="s">
        <v>294</v>
      </c>
      <c r="B17" s="3280"/>
      <c r="C17" s="3227"/>
      <c r="D17" s="3277"/>
      <c r="E17" s="3231"/>
      <c r="F17" s="2392"/>
      <c r="G17" s="2392"/>
      <c r="H17" s="3232"/>
      <c r="I17" s="187"/>
    </row>
    <row r="18" spans="1:10" ht="26.25" customHeight="1">
      <c r="A18" s="139" t="s">
        <v>295</v>
      </c>
      <c r="B18" s="3225" t="s">
        <v>1068</v>
      </c>
      <c r="C18" s="3226"/>
      <c r="D18" s="3278"/>
      <c r="E18" s="3231"/>
      <c r="F18" s="2392"/>
      <c r="G18" s="2392"/>
      <c r="H18" s="3232"/>
      <c r="I18" s="187"/>
    </row>
    <row r="19" spans="1:10" ht="23.25" customHeight="1">
      <c r="A19" s="139" t="s">
        <v>183</v>
      </c>
      <c r="B19" s="3154"/>
      <c r="C19" s="3227"/>
      <c r="D19" s="3278"/>
      <c r="E19" s="3231"/>
      <c r="F19" s="2392"/>
      <c r="G19" s="2392"/>
      <c r="H19" s="3232"/>
      <c r="I19" s="187"/>
    </row>
    <row r="20" spans="1:10" ht="22.5" customHeight="1">
      <c r="A20" s="139" t="s">
        <v>188</v>
      </c>
      <c r="B20" s="3281">
        <f>日程!C29</f>
        <v>45869</v>
      </c>
      <c r="C20" s="3282"/>
      <c r="D20" s="3278"/>
      <c r="E20" s="3231"/>
      <c r="F20" s="2392"/>
      <c r="G20" s="2392"/>
      <c r="H20" s="3232"/>
      <c r="I20" s="187"/>
    </row>
    <row r="21" spans="1:10" ht="22.5" customHeight="1">
      <c r="A21" s="139" t="s">
        <v>64</v>
      </c>
      <c r="B21" s="3283" t="s">
        <v>1069</v>
      </c>
      <c r="C21" s="3284"/>
      <c r="D21" s="3278"/>
      <c r="E21" s="3231"/>
      <c r="F21" s="2392"/>
      <c r="G21" s="2392"/>
      <c r="H21" s="3232"/>
      <c r="I21" s="187"/>
    </row>
    <row r="22" spans="1:10" ht="37.5" customHeight="1">
      <c r="A22" s="139" t="s">
        <v>184</v>
      </c>
      <c r="B22" s="3285" t="s">
        <v>1123</v>
      </c>
      <c r="C22" s="3286"/>
      <c r="D22" s="3278"/>
      <c r="E22" s="3231"/>
      <c r="F22" s="2392"/>
      <c r="G22" s="2392"/>
      <c r="H22" s="3232"/>
      <c r="I22" s="187"/>
    </row>
    <row r="23" spans="1:10" ht="24.75" customHeight="1" thickBot="1">
      <c r="A23" s="140" t="s">
        <v>185</v>
      </c>
      <c r="B23" s="3253" t="s">
        <v>1123</v>
      </c>
      <c r="C23" s="3254"/>
      <c r="D23" s="3279"/>
      <c r="E23" s="3233"/>
      <c r="F23" s="3234"/>
      <c r="G23" s="3234"/>
      <c r="H23" s="3235"/>
      <c r="I23" s="187"/>
    </row>
    <row r="24" spans="1:10" ht="13.5" customHeight="1" thickBot="1">
      <c r="A24" s="127"/>
      <c r="B24" s="33"/>
      <c r="C24" s="33"/>
      <c r="D24" s="33"/>
      <c r="E24" s="33"/>
      <c r="F24" s="33"/>
      <c r="G24" s="33"/>
      <c r="H24" s="33"/>
      <c r="I24" s="33"/>
    </row>
    <row r="25" spans="1:10" ht="24.75" customHeight="1">
      <c r="A25" s="137" t="s">
        <v>204</v>
      </c>
      <c r="B25" s="3267" t="str">
        <f>IF(様式1!F40="","",様式1!F40)</f>
        <v/>
      </c>
      <c r="C25" s="3268"/>
      <c r="D25" s="3258" t="s">
        <v>280</v>
      </c>
      <c r="E25" s="3261"/>
      <c r="F25" s="3261"/>
      <c r="G25" s="3261"/>
      <c r="H25" s="3262"/>
      <c r="I25" s="379"/>
    </row>
    <row r="26" spans="1:10" ht="22.5" customHeight="1">
      <c r="A26" s="3248" t="s">
        <v>189</v>
      </c>
      <c r="B26" s="1101" t="str">
        <f>"〒"&amp;様式4!C22</f>
        <v>〒</v>
      </c>
      <c r="C26" s="1102"/>
      <c r="D26" s="3259"/>
      <c r="E26" s="3263"/>
      <c r="F26" s="3263"/>
      <c r="G26" s="3263"/>
      <c r="H26" s="3264"/>
      <c r="I26" s="380"/>
      <c r="J26" s="187"/>
    </row>
    <row r="27" spans="1:10" ht="18" customHeight="1">
      <c r="A27" s="3249"/>
      <c r="B27" s="3256" t="str">
        <f xml:space="preserve"> IF(様式1!H41= "","",様式1!H41&amp;様式1!H42)</f>
        <v/>
      </c>
      <c r="C27" s="3257"/>
      <c r="D27" s="3259"/>
      <c r="E27" s="3263"/>
      <c r="F27" s="3263"/>
      <c r="G27" s="3263"/>
      <c r="H27" s="3264"/>
      <c r="I27" s="381"/>
      <c r="J27" s="187"/>
    </row>
    <row r="28" spans="1:10" ht="30" customHeight="1">
      <c r="A28" s="138" t="s">
        <v>190</v>
      </c>
      <c r="B28" s="3255"/>
      <c r="C28" s="3176"/>
      <c r="D28" s="3259"/>
      <c r="E28" s="3263"/>
      <c r="F28" s="3263"/>
      <c r="G28" s="3263"/>
      <c r="H28" s="3264"/>
      <c r="I28" s="375"/>
    </row>
    <row r="29" spans="1:10" ht="30" customHeight="1">
      <c r="A29" s="139" t="s">
        <v>186</v>
      </c>
      <c r="B29" s="3250" t="str">
        <f xml:space="preserve"> IF(様式4!E41= "","",様式4!E41)</f>
        <v/>
      </c>
      <c r="C29" s="3251"/>
      <c r="D29" s="3259"/>
      <c r="E29" s="3263"/>
      <c r="F29" s="3263"/>
      <c r="G29" s="3263"/>
      <c r="H29" s="3264"/>
      <c r="I29" s="375"/>
    </row>
    <row r="30" spans="1:10" ht="27" customHeight="1">
      <c r="A30" s="139" t="s">
        <v>281</v>
      </c>
      <c r="B30" s="3252"/>
      <c r="C30" s="3251"/>
      <c r="D30" s="3259"/>
      <c r="E30" s="3263"/>
      <c r="F30" s="3263"/>
      <c r="G30" s="3263"/>
      <c r="H30" s="3264"/>
      <c r="I30" s="375"/>
    </row>
    <row r="31" spans="1:10" ht="25.5" customHeight="1">
      <c r="A31" s="139" t="s">
        <v>187</v>
      </c>
      <c r="B31" s="3252"/>
      <c r="C31" s="3251"/>
      <c r="D31" s="3259"/>
      <c r="E31" s="3263"/>
      <c r="F31" s="3263"/>
      <c r="G31" s="3263"/>
      <c r="H31" s="3264"/>
      <c r="I31" s="375"/>
    </row>
    <row r="32" spans="1:10" ht="24.75" customHeight="1" thickBot="1">
      <c r="A32" s="140" t="s">
        <v>185</v>
      </c>
      <c r="B32" s="3253" t="s">
        <v>1123</v>
      </c>
      <c r="C32" s="3254"/>
      <c r="D32" s="3260"/>
      <c r="E32" s="3265"/>
      <c r="F32" s="3265"/>
      <c r="G32" s="3265"/>
      <c r="H32" s="3266"/>
      <c r="I32" s="375"/>
    </row>
    <row r="33" spans="1:13" ht="39" customHeight="1">
      <c r="A33" s="3246" t="s">
        <v>736</v>
      </c>
      <c r="B33" s="3247"/>
      <c r="C33" s="3247"/>
      <c r="D33" s="3247"/>
      <c r="E33" s="3247"/>
      <c r="F33" s="3247"/>
      <c r="G33" s="3247"/>
      <c r="H33" s="3247"/>
      <c r="I33" s="382"/>
      <c r="J33"/>
      <c r="K33"/>
      <c r="L33"/>
      <c r="M33"/>
    </row>
    <row r="34" spans="1:13">
      <c r="I34" s="889"/>
      <c r="K34"/>
      <c r="L34"/>
      <c r="M34"/>
    </row>
    <row r="35" spans="1:13" ht="42.75" customHeight="1">
      <c r="I35" s="890"/>
      <c r="K35"/>
      <c r="L35"/>
      <c r="M35"/>
    </row>
  </sheetData>
  <mergeCells count="35">
    <mergeCell ref="A1:F1"/>
    <mergeCell ref="A2:H2"/>
    <mergeCell ref="A3:H3"/>
    <mergeCell ref="D16:D23"/>
    <mergeCell ref="B17:C17"/>
    <mergeCell ref="B20:C20"/>
    <mergeCell ref="B21:C21"/>
    <mergeCell ref="B22:C22"/>
    <mergeCell ref="B23:C23"/>
    <mergeCell ref="A11:F11"/>
    <mergeCell ref="A12:D12"/>
    <mergeCell ref="E15:H15"/>
    <mergeCell ref="A33:H33"/>
    <mergeCell ref="A26:A27"/>
    <mergeCell ref="B29:C29"/>
    <mergeCell ref="B30:C30"/>
    <mergeCell ref="B31:C31"/>
    <mergeCell ref="B32:C32"/>
    <mergeCell ref="B28:C28"/>
    <mergeCell ref="B27:C27"/>
    <mergeCell ref="D25:D32"/>
    <mergeCell ref="E25:H32"/>
    <mergeCell ref="B25:C25"/>
    <mergeCell ref="I12:M12"/>
    <mergeCell ref="I14:L14"/>
    <mergeCell ref="B18:C18"/>
    <mergeCell ref="B19:C19"/>
    <mergeCell ref="E16:H23"/>
    <mergeCell ref="B16:C16"/>
    <mergeCell ref="I13:J13"/>
    <mergeCell ref="A13:D13"/>
    <mergeCell ref="A14:D14"/>
    <mergeCell ref="E12:F12"/>
    <mergeCell ref="E13:F13"/>
    <mergeCell ref="E14:F14"/>
  </mergeCells>
  <phoneticPr fontId="60"/>
  <dataValidations count="1">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79"/>
  <sheetViews>
    <sheetView zoomScale="80" zoomScaleNormal="80" workbookViewId="0">
      <selection activeCell="H12" sqref="H12"/>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8" bestFit="1" customWidth="1"/>
    <col min="12" max="12" width="7.625" customWidth="1"/>
    <col min="13" max="13" width="9" customWidth="1"/>
    <col min="14" max="14" width="10" customWidth="1"/>
    <col min="15" max="15" width="8.625" customWidth="1"/>
    <col min="16" max="16" width="7.625" customWidth="1"/>
    <col min="17" max="17" width="7.875" customWidth="1"/>
    <col min="18" max="18" width="8.625" customWidth="1"/>
  </cols>
  <sheetData>
    <row r="1" spans="1:28">
      <c r="A1" s="66"/>
      <c r="B1" s="294"/>
      <c r="C1" s="295"/>
      <c r="D1" s="67"/>
      <c r="E1" s="67"/>
      <c r="F1" s="66"/>
      <c r="G1" s="68"/>
      <c r="H1" s="66"/>
      <c r="I1" s="66"/>
      <c r="J1" s="66"/>
      <c r="K1" s="66"/>
      <c r="L1" s="66"/>
      <c r="M1" s="66"/>
      <c r="N1" s="66"/>
      <c r="O1" s="66"/>
      <c r="P1" s="66"/>
      <c r="R1" s="119" t="s">
        <v>535</v>
      </c>
      <c r="Z1" s="68"/>
      <c r="AA1" s="66"/>
      <c r="AB1" s="68"/>
    </row>
    <row r="2" spans="1:28" ht="18.75">
      <c r="A2" s="69"/>
      <c r="B2" s="3317" t="s">
        <v>326</v>
      </c>
      <c r="C2" s="3317"/>
      <c r="D2" s="3317"/>
      <c r="E2" s="3317"/>
      <c r="F2" s="3317"/>
      <c r="G2" s="3317"/>
      <c r="H2" s="3317"/>
      <c r="I2" s="3317"/>
      <c r="J2" s="3317"/>
      <c r="K2" s="3317"/>
      <c r="L2" s="3317"/>
      <c r="M2" s="3317"/>
      <c r="N2" s="3317"/>
      <c r="O2" s="3317"/>
      <c r="P2" s="3317"/>
      <c r="Q2" s="3317"/>
      <c r="Z2" s="369"/>
      <c r="AA2" s="370"/>
      <c r="AB2" s="369"/>
    </row>
    <row r="3" spans="1:28">
      <c r="A3" s="66"/>
      <c r="B3" s="66"/>
      <c r="C3" s="67"/>
      <c r="D3" s="67"/>
      <c r="E3" s="67"/>
      <c r="F3" s="66"/>
      <c r="G3" s="68"/>
      <c r="H3" s="66"/>
      <c r="I3" s="66"/>
      <c r="J3" s="66"/>
      <c r="K3" s="66"/>
      <c r="L3" s="66"/>
      <c r="M3" s="66"/>
      <c r="N3" s="66"/>
      <c r="O3" s="66"/>
      <c r="P3" s="66"/>
      <c r="Q3" s="70"/>
    </row>
    <row r="4" spans="1:28" ht="28.5" customHeight="1">
      <c r="A4" s="66"/>
      <c r="B4" s="71" t="s">
        <v>327</v>
      </c>
      <c r="C4" s="3318" t="str">
        <f>IF(様式1!L11="","",様式1!$L$11)</f>
        <v/>
      </c>
      <c r="D4" s="3319"/>
      <c r="E4" s="72"/>
      <c r="F4" s="72"/>
      <c r="G4" s="68"/>
      <c r="H4" s="66"/>
      <c r="I4" s="66"/>
      <c r="J4" s="306"/>
      <c r="K4" s="66"/>
      <c r="L4" s="66"/>
      <c r="M4" s="66"/>
      <c r="N4" s="66"/>
      <c r="O4" s="66"/>
      <c r="P4" s="66"/>
      <c r="Q4" s="66"/>
      <c r="T4" s="304"/>
      <c r="U4" s="305"/>
      <c r="Z4" s="387"/>
      <c r="AA4" s="387"/>
      <c r="AB4" s="385"/>
    </row>
    <row r="5" spans="1:28" ht="27" customHeight="1">
      <c r="A5" s="66"/>
      <c r="B5" s="71" t="s">
        <v>143</v>
      </c>
      <c r="C5" s="3320" t="str">
        <f>IF(様式1!G36="","",様式1!$G$36)</f>
        <v/>
      </c>
      <c r="D5" s="3321"/>
      <c r="E5" s="72"/>
      <c r="F5" s="72"/>
      <c r="G5" s="68"/>
      <c r="H5" s="66"/>
      <c r="I5" s="66"/>
      <c r="J5" s="73"/>
      <c r="K5" s="66"/>
      <c r="L5" s="66"/>
      <c r="M5" s="66"/>
      <c r="N5" s="66"/>
      <c r="O5" s="66"/>
      <c r="P5" s="66"/>
      <c r="Q5" s="66"/>
      <c r="AB5" s="386"/>
    </row>
    <row r="6" spans="1:28" ht="18.75" customHeight="1">
      <c r="A6" s="66"/>
      <c r="B6" s="66"/>
      <c r="C6" s="67"/>
      <c r="D6" s="67"/>
      <c r="E6" s="67"/>
      <c r="F6" s="66"/>
      <c r="G6" s="68"/>
      <c r="H6" s="66"/>
      <c r="I6" s="66"/>
      <c r="J6" s="73"/>
      <c r="K6" s="66"/>
      <c r="L6" s="73"/>
      <c r="M6" s="72"/>
      <c r="N6" s="72"/>
      <c r="O6" s="72"/>
      <c r="P6" s="72"/>
      <c r="Q6" s="72"/>
    </row>
    <row r="7" spans="1:28" ht="18.75" customHeight="1">
      <c r="A7" s="66"/>
      <c r="B7" s="296"/>
      <c r="C7" s="67"/>
      <c r="D7" s="67"/>
      <c r="E7" s="67"/>
      <c r="F7" s="66"/>
      <c r="G7" s="68"/>
      <c r="H7" s="66"/>
      <c r="I7" s="66"/>
      <c r="J7" s="73"/>
      <c r="K7" s="66"/>
      <c r="L7" s="73"/>
      <c r="M7" s="72"/>
      <c r="N7" s="72"/>
      <c r="O7" s="72"/>
      <c r="P7" s="72"/>
      <c r="Q7" s="72"/>
    </row>
    <row r="8" spans="1:28" ht="18.75" customHeight="1">
      <c r="A8" s="66"/>
      <c r="B8" s="563" t="s">
        <v>1855</v>
      </c>
      <c r="C8" s="67"/>
      <c r="D8" s="67"/>
      <c r="E8" s="67"/>
      <c r="F8" s="66"/>
      <c r="G8" s="68"/>
      <c r="H8" s="66"/>
      <c r="I8" s="66"/>
      <c r="J8" s="66"/>
      <c r="K8" s="66"/>
      <c r="L8" s="66"/>
      <c r="M8" s="66"/>
      <c r="N8" s="66"/>
      <c r="O8" s="66"/>
      <c r="P8" s="66"/>
      <c r="Q8" s="70"/>
    </row>
    <row r="9" spans="1:28" ht="14.25" customHeight="1">
      <c r="A9" s="66"/>
      <c r="B9" s="3322" t="s">
        <v>328</v>
      </c>
      <c r="C9" s="3325" t="s">
        <v>888</v>
      </c>
      <c r="D9" s="3322" t="s">
        <v>329</v>
      </c>
      <c r="E9" s="3322" t="s">
        <v>330</v>
      </c>
      <c r="F9" s="3304" t="s">
        <v>331</v>
      </c>
      <c r="G9" s="3305"/>
      <c r="H9" s="3306"/>
      <c r="I9" s="651" t="s">
        <v>709</v>
      </c>
      <c r="J9" s="3313" t="s">
        <v>710</v>
      </c>
      <c r="K9" s="3314"/>
      <c r="L9" s="3315" t="s">
        <v>711</v>
      </c>
      <c r="M9" s="3316"/>
      <c r="N9" s="3328" t="s">
        <v>713</v>
      </c>
      <c r="O9" s="3328" t="s">
        <v>714</v>
      </c>
      <c r="P9" s="3329" t="s">
        <v>715</v>
      </c>
      <c r="Q9" s="3290" t="s">
        <v>716</v>
      </c>
      <c r="R9" s="3290" t="s">
        <v>717</v>
      </c>
      <c r="S9" s="130"/>
      <c r="T9" s="130"/>
    </row>
    <row r="10" spans="1:28" ht="14.25" customHeight="1">
      <c r="A10" s="66"/>
      <c r="B10" s="3323"/>
      <c r="C10" s="3326"/>
      <c r="D10" s="3326"/>
      <c r="E10" s="3326"/>
      <c r="F10" s="3307"/>
      <c r="G10" s="3308"/>
      <c r="H10" s="3309"/>
      <c r="I10" s="652" t="s">
        <v>332</v>
      </c>
      <c r="J10" s="653" t="s">
        <v>144</v>
      </c>
      <c r="K10" s="3298" t="s">
        <v>145</v>
      </c>
      <c r="L10" s="665" t="s">
        <v>146</v>
      </c>
      <c r="M10" s="3301" t="s">
        <v>718</v>
      </c>
      <c r="N10" s="3328"/>
      <c r="O10" s="3328"/>
      <c r="P10" s="3329"/>
      <c r="Q10" s="3291"/>
      <c r="R10" s="3291"/>
    </row>
    <row r="11" spans="1:28">
      <c r="A11" s="66"/>
      <c r="B11" s="3323"/>
      <c r="C11" s="3326"/>
      <c r="D11" s="3326"/>
      <c r="E11" s="3326"/>
      <c r="F11" s="3307"/>
      <c r="G11" s="3308"/>
      <c r="H11" s="3309"/>
      <c r="I11" s="653"/>
      <c r="J11" s="653"/>
      <c r="K11" s="3299"/>
      <c r="L11" s="665"/>
      <c r="M11" s="3302"/>
      <c r="N11" s="3328"/>
      <c r="O11" s="3328"/>
      <c r="P11" s="3329"/>
      <c r="Q11" s="3291"/>
      <c r="R11" s="3291"/>
    </row>
    <row r="12" spans="1:28" ht="168" customHeight="1">
      <c r="A12" s="66"/>
      <c r="B12" s="3324"/>
      <c r="C12" s="3327"/>
      <c r="D12" s="3327"/>
      <c r="E12" s="3327"/>
      <c r="F12" s="3310"/>
      <c r="G12" s="3311"/>
      <c r="H12" s="3312"/>
      <c r="I12" s="654"/>
      <c r="J12" s="654"/>
      <c r="K12" s="3300"/>
      <c r="L12" s="666"/>
      <c r="M12" s="3303"/>
      <c r="N12" s="3328"/>
      <c r="O12" s="3328"/>
      <c r="P12" s="3329"/>
      <c r="Q12" s="3292"/>
      <c r="R12" s="3292"/>
    </row>
    <row r="13" spans="1:28" ht="29.25" customHeight="1">
      <c r="A13" s="66"/>
      <c r="B13" s="74" t="s">
        <v>147</v>
      </c>
      <c r="C13" s="75"/>
      <c r="D13" s="75"/>
      <c r="E13" s="76"/>
      <c r="F13" s="77"/>
      <c r="G13" s="78"/>
      <c r="H13" s="79"/>
      <c r="I13" s="655"/>
      <c r="J13" s="656"/>
      <c r="K13" s="656"/>
      <c r="L13" s="656"/>
      <c r="M13" s="656"/>
      <c r="N13" s="656"/>
      <c r="O13" s="656"/>
      <c r="P13" s="656"/>
      <c r="Q13" s="656"/>
      <c r="R13" s="657"/>
    </row>
    <row r="14" spans="1:28" ht="27" customHeight="1">
      <c r="A14" s="66"/>
      <c r="B14" s="914" t="s">
        <v>887</v>
      </c>
      <c r="C14" s="80" t="s">
        <v>333</v>
      </c>
      <c r="D14" s="81" t="s">
        <v>334</v>
      </c>
      <c r="E14" s="81" t="s">
        <v>148</v>
      </c>
      <c r="F14" s="561">
        <v>43209</v>
      </c>
      <c r="G14" s="82" t="s">
        <v>159</v>
      </c>
      <c r="H14" s="562">
        <v>43330</v>
      </c>
      <c r="I14" s="658">
        <v>25</v>
      </c>
      <c r="J14" s="658">
        <v>5</v>
      </c>
      <c r="K14" s="658">
        <v>3</v>
      </c>
      <c r="L14" s="659">
        <v>20</v>
      </c>
      <c r="M14" s="664">
        <v>3</v>
      </c>
      <c r="N14" s="664">
        <v>4</v>
      </c>
      <c r="O14" s="658">
        <v>15</v>
      </c>
      <c r="P14" s="658">
        <v>9</v>
      </c>
      <c r="Q14" s="660"/>
      <c r="R14" s="660"/>
    </row>
    <row r="15" spans="1:28" ht="28.5" customHeight="1">
      <c r="A15" s="66">
        <v>1</v>
      </c>
      <c r="B15" s="789"/>
      <c r="C15" s="790"/>
      <c r="D15" s="791"/>
      <c r="E15" s="792"/>
      <c r="F15" s="793"/>
      <c r="G15" s="297" t="s">
        <v>226</v>
      </c>
      <c r="H15" s="794"/>
      <c r="I15" s="798"/>
      <c r="J15" s="798"/>
      <c r="K15" s="798"/>
      <c r="L15" s="798"/>
      <c r="M15" s="798"/>
      <c r="N15" s="798"/>
      <c r="O15" s="798"/>
      <c r="P15" s="798"/>
      <c r="Q15" s="3293"/>
      <c r="R15" s="3293"/>
      <c r="S15" s="897" t="e">
        <f>ROUNDDOWN(P15/(K15+L15-M15-N15),4)</f>
        <v>#DIV/0!</v>
      </c>
      <c r="T15" s="152"/>
    </row>
    <row r="16" spans="1:28" ht="28.5" customHeight="1">
      <c r="A16" s="66">
        <v>2</v>
      </c>
      <c r="B16" s="795"/>
      <c r="C16" s="790"/>
      <c r="D16" s="791"/>
      <c r="E16" s="792"/>
      <c r="F16" s="793"/>
      <c r="G16" s="297" t="s">
        <v>226</v>
      </c>
      <c r="H16" s="794"/>
      <c r="I16" s="798"/>
      <c r="J16" s="798"/>
      <c r="K16" s="798"/>
      <c r="L16" s="798"/>
      <c r="M16" s="798"/>
      <c r="N16" s="798"/>
      <c r="O16" s="798"/>
      <c r="P16" s="798"/>
      <c r="Q16" s="3294"/>
      <c r="R16" s="3294"/>
      <c r="S16" s="897" t="e">
        <f>ROUNDDOWN(P16/(K16+L16-M16-N16),4)</f>
        <v>#DIV/0!</v>
      </c>
      <c r="T16" s="152"/>
    </row>
    <row r="17" spans="1:20" ht="28.5" customHeight="1" thickBot="1">
      <c r="A17" s="66">
        <v>3</v>
      </c>
      <c r="B17" s="796"/>
      <c r="C17" s="790"/>
      <c r="D17" s="791"/>
      <c r="E17" s="792"/>
      <c r="F17" s="797"/>
      <c r="G17" s="298" t="s">
        <v>226</v>
      </c>
      <c r="H17" s="794"/>
      <c r="I17" s="799"/>
      <c r="J17" s="799"/>
      <c r="K17" s="799"/>
      <c r="L17" s="799"/>
      <c r="M17" s="799"/>
      <c r="N17" s="799"/>
      <c r="O17" s="799"/>
      <c r="P17" s="799"/>
      <c r="Q17" s="3295"/>
      <c r="R17" s="3295"/>
      <c r="S17" s="897" t="e">
        <f>ROUNDDOWN(P17/(K17+L17-M17-N17),4)</f>
        <v>#DIV/0!</v>
      </c>
      <c r="T17" s="152"/>
    </row>
    <row r="18" spans="1:20" ht="30.75" customHeight="1" thickTop="1">
      <c r="A18" s="66"/>
      <c r="B18" s="299"/>
      <c r="C18" s="83"/>
      <c r="D18" s="303"/>
      <c r="E18" s="3296" t="s">
        <v>149</v>
      </c>
      <c r="F18" s="3297"/>
      <c r="G18" s="3297"/>
      <c r="H18" s="3297"/>
      <c r="I18" s="661">
        <f t="shared" ref="I18:P18" si="0">SUM(I15:I17)</f>
        <v>0</v>
      </c>
      <c r="J18" s="662">
        <f t="shared" si="0"/>
        <v>0</v>
      </c>
      <c r="K18" s="663">
        <f t="shared" si="0"/>
        <v>0</v>
      </c>
      <c r="L18" s="663">
        <f t="shared" si="0"/>
        <v>0</v>
      </c>
      <c r="M18" s="663">
        <f t="shared" si="0"/>
        <v>0</v>
      </c>
      <c r="N18" s="663">
        <f t="shared" si="0"/>
        <v>0</v>
      </c>
      <c r="O18" s="663">
        <f t="shared" si="0"/>
        <v>0</v>
      </c>
      <c r="P18" s="663">
        <f t="shared" si="0"/>
        <v>0</v>
      </c>
      <c r="Q18" s="560" t="e">
        <f>ROUNDDOWN(O18/(K18+L18-M18),4)</f>
        <v>#DIV/0!</v>
      </c>
      <c r="R18" s="560" t="e">
        <f>ROUNDDOWN(P18/(K18+L18-M18-N18),4)</f>
        <v>#DIV/0!</v>
      </c>
    </row>
    <row r="19" spans="1:20">
      <c r="A19" s="84"/>
      <c r="B19" s="84"/>
      <c r="C19" s="300"/>
      <c r="D19" s="300"/>
      <c r="E19" s="300"/>
      <c r="F19" s="84"/>
      <c r="G19" s="301"/>
      <c r="H19" s="84"/>
      <c r="I19" s="84"/>
      <c r="J19" s="84"/>
      <c r="K19" s="84"/>
      <c r="L19" s="84"/>
      <c r="M19" s="84"/>
      <c r="N19" s="84"/>
      <c r="O19" s="84"/>
      <c r="P19" s="84"/>
      <c r="Q19" s="309"/>
    </row>
    <row r="20" spans="1:20" ht="21" customHeight="1">
      <c r="A20" s="66"/>
      <c r="B20" s="650" t="s">
        <v>702</v>
      </c>
      <c r="C20" s="67"/>
      <c r="D20" s="67"/>
      <c r="E20" s="368"/>
      <c r="F20" s="66"/>
      <c r="G20" s="68"/>
      <c r="H20" s="568"/>
      <c r="I20" s="566"/>
      <c r="J20" s="564"/>
      <c r="K20" s="564"/>
      <c r="L20" s="564"/>
      <c r="M20" s="564"/>
      <c r="N20" s="564"/>
      <c r="O20" s="564"/>
      <c r="P20" s="564"/>
      <c r="Q20" s="564"/>
    </row>
    <row r="21" spans="1:20" ht="20.25" customHeight="1">
      <c r="A21" s="66"/>
      <c r="B21" s="85" t="s">
        <v>703</v>
      </c>
      <c r="C21" s="567"/>
      <c r="D21" s="567"/>
      <c r="E21" s="567"/>
      <c r="F21" s="567"/>
      <c r="G21" s="567"/>
      <c r="H21" s="567"/>
      <c r="I21" s="565"/>
      <c r="J21" s="564"/>
      <c r="K21" s="564"/>
      <c r="L21" s="564"/>
      <c r="M21" s="564"/>
      <c r="N21" s="564"/>
      <c r="O21" s="564"/>
      <c r="P21" s="564"/>
      <c r="Q21" s="564"/>
    </row>
    <row r="22" spans="1:20" ht="21" customHeight="1">
      <c r="A22" s="66"/>
      <c r="B22" s="85" t="s">
        <v>719</v>
      </c>
      <c r="C22" s="67"/>
      <c r="D22" s="67"/>
      <c r="E22" s="67"/>
      <c r="F22" s="66"/>
      <c r="G22" s="68"/>
      <c r="H22" s="66"/>
      <c r="I22" s="667"/>
      <c r="J22" s="564"/>
      <c r="K22" s="564"/>
      <c r="L22" s="564"/>
      <c r="M22" s="564"/>
      <c r="N22" s="564"/>
      <c r="O22" s="564"/>
      <c r="P22" s="564"/>
      <c r="Q22" s="564"/>
    </row>
    <row r="23" spans="1:20" ht="21" customHeight="1">
      <c r="A23" s="66"/>
      <c r="B23" s="85" t="s">
        <v>704</v>
      </c>
      <c r="C23" s="67"/>
      <c r="D23" s="67"/>
      <c r="E23" s="67"/>
      <c r="F23" s="66"/>
      <c r="G23" s="68"/>
      <c r="H23" s="66"/>
      <c r="I23" s="66"/>
      <c r="J23" s="73"/>
      <c r="K23" s="66"/>
      <c r="L23" s="73"/>
      <c r="M23" s="72"/>
      <c r="N23" s="72"/>
      <c r="O23" s="72"/>
      <c r="P23" s="72"/>
      <c r="Q23" s="72"/>
    </row>
    <row r="24" spans="1:20" ht="21" customHeight="1">
      <c r="A24" s="66"/>
      <c r="B24" s="85" t="s">
        <v>705</v>
      </c>
      <c r="C24" s="67"/>
      <c r="D24" s="67"/>
      <c r="E24" s="67"/>
      <c r="F24" s="66"/>
      <c r="G24" s="68"/>
      <c r="H24" s="66"/>
      <c r="I24" s="66"/>
      <c r="J24" s="73"/>
      <c r="K24" s="66"/>
      <c r="L24" s="73"/>
      <c r="M24" s="72"/>
      <c r="N24" s="72"/>
      <c r="O24" s="72"/>
      <c r="P24" s="72"/>
      <c r="Q24" s="72"/>
    </row>
    <row r="25" spans="1:20" ht="21" customHeight="1">
      <c r="A25" s="66"/>
      <c r="B25" s="85" t="s">
        <v>706</v>
      </c>
      <c r="C25" s="67"/>
      <c r="D25" s="67"/>
      <c r="E25" s="67"/>
      <c r="F25" s="66"/>
      <c r="G25" s="68"/>
      <c r="H25" s="66"/>
      <c r="I25" s="66"/>
      <c r="J25" s="73"/>
      <c r="K25" s="66"/>
      <c r="L25" s="73"/>
      <c r="M25" s="72"/>
      <c r="N25" s="72"/>
      <c r="O25" s="72"/>
      <c r="P25" s="72"/>
      <c r="Q25" s="72"/>
    </row>
    <row r="26" spans="1:20" ht="21" customHeight="1">
      <c r="A26" s="66"/>
      <c r="B26" s="650" t="s">
        <v>1756</v>
      </c>
      <c r="C26" s="67"/>
      <c r="D26" s="67"/>
      <c r="E26" s="1540"/>
      <c r="F26" s="668"/>
      <c r="G26" s="668"/>
      <c r="H26" s="668"/>
      <c r="I26" s="66"/>
      <c r="J26" s="73"/>
      <c r="K26" s="66"/>
      <c r="L26" s="73"/>
      <c r="M26" s="72"/>
      <c r="N26" s="72"/>
      <c r="O26" s="72"/>
      <c r="P26" s="72"/>
      <c r="Q26" s="72"/>
    </row>
    <row r="27" spans="1:20" ht="21" customHeight="1">
      <c r="B27" s="85" t="s">
        <v>720</v>
      </c>
      <c r="C27" s="669"/>
      <c r="D27" s="669"/>
      <c r="E27" s="669"/>
      <c r="F27" s="669"/>
      <c r="G27" s="669"/>
      <c r="H27" s="669"/>
      <c r="I27" s="669"/>
    </row>
    <row r="28" spans="1:20" ht="21" customHeight="1">
      <c r="B28" s="85" t="s">
        <v>707</v>
      </c>
      <c r="C28" s="669"/>
      <c r="D28" s="669"/>
      <c r="E28" s="669"/>
      <c r="F28" s="669"/>
      <c r="G28" s="669"/>
      <c r="H28" s="669"/>
      <c r="I28" s="669"/>
    </row>
    <row r="29" spans="1:20" ht="21" customHeight="1">
      <c r="B29" s="85" t="s">
        <v>708</v>
      </c>
      <c r="C29" s="669"/>
      <c r="D29" s="669"/>
      <c r="E29" s="669"/>
      <c r="F29" s="669"/>
      <c r="G29" s="669"/>
      <c r="H29" s="669"/>
      <c r="I29" s="669"/>
    </row>
    <row r="56" spans="1:1" ht="14.25">
      <c r="A56" s="302" t="s">
        <v>335</v>
      </c>
    </row>
    <row r="57" spans="1:1" ht="14.25">
      <c r="A57" s="302" t="s">
        <v>336</v>
      </c>
    </row>
    <row r="58" spans="1:1" ht="14.25">
      <c r="A58" s="302" t="s">
        <v>337</v>
      </c>
    </row>
    <row r="59" spans="1:1" ht="14.25">
      <c r="A59" s="302"/>
    </row>
    <row r="60" spans="1:1" ht="14.25">
      <c r="A60" s="302" t="s">
        <v>150</v>
      </c>
    </row>
    <row r="61" spans="1:1" ht="14.25">
      <c r="A61" s="302" t="s">
        <v>338</v>
      </c>
    </row>
    <row r="62" spans="1:1" ht="14.25">
      <c r="A62" s="302" t="s">
        <v>339</v>
      </c>
    </row>
    <row r="63" spans="1:1" ht="14.25">
      <c r="A63" s="302" t="s">
        <v>340</v>
      </c>
    </row>
    <row r="64" spans="1:1" ht="14.25">
      <c r="A64" s="302" t="s">
        <v>334</v>
      </c>
    </row>
    <row r="65" spans="1:1" ht="14.25">
      <c r="A65" s="302" t="s">
        <v>341</v>
      </c>
    </row>
    <row r="66" spans="1:1" ht="14.25">
      <c r="A66" s="302" t="s">
        <v>342</v>
      </c>
    </row>
    <row r="67" spans="1:1" ht="14.25">
      <c r="A67" s="302" t="s">
        <v>151</v>
      </c>
    </row>
    <row r="68" spans="1:1" ht="14.25">
      <c r="A68" s="302" t="s">
        <v>343</v>
      </c>
    </row>
    <row r="69" spans="1:1" ht="14.25">
      <c r="A69" s="302" t="s">
        <v>344</v>
      </c>
    </row>
    <row r="70" spans="1:1" ht="14.25">
      <c r="A70" s="302" t="s">
        <v>345</v>
      </c>
    </row>
    <row r="71" spans="1:1" ht="14.25">
      <c r="A71" s="302" t="s">
        <v>346</v>
      </c>
    </row>
    <row r="72" spans="1:1" ht="14.25">
      <c r="A72" s="302" t="s">
        <v>347</v>
      </c>
    </row>
    <row r="73" spans="1:1" ht="14.25">
      <c r="A73" s="302" t="s">
        <v>348</v>
      </c>
    </row>
    <row r="74" spans="1:1" ht="14.25">
      <c r="A74" s="302" t="s">
        <v>349</v>
      </c>
    </row>
    <row r="75" spans="1:1" ht="14.25">
      <c r="A75" s="302" t="s">
        <v>350</v>
      </c>
    </row>
    <row r="76" spans="1:1" ht="14.25">
      <c r="A76" s="302" t="s">
        <v>351</v>
      </c>
    </row>
    <row r="77" spans="1:1" ht="14.25">
      <c r="A77" s="302" t="s">
        <v>352</v>
      </c>
    </row>
    <row r="78" spans="1:1" ht="14.25">
      <c r="A78" s="302" t="s">
        <v>353</v>
      </c>
    </row>
    <row r="79" spans="1:1" ht="14.25">
      <c r="A79" s="302" t="s">
        <v>0</v>
      </c>
    </row>
  </sheetData>
  <mergeCells count="20">
    <mergeCell ref="B2:Q2"/>
    <mergeCell ref="C4:D4"/>
    <mergeCell ref="C5:D5"/>
    <mergeCell ref="B9:B12"/>
    <mergeCell ref="C9:C12"/>
    <mergeCell ref="D9:D12"/>
    <mergeCell ref="E9:E12"/>
    <mergeCell ref="N9:N12"/>
    <mergeCell ref="O9:O12"/>
    <mergeCell ref="P9:P12"/>
    <mergeCell ref="R9:R12"/>
    <mergeCell ref="Q15:Q17"/>
    <mergeCell ref="R15:R17"/>
    <mergeCell ref="E18:H18"/>
    <mergeCell ref="Q9:Q12"/>
    <mergeCell ref="K10:K12"/>
    <mergeCell ref="M10:M12"/>
    <mergeCell ref="F9:H12"/>
    <mergeCell ref="J9:K9"/>
    <mergeCell ref="L9:M9"/>
  </mergeCells>
  <phoneticPr fontId="60"/>
  <conditionalFormatting sqref="C4:D5 B15:F17 H15:H17">
    <cfRule type="containsBlanks" dxfId="104" priority="2">
      <formula>LEN(TRIM(B4))=0</formula>
    </cfRule>
  </conditionalFormatting>
  <conditionalFormatting sqref="I15:P17">
    <cfRule type="containsBlanks" dxfId="103" priority="1">
      <formula>LEN(TRIM(I15))=0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5">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whole" allowBlank="1" showInputMessage="1" showErrorMessage="1" sqref="I20:Q22">
      <formula1>0</formula1>
      <formula2>0</formula2>
    </dataValidation>
    <dataValidation type="list" allowBlank="1" showInputMessage="1" showErrorMessage="1" sqref="D15:D17">
      <formula1>$A$61:$A$79</formula1>
    </dataValidation>
    <dataValidation type="list" allowBlank="1" showInputMessage="1" showErrorMessage="1" sqref="C15:C17">
      <formula1>$A$57:$A$58</formula1>
    </dataValidation>
  </dataValidations>
  <pageMargins left="0.70866141732283472" right="0.70866141732283472" top="0.74803149606299213" bottom="0.74803149606299213" header="0.31496062992125984" footer="0.31496062992125984"/>
  <pageSetup paperSize="9" scale="64" orientation="landscape" r:id="rId1"/>
  <headerFooter>
    <oddFooter>&amp;R東京支部８月開講コース</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28" workbookViewId="0">
      <selection activeCell="B45" sqref="B45"/>
    </sheetView>
  </sheetViews>
  <sheetFormatPr defaultRowHeight="13.5"/>
  <cols>
    <col min="1" max="1" width="27.625" style="44" customWidth="1"/>
    <col min="2" max="2" width="30.375" style="400" customWidth="1"/>
  </cols>
  <sheetData>
    <row r="1" spans="1:2" ht="15" thickTop="1" thickBot="1">
      <c r="A1" s="401" t="s">
        <v>449</v>
      </c>
      <c r="B1" s="909" t="s">
        <v>877</v>
      </c>
    </row>
    <row r="2" spans="1:2" ht="15" thickTop="1" thickBot="1">
      <c r="A2" s="401" t="s">
        <v>450</v>
      </c>
      <c r="B2" s="910">
        <v>20200106</v>
      </c>
    </row>
    <row r="3" spans="1:2" ht="15" thickTop="1" thickBot="1">
      <c r="A3" s="401" t="s">
        <v>439</v>
      </c>
      <c r="B3" s="402" t="str">
        <f>ASC(様式1!$F$44)</f>
        <v/>
      </c>
    </row>
    <row r="4" spans="1:2" ht="15" thickTop="1" thickBot="1">
      <c r="A4" s="401" t="s">
        <v>451</v>
      </c>
      <c r="B4" s="403" t="str">
        <f>TEXT(様式1!$N$3,"gggee年mm月dd日")</f>
        <v>明治33年01月00日</v>
      </c>
    </row>
    <row r="5" spans="1:2" ht="15" thickTop="1" thickBot="1">
      <c r="A5" s="401" t="s">
        <v>440</v>
      </c>
      <c r="B5" s="907" t="str">
        <f>IF(様式1!$E$20="○","001","")&amp;IF(様式1!$E$21="○","002","")</f>
        <v>002</v>
      </c>
    </row>
    <row r="6" spans="1:2" ht="15" thickTop="1" thickBot="1">
      <c r="A6" s="401" t="s">
        <v>441</v>
      </c>
      <c r="B6" s="908" t="str">
        <f>様式5!AM5</f>
        <v>00</v>
      </c>
    </row>
    <row r="7" spans="1:2" ht="15" thickTop="1" thickBot="1">
      <c r="A7" s="401" t="s">
        <v>377</v>
      </c>
      <c r="B7" s="403" t="str">
        <f>DBCS(TRIM(CLEAN(様式1!G36)))</f>
        <v/>
      </c>
    </row>
    <row r="8" spans="1:2" ht="15" thickTop="1" thickBot="1">
      <c r="A8" s="401" t="s">
        <v>452</v>
      </c>
      <c r="B8" s="403" t="str">
        <f>TEXT(様式5!$F$11,"gggee年mm月dd日")</f>
        <v>令和07年06月26日</v>
      </c>
    </row>
    <row r="9" spans="1:2" ht="15" thickTop="1" thickBot="1">
      <c r="A9" s="401" t="s">
        <v>453</v>
      </c>
      <c r="B9" s="403" t="str">
        <f>TEXT(様式5!$M$11,"gggee年mm月dd日")</f>
        <v>令和07年07月10日</v>
      </c>
    </row>
    <row r="10" spans="1:2" ht="15" thickTop="1" thickBot="1">
      <c r="A10" s="401" t="s">
        <v>454</v>
      </c>
      <c r="B10" s="403" t="str">
        <f>TEXT(様式5!$F$12,"gggee年mm月dd日")</f>
        <v>令和07年07月25日</v>
      </c>
    </row>
    <row r="11" spans="1:2" ht="15" thickTop="1" thickBot="1">
      <c r="A11" s="401" t="s">
        <v>455</v>
      </c>
      <c r="B11" s="403" t="str">
        <f>TEXT(様式5!$F$14,"gggee年mm月dd日")</f>
        <v>令和07年07月31日</v>
      </c>
    </row>
    <row r="12" spans="1:2" ht="15" thickTop="1" thickBot="1">
      <c r="A12" s="401" t="s">
        <v>456</v>
      </c>
      <c r="B12" s="403" t="str">
        <f>TEXT(様式1!$F$37,"gggee年mm月dd日")</f>
        <v>令和07年08月14日</v>
      </c>
    </row>
    <row r="13" spans="1:2" ht="15" thickTop="1" thickBot="1">
      <c r="A13" s="401" t="s">
        <v>457</v>
      </c>
      <c r="B13" s="403" t="str">
        <f>TEXT(様式1!$K$37,"gggee年mm月dd日")</f>
        <v>明治33年01月00日</v>
      </c>
    </row>
    <row r="14" spans="1:2" ht="15" thickTop="1" thickBot="1">
      <c r="A14" s="401" t="s">
        <v>442</v>
      </c>
      <c r="B14" s="402" t="str">
        <f>ASC(様式1!$O$37)</f>
        <v/>
      </c>
    </row>
    <row r="15" spans="1:2" ht="15" thickTop="1" thickBot="1">
      <c r="A15" s="401" t="s">
        <v>443</v>
      </c>
      <c r="B15" s="402">
        <f>様式5!AF15</f>
        <v>184</v>
      </c>
    </row>
    <row r="16" spans="1:2" ht="15" thickTop="1" thickBot="1">
      <c r="A16" s="401" t="s">
        <v>458</v>
      </c>
      <c r="B16" s="403" t="str">
        <f>TEXT(様式5!$G$16,"00")</f>
        <v>00</v>
      </c>
    </row>
    <row r="17" spans="1:2" ht="15" thickTop="1" thickBot="1">
      <c r="A17" s="401" t="s">
        <v>459</v>
      </c>
      <c r="B17" s="403" t="str">
        <f>TEXT(様式5!$I$16,"00")</f>
        <v>00</v>
      </c>
    </row>
    <row r="18" spans="1:2" ht="15" thickTop="1" thickBot="1">
      <c r="A18" s="401" t="s">
        <v>460</v>
      </c>
      <c r="B18" s="403" t="str">
        <f>TEXT(様式5!$L$16,"00")</f>
        <v>00</v>
      </c>
    </row>
    <row r="19" spans="1:2" ht="15" thickTop="1" thickBot="1">
      <c r="A19" s="401" t="s">
        <v>461</v>
      </c>
      <c r="B19" s="403" t="str">
        <f>TEXT(様式5!$N$16,"00")</f>
        <v>00</v>
      </c>
    </row>
    <row r="20" spans="1:2" ht="15" thickTop="1" thickBot="1">
      <c r="A20" s="401" t="s">
        <v>444</v>
      </c>
      <c r="B20" s="402">
        <f>様式5!G56</f>
        <v>0</v>
      </c>
    </row>
    <row r="21" spans="1:2" ht="15" thickTop="1" thickBot="1">
      <c r="A21" s="401" t="s">
        <v>462</v>
      </c>
      <c r="B21" s="402" t="str">
        <f>ASC(様式1!$F$38)</f>
        <v/>
      </c>
    </row>
    <row r="22" spans="1:2" ht="15" thickTop="1" thickBot="1">
      <c r="A22" s="401" t="s">
        <v>463</v>
      </c>
      <c r="B22" s="403" t="str">
        <f>IF(ISBLANK(様式5!$F$17),"特になし",DBCS(TRIM(SUBSTITUTE(様式5!$F$17,CHAR(10),"　"))))</f>
        <v>①育児・介護中の者、②居住地域に訓練実施機関がない者、③在職中の者等、訓練の受講に当たり特に配慮を必要とする者のいずれかで、自宅にパソコン等の情報通信機器を備え、通信費の負担ができる。</v>
      </c>
    </row>
    <row r="23" spans="1:2" ht="15" thickTop="1" thickBot="1">
      <c r="A23" s="401" t="s">
        <v>464</v>
      </c>
      <c r="B23" s="403" t="str">
        <f>IF(様式5!F18="✔","1","0")</f>
        <v>0</v>
      </c>
    </row>
    <row r="24" spans="1:2" ht="15" thickTop="1" thickBot="1">
      <c r="A24" s="401" t="s">
        <v>465</v>
      </c>
      <c r="B24" s="403" t="str">
        <f>IF(様式5!L18="✔","1","0")</f>
        <v>0</v>
      </c>
    </row>
    <row r="25" spans="1:2" ht="15" thickTop="1" thickBot="1">
      <c r="A25" s="401" t="s">
        <v>466</v>
      </c>
      <c r="B25" s="403" t="str">
        <f>IF(様式5!T18="✔","1","0")</f>
        <v>0</v>
      </c>
    </row>
    <row r="26" spans="1:2" ht="15" thickTop="1" thickBot="1">
      <c r="A26" s="401" t="s">
        <v>467</v>
      </c>
      <c r="B26" s="403" t="str">
        <f>IF(様式5!AA18="✔","1","0")</f>
        <v>0</v>
      </c>
    </row>
    <row r="27" spans="1:2" ht="15" thickTop="1" thickBot="1">
      <c r="A27" s="401" t="s">
        <v>468</v>
      </c>
      <c r="B27" s="403" t="str">
        <f>IF(様式5!F19="✔","1","0")</f>
        <v>0</v>
      </c>
    </row>
    <row r="28" spans="1:2" ht="15" thickTop="1" thickBot="1">
      <c r="A28" s="401" t="s">
        <v>469</v>
      </c>
      <c r="B28" s="403" t="str">
        <f>IF(様式5!L19="✔","1","0")</f>
        <v>0</v>
      </c>
    </row>
    <row r="29" spans="1:2" ht="15" thickTop="1" thickBot="1">
      <c r="A29" s="401" t="s">
        <v>470</v>
      </c>
      <c r="B29" s="403" t="str">
        <f>IF(様式5!T19="✔","1","0")</f>
        <v>0</v>
      </c>
    </row>
    <row r="30" spans="1:2" ht="15" thickTop="1" thickBot="1">
      <c r="A30" s="401" t="s">
        <v>445</v>
      </c>
      <c r="B30" s="404" t="str">
        <f>DBCS(TRIM(SUBSTITUTE(様式5!$F$20,CHAR(10),"　")))</f>
        <v/>
      </c>
    </row>
    <row r="31" spans="1:2" ht="15" thickTop="1" thickBot="1">
      <c r="A31" s="401" t="s">
        <v>471</v>
      </c>
      <c r="B31" s="404" t="str">
        <f>DBCS(TRIM(CLEAN(様式5!AN21)))</f>
        <v/>
      </c>
    </row>
    <row r="32" spans="1:2" ht="15" thickTop="1" thickBot="1">
      <c r="A32" s="401" t="s">
        <v>472</v>
      </c>
      <c r="B32" s="403" t="str">
        <f>DBCS(TRIM(SUBSTITUTE(様式5!$Y$7,CHAR(10),"　")))</f>
        <v/>
      </c>
    </row>
    <row r="33" spans="1:2" ht="28.5" thickTop="1" thickBot="1">
      <c r="A33" s="401" t="s">
        <v>446</v>
      </c>
      <c r="B33" s="404" t="str">
        <f>DBCS(TRIM(SUBSTITUTE(様式5!F29,CHAR(10),"　")))</f>
        <v>【ｅラーニングコース・オンライン対応コース】</v>
      </c>
    </row>
    <row r="34" spans="1:2" ht="15" thickTop="1" thickBot="1">
      <c r="A34" s="401" t="s">
        <v>473</v>
      </c>
      <c r="B34" s="402">
        <v>1</v>
      </c>
    </row>
    <row r="35" spans="1:2" ht="15" thickTop="1" thickBot="1">
      <c r="A35" s="401" t="s">
        <v>474</v>
      </c>
      <c r="B35" s="403" t="str">
        <f>IF(様式5!P51="✔","1","0")</f>
        <v>0</v>
      </c>
    </row>
    <row r="36" spans="1:2" ht="15" thickTop="1" thickBot="1">
      <c r="A36" s="401" t="s">
        <v>475</v>
      </c>
      <c r="B36" s="402">
        <v>0</v>
      </c>
    </row>
    <row r="37" spans="1:2" ht="15" thickTop="1" thickBot="1">
      <c r="A37" s="401" t="s">
        <v>476</v>
      </c>
      <c r="B37" s="403"/>
    </row>
    <row r="38" spans="1:2" ht="15" thickTop="1" thickBot="1">
      <c r="A38" s="401" t="s">
        <v>447</v>
      </c>
      <c r="B38" s="402">
        <f>様式5!Y59</f>
        <v>0</v>
      </c>
    </row>
    <row r="39" spans="1:2" ht="14.25" thickTop="1">
      <c r="A39" s="401" t="s">
        <v>448</v>
      </c>
      <c r="B39" s="402">
        <f>様式5!Y60</f>
        <v>0</v>
      </c>
    </row>
    <row r="40" spans="1:2">
      <c r="A40" s="911" t="s">
        <v>878</v>
      </c>
      <c r="B40" s="403" t="str">
        <f>DBCS(TRIM(CLEAN(様式1!$F$40)))</f>
        <v/>
      </c>
    </row>
    <row r="41" spans="1:2">
      <c r="A41" s="911" t="s">
        <v>879</v>
      </c>
      <c r="B41" s="403" t="str">
        <f>SUBSTITUTE(ASC(様式1!$F$41),"-","")</f>
        <v/>
      </c>
    </row>
    <row r="42" spans="1:2">
      <c r="A42" s="911" t="s">
        <v>880</v>
      </c>
      <c r="B42" s="403" t="str">
        <f>DBCS(CLEAN(様式1!$H$41))</f>
        <v/>
      </c>
    </row>
    <row r="43" spans="1:2">
      <c r="A43" s="911" t="s">
        <v>881</v>
      </c>
      <c r="B43" s="403" t="str">
        <f>DBCS(CLEAN(様式1!$H$42))</f>
        <v/>
      </c>
    </row>
    <row r="44" spans="1:2">
      <c r="A44" s="911" t="s">
        <v>882</v>
      </c>
      <c r="B44" s="403" t="e">
        <f>DBCS(CLEAN(#REF!))</f>
        <v>#REF!</v>
      </c>
    </row>
    <row r="45" spans="1:2">
      <c r="A45" s="912" t="s">
        <v>883</v>
      </c>
      <c r="B45" s="425" t="str">
        <f>IF(ISERROR(LEFT(ASC(#REF!),FIND("-",ASC(#REF!))-1)),"",LEFT(ASC(#REF!),FIND("-",ASC(#REF!))-1))</f>
        <v/>
      </c>
    </row>
    <row r="46" spans="1:2">
      <c r="A46" s="913" t="s">
        <v>884</v>
      </c>
      <c r="B46" s="425" t="str">
        <f>IF(ISERROR(LEFT(RIGHT(ASC(#REF!),LEN(ASC(#REF!))-FIND("-",ASC(#REF!))),FIND("-",RIGHT(ASC(#REF!),LEN(ASC(#REF!))-FIND("-",ASC(#REF!))))-1)),"",LEFT(RIGHT(ASC(#REF!),LEN(ASC(#REF!))-FIND("-",ASC(#REF!))),FIND("-",RIGHT(ASC(#REF!),LEN(ASC(#REF!))-FIND("-",ASC(#REF!))))-1))</f>
        <v/>
      </c>
    </row>
    <row r="47" spans="1:2">
      <c r="A47" s="913" t="s">
        <v>885</v>
      </c>
      <c r="B47" s="626" t="e">
        <f>RIGHT(ASC(#REF!),4)</f>
        <v>#REF!</v>
      </c>
    </row>
    <row r="48" spans="1:2" ht="14.25" thickBot="1">
      <c r="A48" s="911" t="s">
        <v>886</v>
      </c>
      <c r="B48" s="402" t="e">
        <f>ASC(#REF!)</f>
        <v>#REF!</v>
      </c>
    </row>
    <row r="49" spans="1:2" ht="14.25" thickTop="1">
      <c r="A49" s="401" t="s">
        <v>477</v>
      </c>
      <c r="B49" s="403" t="str">
        <f>IF(AND(様式1!$D$30&lt;&gt;"✔",様式1!$D$32&lt;&gt;"✔"),"0",IF(様式1!$D$30="✔","1","")&amp;IF(様式1!$D$32="✔","2",""))</f>
        <v>0</v>
      </c>
    </row>
  </sheetData>
  <phoneticPr fontId="60"/>
  <conditionalFormatting sqref="A1:A49">
    <cfRule type="containsText" dxfId="374" priority="5" stopIfTrue="1" operator="containsText" text=",">
      <formula>NOT(ISERROR(SEARCH(",",A1)))</formula>
    </cfRule>
    <cfRule type="containsText" dxfId="373" priority="6" stopIfTrue="1" operator="containsText" text="&quot;">
      <formula>NOT(ISERROR(SEARCH("""",A1)))</formula>
    </cfRule>
  </conditionalFormatting>
  <conditionalFormatting sqref="A5:A6">
    <cfRule type="containsText" dxfId="372" priority="3" stopIfTrue="1" operator="containsText" text=",">
      <formula>NOT(ISERROR(SEARCH(",",A5)))</formula>
    </cfRule>
    <cfRule type="containsText" dxfId="371" priority="4" stopIfTrue="1" operator="containsText" text="&quot;">
      <formula>NOT(ISERROR(SEARCH("""",A5)))</formula>
    </cfRule>
  </conditionalFormatting>
  <conditionalFormatting sqref="B1:B49">
    <cfRule type="containsText" dxfId="370" priority="1" stopIfTrue="1" operator="containsText" text=",">
      <formula>NOT(ISERROR(SEARCH(",",B1)))</formula>
    </cfRule>
    <cfRule type="containsText" dxfId="369" priority="2" stopIfTrue="1" operator="containsText" text="&quot;">
      <formula>NOT(ISERROR(SEARCH("""",B1)))</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W61"/>
  <sheetViews>
    <sheetView view="pageBreakPreview" zoomScale="85" zoomScaleNormal="100" zoomScaleSheetLayoutView="85" workbookViewId="0">
      <selection activeCell="H12" sqref="H12"/>
    </sheetView>
  </sheetViews>
  <sheetFormatPr defaultRowHeight="14.25"/>
  <cols>
    <col min="1" max="2" width="3.625" style="448" customWidth="1"/>
    <col min="3" max="3" width="5.625" style="448" customWidth="1"/>
    <col min="4" max="4" width="3.625" style="448" customWidth="1"/>
    <col min="5" max="5" width="10.625" style="448" customWidth="1"/>
    <col min="6" max="7" width="3.625" style="448" customWidth="1"/>
    <col min="8" max="9" width="5.625" style="448" customWidth="1"/>
    <col min="10" max="10" width="3.625" style="448" customWidth="1"/>
    <col min="11" max="18" width="5.625" style="448" customWidth="1"/>
    <col min="19" max="16384" width="9" style="448"/>
  </cols>
  <sheetData>
    <row r="1" spans="1:23" ht="25.5" customHeight="1">
      <c r="R1" s="533" t="s">
        <v>536</v>
      </c>
    </row>
    <row r="2" spans="1:23" ht="24.95" customHeight="1">
      <c r="A2" s="3348" t="s">
        <v>537</v>
      </c>
      <c r="B2" s="3348"/>
      <c r="C2" s="3348"/>
      <c r="D2" s="3348"/>
      <c r="E2" s="3348"/>
      <c r="F2" s="3348"/>
      <c r="G2" s="3348"/>
      <c r="H2" s="3348"/>
      <c r="I2" s="3348"/>
      <c r="J2" s="3348"/>
      <c r="K2" s="3348"/>
      <c r="L2" s="3348"/>
      <c r="M2" s="3348"/>
      <c r="N2" s="3348"/>
      <c r="O2" s="3348"/>
      <c r="P2" s="3348"/>
      <c r="Q2" s="3348"/>
      <c r="R2" s="3348"/>
    </row>
    <row r="3" spans="1:23" s="449" customFormat="1" ht="20.100000000000001" customHeight="1">
      <c r="A3" s="3349" t="s">
        <v>538</v>
      </c>
      <c r="B3" s="3349"/>
      <c r="C3" s="3349"/>
      <c r="D3" s="3349"/>
      <c r="E3" s="3350" t="str">
        <f>IF(様式1!L11="","",様式1!L11)</f>
        <v/>
      </c>
      <c r="F3" s="3350"/>
      <c r="G3" s="3350"/>
      <c r="H3" s="3350"/>
      <c r="I3" s="3350"/>
      <c r="K3" s="450" t="s">
        <v>478</v>
      </c>
      <c r="L3" s="450"/>
      <c r="M3" s="3350" t="str">
        <f>IF(様式1!G36="","",様式1!G36)</f>
        <v/>
      </c>
      <c r="N3" s="3350"/>
      <c r="O3" s="3350"/>
      <c r="P3" s="3350"/>
      <c r="Q3" s="3350"/>
      <c r="R3" s="3350"/>
    </row>
    <row r="4" spans="1:23" ht="8.1" customHeight="1">
      <c r="B4" s="451"/>
      <c r="C4" s="451"/>
      <c r="D4" s="451"/>
      <c r="E4" s="451"/>
      <c r="F4" s="451"/>
      <c r="G4" s="451"/>
      <c r="H4" s="451"/>
      <c r="I4" s="451"/>
      <c r="J4" s="451"/>
      <c r="K4" s="451"/>
      <c r="L4" s="451"/>
      <c r="M4" s="451"/>
      <c r="N4" s="451"/>
      <c r="O4" s="451"/>
      <c r="P4" s="451"/>
      <c r="Q4" s="451"/>
    </row>
    <row r="5" spans="1:23" s="452" customFormat="1" ht="23.1" customHeight="1">
      <c r="A5" s="452" t="s">
        <v>40</v>
      </c>
      <c r="B5" s="453"/>
      <c r="C5" s="453"/>
      <c r="D5" s="453"/>
      <c r="E5" s="453"/>
      <c r="F5" s="453"/>
      <c r="G5" s="453"/>
      <c r="H5" s="453"/>
      <c r="I5" s="453"/>
      <c r="J5" s="453"/>
      <c r="K5" s="453"/>
      <c r="L5" s="453"/>
      <c r="M5" s="453"/>
      <c r="N5" s="453"/>
      <c r="O5" s="453"/>
      <c r="P5" s="453"/>
      <c r="Q5" s="453"/>
    </row>
    <row r="6" spans="1:23" s="460" customFormat="1" ht="23.1" customHeight="1">
      <c r="A6" s="3333" t="s">
        <v>539</v>
      </c>
      <c r="B6" s="3333"/>
      <c r="C6" s="3333"/>
      <c r="D6" s="454" t="str">
        <f>IF(様式1!E20="○","○","")</f>
        <v/>
      </c>
      <c r="E6" s="575" t="s">
        <v>337</v>
      </c>
      <c r="F6" s="576" t="s">
        <v>632</v>
      </c>
      <c r="G6" s="3351"/>
      <c r="H6" s="3351"/>
      <c r="I6" s="3351"/>
      <c r="J6" s="577" t="s">
        <v>633</v>
      </c>
      <c r="K6" s="578" t="s">
        <v>634</v>
      </c>
      <c r="L6" s="519" t="s">
        <v>336</v>
      </c>
      <c r="M6" s="579"/>
      <c r="N6" s="576" t="s">
        <v>632</v>
      </c>
      <c r="O6" s="3351" t="str">
        <f>様式5!L6</f>
        <v/>
      </c>
      <c r="P6" s="3351"/>
      <c r="Q6" s="3351"/>
      <c r="R6" s="580" t="s">
        <v>633</v>
      </c>
    </row>
    <row r="7" spans="1:23" s="460" customFormat="1" ht="23.1" customHeight="1">
      <c r="A7" s="3333" t="s">
        <v>66</v>
      </c>
      <c r="B7" s="3333"/>
      <c r="C7" s="3333"/>
      <c r="D7" s="3334">
        <f>IF(様式1!F37="","",様式1!F37)</f>
        <v>45883</v>
      </c>
      <c r="E7" s="3335"/>
      <c r="F7" s="3335"/>
      <c r="G7" s="3335"/>
      <c r="H7" s="925" t="s">
        <v>160</v>
      </c>
      <c r="I7" s="3335" t="str">
        <f>IF(様式1!K37="","",様式1!K37)</f>
        <v/>
      </c>
      <c r="J7" s="3335"/>
      <c r="K7" s="3335"/>
      <c r="L7" s="3335"/>
      <c r="M7" s="3336"/>
      <c r="N7" s="3337" t="s">
        <v>169</v>
      </c>
      <c r="O7" s="3338"/>
      <c r="P7" s="3352" t="str">
        <f>IF(様式1!F38="","",様式1!F38)</f>
        <v/>
      </c>
      <c r="Q7" s="3353"/>
      <c r="R7" s="461" t="s">
        <v>230</v>
      </c>
    </row>
    <row r="8" spans="1:23" s="460" customFormat="1" ht="8.1" customHeight="1">
      <c r="A8" s="462"/>
      <c r="B8" s="462"/>
      <c r="C8" s="463"/>
      <c r="D8" s="463"/>
      <c r="E8" s="463"/>
      <c r="F8" s="463"/>
      <c r="G8" s="463"/>
      <c r="H8" s="463"/>
      <c r="I8" s="463"/>
      <c r="J8" s="463"/>
      <c r="K8" s="463"/>
      <c r="L8" s="463"/>
      <c r="M8" s="463"/>
      <c r="N8" s="462"/>
      <c r="O8" s="462"/>
      <c r="P8" s="463"/>
      <c r="Q8" s="463"/>
      <c r="R8" s="463"/>
    </row>
    <row r="9" spans="1:23" s="460" customFormat="1" ht="20.100000000000001" customHeight="1">
      <c r="A9" s="464" t="s">
        <v>540</v>
      </c>
      <c r="B9" s="462"/>
      <c r="C9" s="463"/>
      <c r="D9" s="463"/>
      <c r="E9" s="463"/>
      <c r="F9" s="463"/>
      <c r="G9" s="463"/>
      <c r="H9" s="463"/>
      <c r="I9" s="463"/>
      <c r="J9" s="463"/>
      <c r="K9" s="463"/>
      <c r="L9" s="463"/>
      <c r="M9" s="463"/>
      <c r="N9" s="462"/>
      <c r="O9" s="462"/>
      <c r="P9" s="463"/>
      <c r="Q9" s="463"/>
      <c r="R9" s="463"/>
    </row>
    <row r="10" spans="1:23" s="460" customFormat="1" ht="20.100000000000001" customHeight="1">
      <c r="A10" s="465" t="s">
        <v>541</v>
      </c>
      <c r="B10" s="466"/>
      <c r="C10" s="457"/>
      <c r="D10" s="457"/>
      <c r="E10" s="457"/>
      <c r="F10" s="457"/>
      <c r="G10" s="457"/>
      <c r="H10" s="457"/>
      <c r="I10" s="457"/>
      <c r="J10" s="457"/>
      <c r="K10" s="457"/>
      <c r="L10" s="457"/>
      <c r="M10" s="457"/>
      <c r="N10" s="466"/>
      <c r="O10" s="466"/>
      <c r="P10" s="457"/>
      <c r="Q10" s="457"/>
      <c r="R10" s="467"/>
    </row>
    <row r="11" spans="1:23" s="460" customFormat="1" ht="35.1" customHeight="1">
      <c r="A11" s="3359"/>
      <c r="B11" s="3361" t="s">
        <v>542</v>
      </c>
      <c r="C11" s="3362"/>
      <c r="D11" s="3362"/>
      <c r="E11" s="3362"/>
      <c r="F11" s="3362"/>
      <c r="G11" s="3362"/>
      <c r="H11" s="3362"/>
      <c r="I11" s="3362"/>
      <c r="J11" s="3362"/>
      <c r="K11" s="3362"/>
      <c r="L11" s="3362"/>
      <c r="M11" s="3362"/>
      <c r="N11" s="3362"/>
      <c r="O11" s="3362"/>
      <c r="P11" s="3362"/>
      <c r="Q11" s="3362"/>
      <c r="R11" s="3363"/>
    </row>
    <row r="12" spans="1:23" s="460" customFormat="1" ht="252.75" customHeight="1">
      <c r="A12" s="3360"/>
      <c r="B12" s="3330"/>
      <c r="C12" s="3331"/>
      <c r="D12" s="3331"/>
      <c r="E12" s="3331"/>
      <c r="F12" s="3331"/>
      <c r="G12" s="3331"/>
      <c r="H12" s="3331"/>
      <c r="I12" s="3331"/>
      <c r="J12" s="3331"/>
      <c r="K12" s="3331"/>
      <c r="L12" s="3331"/>
      <c r="M12" s="3331"/>
      <c r="N12" s="3331"/>
      <c r="O12" s="3331"/>
      <c r="P12" s="3331"/>
      <c r="Q12" s="3331"/>
      <c r="R12" s="3332"/>
      <c r="W12" s="468"/>
    </row>
    <row r="13" spans="1:23" s="460" customFormat="1" ht="20.100000000000001" customHeight="1">
      <c r="A13" s="465" t="s">
        <v>543</v>
      </c>
      <c r="B13" s="469"/>
      <c r="C13" s="469"/>
      <c r="D13" s="469"/>
      <c r="E13" s="469"/>
      <c r="F13" s="469"/>
      <c r="G13" s="469"/>
      <c r="H13" s="469"/>
      <c r="I13" s="469"/>
      <c r="J13" s="469"/>
      <c r="K13" s="469"/>
      <c r="L13" s="469"/>
      <c r="M13" s="469"/>
      <c r="N13" s="469"/>
      <c r="O13" s="469"/>
      <c r="P13" s="469"/>
      <c r="Q13" s="469"/>
      <c r="R13" s="470"/>
      <c r="W13" s="468"/>
    </row>
    <row r="14" spans="1:23" s="460" customFormat="1" ht="23.1" customHeight="1">
      <c r="A14" s="3359"/>
      <c r="B14" s="3354" t="s">
        <v>544</v>
      </c>
      <c r="C14" s="3355"/>
      <c r="D14" s="3355"/>
      <c r="E14" s="3355"/>
      <c r="F14" s="3356"/>
      <c r="G14" s="471" t="str">
        <f>IF(様式5!P51="✔","○","")</f>
        <v/>
      </c>
      <c r="H14" s="455" t="s">
        <v>545</v>
      </c>
      <c r="I14" s="455"/>
      <c r="J14" s="471" t="str">
        <f>IF(様式5!K51="✔","○","")</f>
        <v/>
      </c>
      <c r="K14" s="455" t="s">
        <v>546</v>
      </c>
      <c r="L14" s="456" t="s">
        <v>547</v>
      </c>
      <c r="M14" s="455"/>
      <c r="N14" s="472"/>
      <c r="O14" s="472"/>
      <c r="P14" s="455"/>
      <c r="Q14" s="455"/>
      <c r="R14" s="473"/>
    </row>
    <row r="15" spans="1:23" s="460" customFormat="1" ht="23.1" customHeight="1">
      <c r="A15" s="3359"/>
      <c r="B15" s="3354" t="s">
        <v>548</v>
      </c>
      <c r="C15" s="3355"/>
      <c r="D15" s="3355"/>
      <c r="E15" s="3355"/>
      <c r="F15" s="3356"/>
      <c r="G15" s="3364">
        <f>IF(J14="○","",様式5!Z56)</f>
        <v>0</v>
      </c>
      <c r="H15" s="3365"/>
      <c r="I15" s="3365"/>
      <c r="J15" s="458" t="s">
        <v>158</v>
      </c>
      <c r="K15" s="458"/>
      <c r="L15" s="458"/>
      <c r="M15" s="458"/>
      <c r="N15" s="458"/>
      <c r="O15" s="458"/>
      <c r="P15" s="458"/>
      <c r="Q15" s="458"/>
      <c r="R15" s="459"/>
    </row>
    <row r="16" spans="1:23" s="460" customFormat="1" ht="23.1" customHeight="1">
      <c r="A16" s="3359"/>
      <c r="B16" s="3354" t="s">
        <v>549</v>
      </c>
      <c r="C16" s="3355"/>
      <c r="D16" s="3355"/>
      <c r="E16" s="3355"/>
      <c r="F16" s="3356"/>
      <c r="G16" s="3364">
        <f>IF(J14="○","",様式5!G56)</f>
        <v>0</v>
      </c>
      <c r="H16" s="3365"/>
      <c r="I16" s="3365"/>
      <c r="J16" s="458" t="s">
        <v>158</v>
      </c>
      <c r="K16" s="458"/>
      <c r="L16" s="458"/>
      <c r="M16" s="458"/>
      <c r="N16" s="458"/>
      <c r="O16" s="458"/>
      <c r="P16" s="458"/>
      <c r="Q16" s="458"/>
      <c r="R16" s="459"/>
    </row>
    <row r="17" spans="1:22" s="460" customFormat="1" ht="23.1" customHeight="1">
      <c r="A17" s="3360"/>
      <c r="B17" s="3354" t="s">
        <v>550</v>
      </c>
      <c r="C17" s="3355"/>
      <c r="D17" s="3355"/>
      <c r="E17" s="3355"/>
      <c r="F17" s="3356"/>
      <c r="G17" s="3357" t="e">
        <f>IF(J14="○","",+G15/+G16*100)</f>
        <v>#DIV/0!</v>
      </c>
      <c r="H17" s="3358"/>
      <c r="I17" s="3358"/>
      <c r="J17" s="458" t="s">
        <v>551</v>
      </c>
      <c r="K17" s="458"/>
      <c r="L17" s="458"/>
      <c r="M17" s="458"/>
      <c r="N17" s="458"/>
      <c r="O17" s="458"/>
      <c r="P17" s="458"/>
      <c r="Q17" s="458"/>
      <c r="R17" s="459"/>
      <c r="T17" s="468"/>
    </row>
    <row r="18" spans="1:22" s="460" customFormat="1" ht="13.5">
      <c r="A18" s="474"/>
      <c r="B18" s="468"/>
      <c r="C18" s="464"/>
      <c r="D18" s="464"/>
      <c r="E18" s="464"/>
      <c r="F18" s="464"/>
      <c r="G18" s="463"/>
      <c r="H18" s="463"/>
      <c r="I18" s="463"/>
      <c r="J18" s="463"/>
      <c r="K18" s="463"/>
      <c r="L18" s="463"/>
      <c r="M18" s="463"/>
      <c r="N18" s="462"/>
      <c r="O18" s="462"/>
      <c r="P18" s="463"/>
      <c r="Q18" s="463"/>
      <c r="R18" s="463"/>
    </row>
    <row r="19" spans="1:22" s="477" customFormat="1" ht="20.100000000000001" customHeight="1">
      <c r="A19" s="475" t="s">
        <v>552</v>
      </c>
      <c r="B19" s="476"/>
      <c r="C19" s="476"/>
      <c r="D19" s="476"/>
      <c r="E19" s="476"/>
      <c r="F19" s="476"/>
      <c r="G19" s="476"/>
      <c r="H19" s="476"/>
      <c r="I19" s="476"/>
      <c r="J19" s="476"/>
      <c r="K19" s="476"/>
      <c r="L19" s="476"/>
      <c r="M19" s="476"/>
      <c r="N19" s="476"/>
      <c r="O19" s="476"/>
      <c r="P19" s="476"/>
      <c r="Q19" s="476"/>
      <c r="R19" s="476"/>
    </row>
    <row r="20" spans="1:22" s="477" customFormat="1" ht="20.100000000000001" customHeight="1">
      <c r="A20" s="478" t="s">
        <v>553</v>
      </c>
      <c r="B20" s="479"/>
      <c r="C20" s="479"/>
      <c r="D20" s="479"/>
      <c r="E20" s="479"/>
      <c r="F20" s="479"/>
      <c r="G20" s="479"/>
      <c r="H20" s="479"/>
      <c r="I20" s="480"/>
      <c r="J20" s="479"/>
      <c r="K20" s="479"/>
      <c r="L20" s="479"/>
      <c r="M20" s="479"/>
      <c r="N20" s="479"/>
      <c r="O20" s="479"/>
      <c r="P20" s="479"/>
      <c r="Q20" s="479"/>
      <c r="R20" s="481"/>
      <c r="S20" s="475"/>
      <c r="U20" s="475"/>
    </row>
    <row r="21" spans="1:22" s="477" customFormat="1" ht="18.75" customHeight="1">
      <c r="A21" s="482"/>
      <c r="B21" s="483"/>
      <c r="C21" s="3345" t="s">
        <v>628</v>
      </c>
      <c r="D21" s="3346"/>
      <c r="E21" s="3346"/>
      <c r="F21" s="3346"/>
      <c r="G21" s="3346"/>
      <c r="H21" s="3346"/>
      <c r="I21" s="3346"/>
      <c r="J21" s="3346"/>
      <c r="K21" s="3346"/>
      <c r="L21" s="3346"/>
      <c r="M21" s="3346"/>
      <c r="N21" s="3346"/>
      <c r="O21" s="3346"/>
      <c r="P21" s="3346"/>
      <c r="Q21" s="3346"/>
      <c r="R21" s="3347"/>
      <c r="S21" s="475"/>
    </row>
    <row r="22" spans="1:22" s="477" customFormat="1" ht="24.75" customHeight="1">
      <c r="A22" s="484"/>
      <c r="B22" s="483"/>
      <c r="C22" s="3342" t="s">
        <v>701</v>
      </c>
      <c r="D22" s="3343"/>
      <c r="E22" s="3343"/>
      <c r="F22" s="3343"/>
      <c r="G22" s="3343"/>
      <c r="H22" s="3343"/>
      <c r="I22" s="3343"/>
      <c r="J22" s="3343"/>
      <c r="K22" s="3343"/>
      <c r="L22" s="3343"/>
      <c r="M22" s="3343"/>
      <c r="N22" s="3343"/>
      <c r="O22" s="3343"/>
      <c r="P22" s="3343"/>
      <c r="Q22" s="3343"/>
      <c r="R22" s="3344"/>
      <c r="S22" s="475"/>
    </row>
    <row r="23" spans="1:22" s="477" customFormat="1" ht="43.5" customHeight="1">
      <c r="A23" s="3339" t="s">
        <v>1100</v>
      </c>
      <c r="B23" s="3340"/>
      <c r="C23" s="3340"/>
      <c r="D23" s="3340"/>
      <c r="E23" s="3340"/>
      <c r="F23" s="3340"/>
      <c r="G23" s="3340"/>
      <c r="H23" s="3340"/>
      <c r="I23" s="3340"/>
      <c r="J23" s="3340"/>
      <c r="K23" s="3340"/>
      <c r="L23" s="3340"/>
      <c r="M23" s="3340"/>
      <c r="N23" s="3340"/>
      <c r="O23" s="3340"/>
      <c r="P23" s="3340"/>
      <c r="Q23" s="3340"/>
      <c r="R23" s="3341"/>
    </row>
    <row r="24" spans="1:22" s="477" customFormat="1" ht="32.25" customHeight="1">
      <c r="A24" s="679"/>
      <c r="B24" s="678"/>
      <c r="C24" s="3342" t="s">
        <v>723</v>
      </c>
      <c r="D24" s="3343"/>
      <c r="E24" s="3343"/>
      <c r="F24" s="3343"/>
      <c r="G24" s="3343"/>
      <c r="H24" s="3343"/>
      <c r="I24" s="3343"/>
      <c r="J24" s="3343"/>
      <c r="K24" s="3343"/>
      <c r="L24" s="3343"/>
      <c r="M24" s="3343"/>
      <c r="N24" s="3343"/>
      <c r="O24" s="3343"/>
      <c r="P24" s="3343"/>
      <c r="Q24" s="3343"/>
      <c r="R24" s="3344"/>
    </row>
    <row r="25" spans="1:22" s="860" customFormat="1" ht="33" customHeight="1">
      <c r="A25" s="3373" t="s">
        <v>1101</v>
      </c>
      <c r="B25" s="3374"/>
      <c r="C25" s="3374"/>
      <c r="D25" s="3374"/>
      <c r="E25" s="3374"/>
      <c r="F25" s="3374"/>
      <c r="G25" s="3374"/>
      <c r="H25" s="3374"/>
      <c r="I25" s="3374"/>
      <c r="J25" s="3374"/>
      <c r="K25" s="3374"/>
      <c r="L25" s="3374"/>
      <c r="M25" s="3374"/>
      <c r="N25" s="3374"/>
      <c r="O25" s="3374"/>
      <c r="P25" s="3374"/>
      <c r="Q25" s="3374"/>
      <c r="R25" s="3375"/>
    </row>
    <row r="26" spans="1:22" s="860" customFormat="1" ht="30.75" customHeight="1">
      <c r="A26" s="881"/>
      <c r="B26" s="882"/>
      <c r="C26" s="3376" t="s">
        <v>1102</v>
      </c>
      <c r="D26" s="3377"/>
      <c r="E26" s="3377"/>
      <c r="F26" s="3377"/>
      <c r="G26" s="3377"/>
      <c r="H26" s="3377"/>
      <c r="I26" s="3377"/>
      <c r="J26" s="3377"/>
      <c r="K26" s="3377"/>
      <c r="L26" s="3377"/>
      <c r="M26" s="3377"/>
      <c r="N26" s="3377"/>
      <c r="O26" s="3377"/>
      <c r="P26" s="3377"/>
      <c r="Q26" s="3377"/>
      <c r="R26" s="3378"/>
    </row>
    <row r="27" spans="1:22" s="860" customFormat="1" ht="28.5" customHeight="1">
      <c r="A27" s="3366" t="s">
        <v>1683</v>
      </c>
      <c r="B27" s="3366"/>
      <c r="C27" s="3366"/>
      <c r="D27" s="3366"/>
      <c r="E27" s="3366"/>
      <c r="F27" s="3366"/>
      <c r="G27" s="3366"/>
      <c r="H27" s="3366"/>
      <c r="I27" s="3366"/>
      <c r="J27" s="3366"/>
      <c r="K27" s="3366"/>
      <c r="L27" s="3366"/>
      <c r="M27" s="3366"/>
      <c r="N27" s="3366"/>
      <c r="O27" s="3366"/>
      <c r="P27" s="3366"/>
      <c r="Q27" s="3366"/>
      <c r="R27" s="3366"/>
      <c r="S27" s="1399"/>
      <c r="T27" s="1400"/>
    </row>
    <row r="28" spans="1:22" s="860" customFormat="1" ht="26.25" customHeight="1">
      <c r="A28" s="3367" t="s">
        <v>1684</v>
      </c>
      <c r="B28" s="3368"/>
      <c r="C28" s="3368"/>
      <c r="D28" s="3368"/>
      <c r="E28" s="3368"/>
      <c r="F28" s="3368"/>
      <c r="G28" s="3368"/>
      <c r="H28" s="3368"/>
      <c r="I28" s="3368"/>
      <c r="J28" s="3368"/>
      <c r="K28" s="3368"/>
      <c r="L28" s="3368"/>
      <c r="M28" s="3368"/>
      <c r="N28" s="3368"/>
      <c r="O28" s="3368"/>
      <c r="P28" s="3368"/>
      <c r="Q28" s="3368"/>
      <c r="R28" s="3369"/>
      <c r="S28" s="1399"/>
      <c r="T28" s="1400"/>
    </row>
    <row r="29" spans="1:22" s="860" customFormat="1" ht="28.5" customHeight="1">
      <c r="A29" s="1463"/>
      <c r="B29" s="1464"/>
      <c r="C29" s="3370" t="s">
        <v>1685</v>
      </c>
      <c r="D29" s="3371"/>
      <c r="E29" s="3371"/>
      <c r="F29" s="3371"/>
      <c r="G29" s="3371"/>
      <c r="H29" s="3371"/>
      <c r="I29" s="3371"/>
      <c r="J29" s="3371"/>
      <c r="K29" s="3371"/>
      <c r="L29" s="3371"/>
      <c r="M29" s="3371"/>
      <c r="N29" s="3371"/>
      <c r="O29" s="3371"/>
      <c r="P29" s="3371"/>
      <c r="Q29" s="3371"/>
      <c r="R29" s="3372"/>
      <c r="S29" s="1399"/>
      <c r="T29" s="1400"/>
    </row>
    <row r="30" spans="1:22" s="1409" customFormat="1" ht="22.5" customHeight="1">
      <c r="A30" s="1401" t="s">
        <v>1686</v>
      </c>
      <c r="B30" s="1402"/>
      <c r="C30" s="1403"/>
      <c r="D30" s="1403"/>
      <c r="E30" s="1403"/>
      <c r="F30" s="1403"/>
      <c r="G30" s="1403"/>
      <c r="H30" s="1403"/>
      <c r="I30" s="1403"/>
      <c r="J30" s="1403"/>
      <c r="K30" s="1403"/>
      <c r="L30" s="1404"/>
      <c r="M30" s="1402"/>
      <c r="N30" s="1403"/>
      <c r="O30" s="1404"/>
      <c r="P30" s="1405"/>
      <c r="Q30" s="1406"/>
      <c r="R30" s="1406"/>
      <c r="S30" s="1407"/>
      <c r="T30" s="1407"/>
      <c r="U30" s="1407"/>
      <c r="V30" s="1408"/>
    </row>
    <row r="31" spans="1:22" s="491" customFormat="1" ht="11.25">
      <c r="A31" s="485"/>
      <c r="B31" s="486"/>
      <c r="C31" s="487"/>
      <c r="D31" s="487"/>
      <c r="E31" s="487"/>
      <c r="F31" s="487"/>
      <c r="G31" s="487"/>
      <c r="H31" s="487"/>
      <c r="I31" s="487"/>
      <c r="J31" s="487"/>
      <c r="K31" s="488"/>
      <c r="L31" s="486"/>
      <c r="M31" s="487"/>
      <c r="N31" s="488"/>
      <c r="O31" s="489"/>
      <c r="P31" s="490"/>
      <c r="Q31" s="490"/>
      <c r="R31" s="490"/>
      <c r="S31" s="486"/>
    </row>
    <row r="32" spans="1:22" ht="19.5" customHeight="1"/>
    <row r="36" spans="3:6">
      <c r="F36" s="492"/>
    </row>
    <row r="40" spans="3:6">
      <c r="C40" s="492"/>
      <c r="D40" s="492"/>
    </row>
    <row r="43" spans="3:6">
      <c r="C43" s="493"/>
      <c r="D43" s="493"/>
    </row>
    <row r="44" spans="3:6">
      <c r="C44" s="493"/>
      <c r="D44" s="493"/>
    </row>
    <row r="45" spans="3:6">
      <c r="C45" s="493"/>
      <c r="D45" s="493"/>
    </row>
    <row r="46" spans="3:6">
      <c r="C46" s="493"/>
      <c r="D46" s="493"/>
    </row>
    <row r="47" spans="3:6">
      <c r="C47" s="493"/>
      <c r="D47" s="493"/>
    </row>
    <row r="48" spans="3:6">
      <c r="C48" s="493"/>
      <c r="D48" s="493"/>
    </row>
    <row r="49" spans="3:4">
      <c r="C49" s="493"/>
      <c r="D49" s="493"/>
    </row>
    <row r="50" spans="3:4">
      <c r="C50" s="493"/>
      <c r="D50" s="493"/>
    </row>
    <row r="51" spans="3:4">
      <c r="C51" s="493"/>
      <c r="D51" s="493"/>
    </row>
    <row r="52" spans="3:4">
      <c r="C52" s="493"/>
      <c r="D52" s="493"/>
    </row>
    <row r="53" spans="3:4">
      <c r="C53" s="493"/>
      <c r="D53" s="493"/>
    </row>
    <row r="54" spans="3:4">
      <c r="C54" s="493"/>
      <c r="D54" s="493"/>
    </row>
    <row r="55" spans="3:4">
      <c r="C55" s="493"/>
      <c r="D55" s="493"/>
    </row>
    <row r="56" spans="3:4">
      <c r="C56" s="493"/>
      <c r="D56" s="493"/>
    </row>
    <row r="57" spans="3:4">
      <c r="C57" s="493"/>
      <c r="D57" s="493"/>
    </row>
    <row r="58" spans="3:4">
      <c r="C58" s="493"/>
      <c r="D58" s="493"/>
    </row>
    <row r="59" spans="3:4">
      <c r="C59" s="493"/>
      <c r="D59" s="493"/>
    </row>
    <row r="60" spans="3:4">
      <c r="C60" s="493"/>
      <c r="D60" s="493"/>
    </row>
    <row r="61" spans="3:4">
      <c r="C61" s="493"/>
      <c r="D61" s="493"/>
    </row>
  </sheetData>
  <mergeCells count="32">
    <mergeCell ref="A27:R27"/>
    <mergeCell ref="A28:R28"/>
    <mergeCell ref="C29:R29"/>
    <mergeCell ref="A25:R25"/>
    <mergeCell ref="C26:R26"/>
    <mergeCell ref="A14:A17"/>
    <mergeCell ref="B14:F14"/>
    <mergeCell ref="B15:F15"/>
    <mergeCell ref="G15:I15"/>
    <mergeCell ref="B16:F16"/>
    <mergeCell ref="G16:I16"/>
    <mergeCell ref="A23:R23"/>
    <mergeCell ref="C24:R24"/>
    <mergeCell ref="C21:R21"/>
    <mergeCell ref="C22:R22"/>
    <mergeCell ref="A2:R2"/>
    <mergeCell ref="A3:D3"/>
    <mergeCell ref="E3:I3"/>
    <mergeCell ref="M3:R3"/>
    <mergeCell ref="A6:C6"/>
    <mergeCell ref="G6:I6"/>
    <mergeCell ref="O6:Q6"/>
    <mergeCell ref="P7:Q7"/>
    <mergeCell ref="B17:F17"/>
    <mergeCell ref="G17:I17"/>
    <mergeCell ref="A11:A12"/>
    <mergeCell ref="B11:R11"/>
    <mergeCell ref="B12:R12"/>
    <mergeCell ref="A7:C7"/>
    <mergeCell ref="D7:G7"/>
    <mergeCell ref="I7:M7"/>
    <mergeCell ref="N7:O7"/>
  </mergeCells>
  <phoneticPr fontId="60"/>
  <conditionalFormatting sqref="B12:R12">
    <cfRule type="cellIs" dxfId="102" priority="14" stopIfTrue="1" operator="equal">
      <formula>""</formula>
    </cfRule>
  </conditionalFormatting>
  <conditionalFormatting sqref="B21:B22 B24">
    <cfRule type="cellIs" dxfId="101" priority="13" stopIfTrue="1" operator="equal">
      <formula>""</formula>
    </cfRule>
  </conditionalFormatting>
  <conditionalFormatting sqref="G14 J14">
    <cfRule type="containsBlanks" dxfId="100" priority="3">
      <formula>LEN(TRIM(G14))=0</formula>
    </cfRule>
    <cfRule type="cellIs" dxfId="99" priority="12" stopIfTrue="1" operator="equal">
      <formula>(COUNTIF($G$14:$J$14,"○")=1)</formula>
    </cfRule>
  </conditionalFormatting>
  <conditionalFormatting sqref="G15:G17">
    <cfRule type="expression" dxfId="98" priority="11" stopIfTrue="1">
      <formula>($G$14&lt;&gt;"")*($G$15="")*($G$16="")*($G$17="")</formula>
    </cfRule>
  </conditionalFormatting>
  <conditionalFormatting sqref="J6">
    <cfRule type="expression" dxfId="97" priority="10" stopIfTrue="1">
      <formula>($F$6&lt;&gt;"")*($J$6="")</formula>
    </cfRule>
  </conditionalFormatting>
  <conditionalFormatting sqref="D6 F6">
    <cfRule type="cellIs" dxfId="96" priority="9" stopIfTrue="1" operator="equal">
      <formula>(COUNTIF($D$6:$F$6,"○")=1)</formula>
    </cfRule>
  </conditionalFormatting>
  <conditionalFormatting sqref="O6">
    <cfRule type="cellIs" dxfId="95" priority="8" stopIfTrue="1" operator="equal">
      <formula>""</formula>
    </cfRule>
  </conditionalFormatting>
  <conditionalFormatting sqref="K6">
    <cfRule type="cellIs" dxfId="94" priority="7" stopIfTrue="1" operator="equal">
      <formula>(COUNTIF($D$6:$K$6,"○")=1)</formula>
    </cfRule>
  </conditionalFormatting>
  <conditionalFormatting sqref="G14">
    <cfRule type="cellIs" dxfId="93" priority="6" stopIfTrue="1" operator="equal">
      <formula>(COUNTIF($F$15:$J$15,"○")=1)</formula>
    </cfRule>
  </conditionalFormatting>
  <conditionalFormatting sqref="J14">
    <cfRule type="cellIs" dxfId="92" priority="5" stopIfTrue="1" operator="equal">
      <formula>(COUNTIF($F$15:$J$15,"○")=1)</formula>
    </cfRule>
  </conditionalFormatting>
  <conditionalFormatting sqref="B26">
    <cfRule type="cellIs" dxfId="91" priority="2" stopIfTrue="1" operator="equal">
      <formula>""</formula>
    </cfRule>
  </conditionalFormatting>
  <conditionalFormatting sqref="B29">
    <cfRule type="cellIs" dxfId="90" priority="1" stopIfTrue="1" operator="equal">
      <formula>""</formula>
    </cfRule>
  </conditionalFormatting>
  <dataValidations count="2">
    <dataValidation type="list" allowBlank="1" showInputMessage="1" showErrorMessage="1" sqref="B21:B22 B24 B26 B29">
      <formula1>"✓"</formula1>
    </dataValidation>
    <dataValidation type="list" allowBlank="1" showInputMessage="1" showErrorMessage="1" sqref="K6 D6">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&amp;R東京支部８月開講コース</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X79"/>
  <sheetViews>
    <sheetView view="pageBreakPreview" zoomScale="115" zoomScaleNormal="110" zoomScaleSheetLayoutView="115" workbookViewId="0">
      <selection activeCell="H12" sqref="H12"/>
    </sheetView>
  </sheetViews>
  <sheetFormatPr defaultRowHeight="14.25"/>
  <cols>
    <col min="1" max="1" width="2.625" style="448" customWidth="1"/>
    <col min="2" max="2" width="3.125" style="448" customWidth="1"/>
    <col min="3" max="3" width="5.625" style="448" customWidth="1"/>
    <col min="4" max="4" width="3.125" style="448" customWidth="1"/>
    <col min="5" max="5" width="10.625" style="448" customWidth="1"/>
    <col min="6" max="7" width="3.125" style="448" customWidth="1"/>
    <col min="8" max="9" width="4.625" style="448" customWidth="1"/>
    <col min="10" max="11" width="3.125" style="448" customWidth="1"/>
    <col min="12" max="13" width="5.625" style="448" customWidth="1"/>
    <col min="14" max="14" width="3.625" style="448" customWidth="1"/>
    <col min="15" max="16" width="5.625" style="448" customWidth="1"/>
    <col min="17" max="17" width="4.625" style="448" customWidth="1"/>
    <col min="18" max="18" width="9.625" style="448" customWidth="1"/>
    <col min="19" max="19" width="4.625" style="448" customWidth="1"/>
    <col min="20" max="20" width="1.625" style="448" customWidth="1"/>
    <col min="21" max="16384" width="9" style="448"/>
  </cols>
  <sheetData>
    <row r="1" spans="1:24" ht="14.25" customHeight="1">
      <c r="S1" s="533" t="s">
        <v>554</v>
      </c>
    </row>
    <row r="2" spans="1:24" ht="24.95" customHeight="1">
      <c r="A2" s="3379" t="s">
        <v>555</v>
      </c>
      <c r="B2" s="3379"/>
      <c r="C2" s="3379"/>
      <c r="D2" s="3379"/>
      <c r="E2" s="3379"/>
      <c r="F2" s="3379"/>
      <c r="G2" s="3379"/>
      <c r="H2" s="3379"/>
      <c r="I2" s="3379"/>
      <c r="J2" s="3379"/>
      <c r="K2" s="3379"/>
      <c r="L2" s="3379"/>
      <c r="M2" s="3379"/>
      <c r="N2" s="3379"/>
      <c r="O2" s="3379"/>
      <c r="P2" s="3379"/>
      <c r="Q2" s="3379"/>
      <c r="R2" s="3379"/>
      <c r="S2" s="3379"/>
    </row>
    <row r="3" spans="1:24" s="449" customFormat="1" ht="18" customHeight="1">
      <c r="A3" s="3380" t="s">
        <v>538</v>
      </c>
      <c r="B3" s="3380"/>
      <c r="C3" s="3380"/>
      <c r="D3" s="3380"/>
      <c r="E3" s="3350" t="str">
        <f>IF(様式1!L11="","",様式1!L11)</f>
        <v/>
      </c>
      <c r="F3" s="3350"/>
      <c r="G3" s="3350"/>
      <c r="H3" s="3350"/>
      <c r="I3" s="3350"/>
      <c r="J3" s="3350"/>
      <c r="L3" s="3380" t="s">
        <v>478</v>
      </c>
      <c r="M3" s="3380"/>
      <c r="N3" s="3382" t="str">
        <f>IF(様式1!G36="","",様式1!G36)</f>
        <v/>
      </c>
      <c r="O3" s="3382"/>
      <c r="P3" s="3382"/>
      <c r="Q3" s="3382"/>
      <c r="R3" s="3382"/>
      <c r="S3" s="3382"/>
    </row>
    <row r="4" spans="1:24" ht="8.1" customHeight="1">
      <c r="B4" s="451"/>
      <c r="C4" s="451"/>
      <c r="D4" s="451"/>
      <c r="E4" s="451"/>
      <c r="F4" s="451"/>
      <c r="G4" s="451"/>
      <c r="H4" s="451"/>
      <c r="I4" s="451"/>
      <c r="J4" s="451"/>
      <c r="K4" s="451"/>
      <c r="L4" s="451"/>
      <c r="M4" s="451"/>
      <c r="N4" s="631"/>
      <c r="O4" s="631"/>
      <c r="P4" s="631"/>
      <c r="Q4" s="631"/>
      <c r="R4" s="631"/>
    </row>
    <row r="5" spans="1:24" s="497" customFormat="1" ht="17.100000000000001" customHeight="1">
      <c r="A5" s="494" t="s">
        <v>40</v>
      </c>
      <c r="B5" s="495"/>
      <c r="C5" s="495"/>
      <c r="D5" s="495"/>
      <c r="E5" s="496"/>
      <c r="F5" s="496"/>
      <c r="G5" s="496"/>
      <c r="H5" s="496"/>
      <c r="I5" s="496"/>
      <c r="J5" s="496"/>
      <c r="K5" s="496"/>
      <c r="L5" s="496"/>
      <c r="M5" s="496"/>
      <c r="N5" s="496"/>
      <c r="O5" s="496"/>
      <c r="P5" s="496"/>
      <c r="Q5" s="496"/>
      <c r="R5" s="496"/>
    </row>
    <row r="6" spans="1:24" s="501" customFormat="1" ht="17.100000000000001" customHeight="1">
      <c r="A6" s="3381" t="s">
        <v>539</v>
      </c>
      <c r="B6" s="3381"/>
      <c r="C6" s="3381"/>
      <c r="D6" s="454" t="str">
        <f>IF(様式1!E20="○","○","")</f>
        <v/>
      </c>
      <c r="E6" s="575" t="s">
        <v>337</v>
      </c>
      <c r="F6" s="576" t="s">
        <v>632</v>
      </c>
      <c r="G6" s="3351"/>
      <c r="H6" s="3351"/>
      <c r="I6" s="3351"/>
      <c r="J6" s="577" t="s">
        <v>633</v>
      </c>
      <c r="K6" s="578" t="s">
        <v>634</v>
      </c>
      <c r="L6" s="519" t="s">
        <v>336</v>
      </c>
      <c r="M6" s="583"/>
      <c r="N6" s="630" t="s">
        <v>632</v>
      </c>
      <c r="O6" s="3351" t="str">
        <f>様式5!L6</f>
        <v/>
      </c>
      <c r="P6" s="3351"/>
      <c r="Q6" s="3351"/>
      <c r="R6" s="577" t="s">
        <v>633</v>
      </c>
      <c r="S6" s="580"/>
      <c r="T6" s="581"/>
      <c r="U6" s="582"/>
    </row>
    <row r="7" spans="1:24" s="501" customFormat="1" ht="17.100000000000001" customHeight="1">
      <c r="A7" s="3381" t="s">
        <v>66</v>
      </c>
      <c r="B7" s="3381"/>
      <c r="C7" s="3381"/>
      <c r="D7" s="3334">
        <f>IF(様式1!F37="","",様式1!F37)</f>
        <v>45883</v>
      </c>
      <c r="E7" s="3335"/>
      <c r="F7" s="3335"/>
      <c r="G7" s="3335"/>
      <c r="H7" s="926" t="s">
        <v>532</v>
      </c>
      <c r="I7" s="3335" t="str">
        <f>IF(様式1!K37="","",様式1!K37)</f>
        <v/>
      </c>
      <c r="J7" s="3335"/>
      <c r="K7" s="3335"/>
      <c r="L7" s="3335"/>
      <c r="M7" s="3336"/>
      <c r="N7" s="3388" t="s">
        <v>169</v>
      </c>
      <c r="O7" s="3389"/>
      <c r="P7" s="3390"/>
      <c r="Q7" s="627" t="str">
        <f>IF(様式1!F38="","",様式1!F38)</f>
        <v/>
      </c>
      <c r="R7" s="628"/>
      <c r="S7" s="461" t="s">
        <v>230</v>
      </c>
    </row>
    <row r="8" spans="1:24" s="460" customFormat="1" ht="8.1" customHeight="1">
      <c r="A8" s="462"/>
      <c r="B8" s="462"/>
      <c r="C8" s="463"/>
      <c r="D8" s="463"/>
      <c r="E8" s="463"/>
      <c r="F8" s="463"/>
      <c r="G8" s="463"/>
      <c r="H8" s="463"/>
      <c r="I8" s="463"/>
      <c r="J8" s="463"/>
      <c r="K8" s="463"/>
      <c r="L8" s="463"/>
      <c r="M8" s="463"/>
      <c r="N8" s="463"/>
      <c r="O8" s="462"/>
      <c r="P8" s="462"/>
      <c r="Q8" s="463"/>
      <c r="R8" s="463"/>
      <c r="S8" s="463"/>
    </row>
    <row r="9" spans="1:24" s="460" customFormat="1" ht="17.100000000000001" customHeight="1">
      <c r="A9" s="464" t="s">
        <v>540</v>
      </c>
      <c r="B9" s="462"/>
      <c r="C9" s="463"/>
      <c r="D9" s="463"/>
      <c r="E9" s="463"/>
      <c r="F9" s="463"/>
      <c r="G9" s="463"/>
      <c r="H9" s="463"/>
      <c r="I9" s="463"/>
      <c r="J9" s="463"/>
      <c r="K9" s="463"/>
      <c r="L9" s="463"/>
      <c r="M9" s="463"/>
      <c r="N9" s="463"/>
      <c r="O9" s="462"/>
      <c r="P9" s="462"/>
      <c r="Q9" s="463"/>
      <c r="R9" s="463"/>
      <c r="S9" s="463"/>
    </row>
    <row r="10" spans="1:24" s="460" customFormat="1" ht="17.100000000000001" customHeight="1">
      <c r="A10" s="502" t="s">
        <v>567</v>
      </c>
      <c r="B10" s="503"/>
      <c r="C10" s="504"/>
      <c r="D10" s="504"/>
      <c r="E10" s="504"/>
      <c r="F10" s="504"/>
      <c r="G10" s="504"/>
      <c r="H10" s="504"/>
      <c r="I10" s="504"/>
      <c r="J10" s="504"/>
      <c r="K10" s="504"/>
      <c r="L10" s="504"/>
      <c r="M10" s="504"/>
      <c r="N10" s="504"/>
      <c r="O10" s="503"/>
      <c r="P10" s="503"/>
      <c r="Q10" s="504"/>
      <c r="R10" s="504"/>
      <c r="S10" s="505"/>
    </row>
    <row r="11" spans="1:24" s="460" customFormat="1" ht="30" customHeight="1">
      <c r="A11" s="506"/>
      <c r="B11" s="3361" t="s">
        <v>556</v>
      </c>
      <c r="C11" s="3362"/>
      <c r="D11" s="3362"/>
      <c r="E11" s="3362"/>
      <c r="F11" s="3362"/>
      <c r="G11" s="3362"/>
      <c r="H11" s="3362"/>
      <c r="I11" s="3362"/>
      <c r="J11" s="3362"/>
      <c r="K11" s="3362"/>
      <c r="L11" s="3362"/>
      <c r="M11" s="3362"/>
      <c r="N11" s="3362"/>
      <c r="O11" s="3362"/>
      <c r="P11" s="3362"/>
      <c r="Q11" s="3362"/>
      <c r="R11" s="3362"/>
      <c r="S11" s="3363"/>
    </row>
    <row r="12" spans="1:24" s="460" customFormat="1" ht="84" customHeight="1">
      <c r="A12" s="506"/>
      <c r="B12" s="3330"/>
      <c r="C12" s="3331"/>
      <c r="D12" s="3331"/>
      <c r="E12" s="3331"/>
      <c r="F12" s="3331"/>
      <c r="G12" s="3331"/>
      <c r="H12" s="3331"/>
      <c r="I12" s="3331"/>
      <c r="J12" s="3331"/>
      <c r="K12" s="3331"/>
      <c r="L12" s="3331"/>
      <c r="M12" s="3331"/>
      <c r="N12" s="3331"/>
      <c r="O12" s="3331"/>
      <c r="P12" s="3331"/>
      <c r="Q12" s="3331"/>
      <c r="R12" s="3331"/>
      <c r="S12" s="3332"/>
      <c r="X12" s="468"/>
    </row>
    <row r="13" spans="1:24" s="460" customFormat="1" ht="18.95" customHeight="1">
      <c r="A13" s="507"/>
      <c r="B13" s="508" t="s">
        <v>557</v>
      </c>
      <c r="C13" s="509"/>
      <c r="D13" s="509"/>
      <c r="E13" s="509"/>
      <c r="F13" s="509"/>
      <c r="G13" s="509"/>
      <c r="H13" s="509"/>
      <c r="I13" s="509"/>
      <c r="J13" s="509"/>
      <c r="K13" s="509"/>
      <c r="L13" s="509"/>
      <c r="M13" s="509"/>
      <c r="N13" s="509"/>
      <c r="O13" s="509"/>
      <c r="P13" s="509"/>
      <c r="Q13" s="509"/>
      <c r="R13" s="509"/>
      <c r="S13" s="510"/>
      <c r="U13" s="468"/>
    </row>
    <row r="14" spans="1:24" s="460" customFormat="1" ht="50.1" customHeight="1">
      <c r="A14" s="507"/>
      <c r="B14" s="3395" t="s">
        <v>558</v>
      </c>
      <c r="C14" s="3396"/>
      <c r="D14" s="3396"/>
      <c r="E14" s="3396"/>
      <c r="F14" s="3396"/>
      <c r="G14" s="3396"/>
      <c r="H14" s="3396"/>
      <c r="I14" s="3396"/>
      <c r="J14" s="3396"/>
      <c r="K14" s="3396"/>
      <c r="L14" s="3396"/>
      <c r="M14" s="3396"/>
      <c r="N14" s="3396"/>
      <c r="O14" s="3396"/>
      <c r="P14" s="3396"/>
      <c r="Q14" s="3396"/>
      <c r="R14" s="3396"/>
      <c r="S14" s="3397"/>
      <c r="T14" s="507"/>
    </row>
    <row r="15" spans="1:24" s="501" customFormat="1" ht="17.100000000000001" customHeight="1">
      <c r="A15" s="511"/>
      <c r="B15" s="512" t="s">
        <v>539</v>
      </c>
      <c r="C15" s="513"/>
      <c r="D15" s="513"/>
      <c r="E15" s="514"/>
      <c r="F15" s="471"/>
      <c r="G15" s="456" t="s">
        <v>337</v>
      </c>
      <c r="H15" s="630"/>
      <c r="I15" s="630"/>
      <c r="J15" s="630" t="s">
        <v>692</v>
      </c>
      <c r="K15" s="3351"/>
      <c r="L15" s="3351"/>
      <c r="M15" s="577" t="s">
        <v>693</v>
      </c>
      <c r="N15" s="471"/>
      <c r="O15" s="634" t="s">
        <v>336</v>
      </c>
      <c r="P15" s="630"/>
      <c r="Q15" s="630" t="s">
        <v>692</v>
      </c>
      <c r="R15" s="629"/>
      <c r="S15" s="635" t="s">
        <v>694</v>
      </c>
    </row>
    <row r="16" spans="1:24" s="501" customFormat="1" ht="17.100000000000001" customHeight="1">
      <c r="A16" s="511"/>
      <c r="B16" s="905" t="s">
        <v>875</v>
      </c>
      <c r="C16" s="513"/>
      <c r="D16" s="513"/>
      <c r="E16" s="514"/>
      <c r="F16" s="3364"/>
      <c r="G16" s="3365"/>
      <c r="H16" s="3365"/>
      <c r="I16" s="3365"/>
      <c r="J16" s="3365"/>
      <c r="K16" s="3365"/>
      <c r="L16" s="3365"/>
      <c r="M16" s="3365"/>
      <c r="N16" s="3365"/>
      <c r="O16" s="3365"/>
      <c r="P16" s="3365"/>
      <c r="Q16" s="3365"/>
      <c r="R16" s="3365"/>
      <c r="S16" s="3385"/>
    </row>
    <row r="17" spans="1:22" s="501" customFormat="1" ht="12">
      <c r="A17" s="511"/>
      <c r="B17" s="512" t="s">
        <v>66</v>
      </c>
      <c r="C17" s="513"/>
      <c r="D17" s="513"/>
      <c r="E17" s="514"/>
      <c r="F17" s="3386"/>
      <c r="G17" s="3387"/>
      <c r="H17" s="3387"/>
      <c r="I17" s="3387"/>
      <c r="J17" s="3387"/>
      <c r="K17" s="3387"/>
      <c r="L17" s="926" t="s">
        <v>532</v>
      </c>
      <c r="M17" s="3387"/>
      <c r="N17" s="3387"/>
      <c r="O17" s="3387"/>
      <c r="P17" s="3387"/>
      <c r="Q17" s="630"/>
      <c r="R17" s="630"/>
      <c r="S17" s="500"/>
    </row>
    <row r="18" spans="1:22" s="501" customFormat="1" ht="12">
      <c r="A18" s="515"/>
      <c r="B18" s="649" t="s">
        <v>635</v>
      </c>
      <c r="C18" s="513"/>
      <c r="D18" s="513"/>
      <c r="E18" s="514"/>
      <c r="F18" s="3393"/>
      <c r="G18" s="3394"/>
      <c r="H18" s="3394"/>
      <c r="I18" s="3394"/>
      <c r="J18" s="455" t="s">
        <v>568</v>
      </c>
      <c r="K18" s="455"/>
      <c r="L18" s="455"/>
      <c r="M18" s="455"/>
      <c r="N18" s="632"/>
      <c r="O18" s="632"/>
      <c r="P18" s="630"/>
      <c r="Q18" s="630"/>
      <c r="R18" s="630"/>
      <c r="S18" s="500"/>
    </row>
    <row r="19" spans="1:22" s="460" customFormat="1" ht="13.5">
      <c r="A19" s="516" t="s">
        <v>569</v>
      </c>
      <c r="B19" s="499"/>
      <c r="C19" s="517"/>
      <c r="D19" s="517"/>
      <c r="E19" s="517"/>
      <c r="F19" s="517"/>
      <c r="G19" s="517"/>
      <c r="H19" s="518"/>
      <c r="I19" s="518"/>
      <c r="J19" s="518"/>
      <c r="K19" s="455"/>
      <c r="L19" s="455"/>
      <c r="M19" s="455"/>
      <c r="N19" s="630"/>
      <c r="O19" s="632"/>
      <c r="P19" s="632"/>
      <c r="Q19" s="630"/>
      <c r="R19" s="630"/>
      <c r="S19" s="633"/>
    </row>
    <row r="20" spans="1:22" s="460" customFormat="1" ht="13.5">
      <c r="A20" s="3359"/>
      <c r="B20" s="3354" t="s">
        <v>544</v>
      </c>
      <c r="C20" s="3355"/>
      <c r="D20" s="3355"/>
      <c r="E20" s="3355"/>
      <c r="F20" s="3356"/>
      <c r="G20" s="471" t="str">
        <f>IF(様式5!P51="✔","○","")</f>
        <v/>
      </c>
      <c r="H20" s="456" t="s">
        <v>545</v>
      </c>
      <c r="I20" s="456"/>
      <c r="J20" s="455"/>
      <c r="K20" s="471" t="str">
        <f>IF(様式5!K51="✔","○","")</f>
        <v/>
      </c>
      <c r="L20" s="455" t="s">
        <v>546</v>
      </c>
      <c r="M20" s="456" t="s">
        <v>547</v>
      </c>
      <c r="N20" s="630"/>
      <c r="O20" s="632"/>
      <c r="P20" s="632"/>
      <c r="Q20" s="630"/>
      <c r="R20" s="630"/>
      <c r="S20" s="633"/>
    </row>
    <row r="21" spans="1:22" s="460" customFormat="1" ht="13.5">
      <c r="A21" s="3359"/>
      <c r="B21" s="3354" t="s">
        <v>559</v>
      </c>
      <c r="C21" s="3355"/>
      <c r="D21" s="3355"/>
      <c r="E21" s="3355"/>
      <c r="F21" s="3356"/>
      <c r="G21" s="3402">
        <f>IF(K20="○","",様式5!Z56)</f>
        <v>0</v>
      </c>
      <c r="H21" s="3403"/>
      <c r="I21" s="3403"/>
      <c r="J21" s="3403"/>
      <c r="K21" s="519" t="s">
        <v>158</v>
      </c>
      <c r="L21" s="519"/>
      <c r="M21" s="519"/>
      <c r="N21" s="519"/>
      <c r="O21" s="519"/>
      <c r="P21" s="519"/>
      <c r="Q21" s="519"/>
      <c r="R21" s="519"/>
      <c r="S21" s="461"/>
    </row>
    <row r="22" spans="1:22" s="460" customFormat="1" ht="13.5">
      <c r="A22" s="3359"/>
      <c r="B22" s="3354" t="s">
        <v>549</v>
      </c>
      <c r="C22" s="3355"/>
      <c r="D22" s="3355"/>
      <c r="E22" s="3355"/>
      <c r="F22" s="3356"/>
      <c r="G22" s="3402">
        <f>IF(K20="○","",様式5!G56)</f>
        <v>0</v>
      </c>
      <c r="H22" s="3403"/>
      <c r="I22" s="3403"/>
      <c r="J22" s="3403"/>
      <c r="K22" s="519" t="s">
        <v>158</v>
      </c>
      <c r="L22" s="519"/>
      <c r="M22" s="519"/>
      <c r="N22" s="519"/>
      <c r="O22" s="519"/>
      <c r="P22" s="519"/>
      <c r="Q22" s="519"/>
      <c r="R22" s="519"/>
      <c r="S22" s="461"/>
    </row>
    <row r="23" spans="1:22" s="460" customFormat="1" ht="13.5">
      <c r="A23" s="3360"/>
      <c r="B23" s="3354" t="s">
        <v>550</v>
      </c>
      <c r="C23" s="3355"/>
      <c r="D23" s="3355"/>
      <c r="E23" s="3355"/>
      <c r="F23" s="3356"/>
      <c r="G23" s="3404" t="e">
        <f>IF(K20="○","",+G21/+G22*100)</f>
        <v>#DIV/0!</v>
      </c>
      <c r="H23" s="3405"/>
      <c r="I23" s="3405"/>
      <c r="J23" s="3405"/>
      <c r="K23" s="519" t="s">
        <v>568</v>
      </c>
      <c r="L23" s="519"/>
      <c r="M23" s="519"/>
      <c r="N23" s="519"/>
      <c r="O23" s="519"/>
      <c r="P23" s="519"/>
      <c r="Q23" s="519"/>
      <c r="R23" s="519"/>
      <c r="S23" s="461"/>
    </row>
    <row r="24" spans="1:22" s="460" customFormat="1" ht="5.25" customHeight="1">
      <c r="A24" s="474"/>
      <c r="B24" s="468"/>
      <c r="C24" s="464"/>
      <c r="D24" s="464"/>
      <c r="E24" s="464"/>
      <c r="F24" s="464"/>
      <c r="G24" s="463"/>
      <c r="H24" s="463"/>
      <c r="I24" s="463"/>
      <c r="J24" s="463"/>
      <c r="K24" s="463"/>
      <c r="L24" s="463"/>
      <c r="M24" s="463"/>
      <c r="N24" s="463"/>
      <c r="O24" s="462"/>
      <c r="P24" s="462"/>
      <c r="Q24" s="463"/>
      <c r="R24" s="463"/>
      <c r="S24" s="463"/>
    </row>
    <row r="25" spans="1:22" s="460" customFormat="1" ht="13.5">
      <c r="A25" s="468" t="s">
        <v>570</v>
      </c>
      <c r="B25" s="462"/>
      <c r="C25" s="463"/>
      <c r="D25" s="463"/>
      <c r="E25" s="463"/>
      <c r="F25" s="463"/>
      <c r="G25" s="463"/>
      <c r="H25" s="463"/>
      <c r="I25" s="463"/>
      <c r="J25" s="463"/>
      <c r="K25" s="463"/>
      <c r="L25" s="463"/>
      <c r="M25" s="463"/>
      <c r="N25" s="463"/>
      <c r="O25" s="462"/>
      <c r="P25" s="462"/>
      <c r="Q25" s="463"/>
      <c r="R25" s="463"/>
      <c r="S25" s="463"/>
    </row>
    <row r="26" spans="1:22" s="460" customFormat="1" ht="13.5">
      <c r="A26" s="3398" t="s">
        <v>553</v>
      </c>
      <c r="B26" s="3399"/>
      <c r="C26" s="3399"/>
      <c r="D26" s="3399"/>
      <c r="E26" s="3399"/>
      <c r="F26" s="3399"/>
      <c r="G26" s="3399"/>
      <c r="H26" s="3399"/>
      <c r="I26" s="3399"/>
      <c r="J26" s="3399"/>
      <c r="K26" s="3399"/>
      <c r="L26" s="3399"/>
      <c r="M26" s="3399"/>
      <c r="N26" s="3399"/>
      <c r="O26" s="3399"/>
      <c r="P26" s="3399"/>
      <c r="Q26" s="3399"/>
      <c r="R26" s="3399"/>
      <c r="S26" s="3400"/>
      <c r="T26" s="468"/>
      <c r="V26" s="468"/>
    </row>
    <row r="27" spans="1:22" s="501" customFormat="1" ht="12">
      <c r="A27" s="520"/>
      <c r="B27" s="498"/>
      <c r="C27" s="3401" t="s">
        <v>628</v>
      </c>
      <c r="D27" s="3355"/>
      <c r="E27" s="3355"/>
      <c r="F27" s="3355"/>
      <c r="G27" s="3355"/>
      <c r="H27" s="3355"/>
      <c r="I27" s="3355"/>
      <c r="J27" s="3355"/>
      <c r="K27" s="3355"/>
      <c r="L27" s="3355"/>
      <c r="M27" s="3355"/>
      <c r="N27" s="3355"/>
      <c r="O27" s="3355"/>
      <c r="P27" s="3355"/>
      <c r="Q27" s="3355"/>
      <c r="R27" s="3355"/>
      <c r="S27" s="3356"/>
      <c r="T27" s="521"/>
    </row>
    <row r="28" spans="1:22" s="501" customFormat="1" ht="12">
      <c r="A28" s="522"/>
      <c r="B28" s="498"/>
      <c r="C28" s="3342" t="s">
        <v>700</v>
      </c>
      <c r="D28" s="3343"/>
      <c r="E28" s="3343"/>
      <c r="F28" s="3343"/>
      <c r="G28" s="3343"/>
      <c r="H28" s="3343"/>
      <c r="I28" s="3343"/>
      <c r="J28" s="3343"/>
      <c r="K28" s="3343"/>
      <c r="L28" s="3343"/>
      <c r="M28" s="3343"/>
      <c r="N28" s="3343"/>
      <c r="O28" s="3343"/>
      <c r="P28" s="3343"/>
      <c r="Q28" s="3343"/>
      <c r="R28" s="3343"/>
      <c r="S28" s="3344"/>
      <c r="T28" s="521"/>
    </row>
    <row r="29" spans="1:22" s="501" customFormat="1" ht="32.25" customHeight="1">
      <c r="A29" s="3339" t="s">
        <v>1100</v>
      </c>
      <c r="B29" s="3340"/>
      <c r="C29" s="3340"/>
      <c r="D29" s="3340"/>
      <c r="E29" s="3340"/>
      <c r="F29" s="3340"/>
      <c r="G29" s="3340"/>
      <c r="H29" s="3340"/>
      <c r="I29" s="3340"/>
      <c r="J29" s="3340"/>
      <c r="K29" s="3340"/>
      <c r="L29" s="3340"/>
      <c r="M29" s="3340"/>
      <c r="N29" s="3340"/>
      <c r="O29" s="3340"/>
      <c r="P29" s="3340"/>
      <c r="Q29" s="3340"/>
      <c r="R29" s="3340"/>
      <c r="S29" s="3340"/>
      <c r="T29" s="673"/>
      <c r="U29" s="670"/>
    </row>
    <row r="30" spans="1:22" s="501" customFormat="1" ht="31.5" customHeight="1">
      <c r="A30" s="679"/>
      <c r="B30" s="678"/>
      <c r="C30" s="3406" t="s">
        <v>723</v>
      </c>
      <c r="D30" s="3406"/>
      <c r="E30" s="3406"/>
      <c r="F30" s="3406"/>
      <c r="G30" s="3406"/>
      <c r="H30" s="3406"/>
      <c r="I30" s="3406"/>
      <c r="J30" s="3406"/>
      <c r="K30" s="3406"/>
      <c r="L30" s="3406"/>
      <c r="M30" s="3406"/>
      <c r="N30" s="3406"/>
      <c r="O30" s="3406"/>
      <c r="P30" s="3406"/>
      <c r="Q30" s="3406"/>
      <c r="R30" s="3406"/>
      <c r="S30" s="3406"/>
      <c r="T30" s="672"/>
      <c r="U30" s="671"/>
    </row>
    <row r="31" spans="1:22" s="861" customFormat="1" ht="15" customHeight="1">
      <c r="A31" s="3373" t="s">
        <v>1101</v>
      </c>
      <c r="B31" s="3374"/>
      <c r="C31" s="3374"/>
      <c r="D31" s="3374"/>
      <c r="E31" s="3374"/>
      <c r="F31" s="3374"/>
      <c r="G31" s="3374"/>
      <c r="H31" s="3374"/>
      <c r="I31" s="3374"/>
      <c r="J31" s="3374"/>
      <c r="K31" s="3374"/>
      <c r="L31" s="3374"/>
      <c r="M31" s="3374"/>
      <c r="N31" s="3374"/>
      <c r="O31" s="3374"/>
      <c r="P31" s="3374"/>
      <c r="Q31" s="3374"/>
      <c r="R31" s="3374"/>
      <c r="S31" s="3375"/>
      <c r="T31" s="863"/>
      <c r="U31" s="863"/>
    </row>
    <row r="32" spans="1:22" s="861" customFormat="1" ht="15" customHeight="1">
      <c r="A32" s="3407"/>
      <c r="B32" s="3408"/>
      <c r="C32" s="3408"/>
      <c r="D32" s="3408"/>
      <c r="E32" s="3408"/>
      <c r="F32" s="3408"/>
      <c r="G32" s="3408"/>
      <c r="H32" s="3408"/>
      <c r="I32" s="3408"/>
      <c r="J32" s="3408"/>
      <c r="K32" s="3408"/>
      <c r="L32" s="3408"/>
      <c r="M32" s="3408"/>
      <c r="N32" s="3408"/>
      <c r="O32" s="3408"/>
      <c r="P32" s="3408"/>
      <c r="Q32" s="3408"/>
      <c r="R32" s="3408"/>
      <c r="S32" s="3409"/>
      <c r="T32" s="863"/>
      <c r="U32" s="863"/>
    </row>
    <row r="33" spans="1:22" s="862" customFormat="1" ht="31.5" customHeight="1">
      <c r="A33" s="879"/>
      <c r="B33" s="880"/>
      <c r="C33" s="3376" t="s">
        <v>1102</v>
      </c>
      <c r="D33" s="3377"/>
      <c r="E33" s="3377"/>
      <c r="F33" s="3377"/>
      <c r="G33" s="3377"/>
      <c r="H33" s="3377"/>
      <c r="I33" s="3377"/>
      <c r="J33" s="3377"/>
      <c r="K33" s="3377"/>
      <c r="L33" s="3377"/>
      <c r="M33" s="3377"/>
      <c r="N33" s="3377"/>
      <c r="O33" s="3377"/>
      <c r="P33" s="3377"/>
      <c r="Q33" s="3377"/>
      <c r="R33" s="3377"/>
      <c r="S33" s="3378"/>
      <c r="T33" s="864"/>
      <c r="U33" s="864"/>
    </row>
    <row r="34" spans="1:22" s="524" customFormat="1" ht="11.25">
      <c r="A34" s="485" t="s">
        <v>730</v>
      </c>
      <c r="B34" s="486"/>
      <c r="C34" s="487"/>
      <c r="D34" s="487"/>
      <c r="E34" s="487"/>
      <c r="F34" s="487"/>
      <c r="G34" s="487"/>
      <c r="H34" s="487"/>
      <c r="I34" s="487"/>
      <c r="J34" s="487"/>
      <c r="K34" s="487"/>
      <c r="L34" s="488"/>
      <c r="M34" s="486"/>
      <c r="N34" s="487"/>
      <c r="O34" s="488"/>
      <c r="P34" s="489"/>
      <c r="Q34" s="490"/>
      <c r="R34" s="490"/>
      <c r="S34" s="490"/>
      <c r="T34" s="523"/>
    </row>
    <row r="35" spans="1:22" ht="8.25" customHeight="1">
      <c r="A35" s="680"/>
      <c r="B35" s="681"/>
      <c r="C35" s="681"/>
      <c r="D35" s="681"/>
      <c r="E35" s="681"/>
      <c r="F35" s="681"/>
      <c r="G35" s="681"/>
      <c r="H35" s="681"/>
      <c r="I35" s="681"/>
      <c r="J35" s="475"/>
      <c r="K35" s="682"/>
      <c r="L35" s="681"/>
      <c r="M35" s="681"/>
      <c r="N35" s="681"/>
      <c r="O35" s="681"/>
      <c r="P35" s="681"/>
      <c r="Q35" s="681"/>
      <c r="R35" s="681"/>
      <c r="S35" s="681"/>
      <c r="T35" s="525"/>
    </row>
    <row r="36" spans="1:22" s="527" customFormat="1" ht="13.5">
      <c r="A36" s="526" t="s">
        <v>560</v>
      </c>
      <c r="C36" s="526"/>
      <c r="D36" s="526"/>
      <c r="E36" s="526"/>
      <c r="F36" s="526"/>
      <c r="G36" s="526"/>
      <c r="H36" s="526"/>
      <c r="I36" s="526"/>
      <c r="J36" s="528"/>
      <c r="K36" s="462"/>
      <c r="L36" s="526"/>
      <c r="M36" s="526"/>
      <c r="N36" s="526"/>
      <c r="O36" s="526"/>
      <c r="P36" s="526"/>
      <c r="Q36" s="526"/>
      <c r="R36" s="526"/>
      <c r="S36" s="526"/>
      <c r="T36" s="526"/>
    </row>
    <row r="37" spans="1:22" s="460" customFormat="1" ht="13.5" customHeight="1">
      <c r="A37" s="3410" t="s">
        <v>561</v>
      </c>
      <c r="B37" s="3411"/>
      <c r="C37" s="3411"/>
      <c r="D37" s="3411"/>
      <c r="E37" s="3411"/>
      <c r="F37" s="3411"/>
      <c r="G37" s="3411"/>
      <c r="H37" s="3411"/>
      <c r="I37" s="3411"/>
      <c r="J37" s="3411"/>
      <c r="K37" s="3411"/>
      <c r="L37" s="3411"/>
      <c r="M37" s="3411"/>
      <c r="N37" s="3411"/>
      <c r="O37" s="3411"/>
      <c r="P37" s="3411"/>
      <c r="Q37" s="3411"/>
      <c r="R37" s="3411"/>
      <c r="S37" s="3411"/>
      <c r="T37" s="468"/>
    </row>
    <row r="38" spans="1:22" s="460" customFormat="1" ht="13.5">
      <c r="A38" s="3412"/>
      <c r="B38" s="3412"/>
      <c r="C38" s="3412"/>
      <c r="D38" s="3412"/>
      <c r="E38" s="3412"/>
      <c r="F38" s="3412"/>
      <c r="G38" s="3412"/>
      <c r="H38" s="3412"/>
      <c r="I38" s="3412"/>
      <c r="J38" s="3412"/>
      <c r="K38" s="3412"/>
      <c r="L38" s="3412"/>
      <c r="M38" s="3412"/>
      <c r="N38" s="3412"/>
      <c r="O38" s="3412"/>
      <c r="P38" s="3412"/>
      <c r="Q38" s="3412"/>
      <c r="R38" s="3412"/>
      <c r="S38" s="3412"/>
      <c r="T38" s="468"/>
    </row>
    <row r="39" spans="1:22" s="531" customFormat="1" ht="12">
      <c r="A39" s="529"/>
      <c r="B39" s="3381" t="s">
        <v>562</v>
      </c>
      <c r="C39" s="3381"/>
      <c r="D39" s="3381"/>
      <c r="E39" s="3388" t="s">
        <v>66</v>
      </c>
      <c r="F39" s="3389"/>
      <c r="G39" s="3389"/>
      <c r="H39" s="3389"/>
      <c r="I39" s="3389"/>
      <c r="J39" s="3389"/>
      <c r="K39" s="3389"/>
      <c r="L39" s="3389"/>
      <c r="M39" s="3389"/>
      <c r="N39" s="3390"/>
      <c r="O39" s="3388" t="s">
        <v>563</v>
      </c>
      <c r="P39" s="3390"/>
      <c r="Q39" s="3388" t="s">
        <v>564</v>
      </c>
      <c r="R39" s="3389"/>
      <c r="S39" s="3390"/>
      <c r="T39" s="530"/>
      <c r="V39" s="530"/>
    </row>
    <row r="40" spans="1:22" s="501" customFormat="1" ht="12">
      <c r="A40" s="498" t="s">
        <v>571</v>
      </c>
      <c r="B40" s="3381"/>
      <c r="C40" s="3381"/>
      <c r="D40" s="3381"/>
      <c r="E40" s="3383"/>
      <c r="F40" s="3384"/>
      <c r="G40" s="3384"/>
      <c r="H40" s="3384"/>
      <c r="I40" s="926" t="s">
        <v>532</v>
      </c>
      <c r="J40" s="3391"/>
      <c r="K40" s="3391"/>
      <c r="L40" s="3391"/>
      <c r="M40" s="3391"/>
      <c r="N40" s="3392"/>
      <c r="O40" s="3388"/>
      <c r="P40" s="3390"/>
      <c r="Q40" s="3383"/>
      <c r="R40" s="3391"/>
      <c r="S40" s="3392"/>
      <c r="T40" s="521"/>
      <c r="U40" s="521"/>
    </row>
    <row r="41" spans="1:22" s="501" customFormat="1" ht="12">
      <c r="A41" s="498" t="s">
        <v>572</v>
      </c>
      <c r="B41" s="3381"/>
      <c r="C41" s="3381"/>
      <c r="D41" s="3381"/>
      <c r="E41" s="3383"/>
      <c r="F41" s="3384"/>
      <c r="G41" s="3384"/>
      <c r="H41" s="3384"/>
      <c r="I41" s="926" t="s">
        <v>532</v>
      </c>
      <c r="J41" s="3391"/>
      <c r="K41" s="3391"/>
      <c r="L41" s="3391"/>
      <c r="M41" s="3391"/>
      <c r="N41" s="3392"/>
      <c r="O41" s="3388"/>
      <c r="P41" s="3390"/>
      <c r="Q41" s="3383"/>
      <c r="R41" s="3391"/>
      <c r="S41" s="3392"/>
      <c r="T41" s="521"/>
    </row>
    <row r="42" spans="1:22" s="501" customFormat="1" ht="12">
      <c r="A42" s="498" t="s">
        <v>573</v>
      </c>
      <c r="B42" s="3381"/>
      <c r="C42" s="3381"/>
      <c r="D42" s="3381"/>
      <c r="E42" s="3383"/>
      <c r="F42" s="3384"/>
      <c r="G42" s="3384"/>
      <c r="H42" s="3384"/>
      <c r="I42" s="926" t="s">
        <v>532</v>
      </c>
      <c r="J42" s="3391"/>
      <c r="K42" s="3391"/>
      <c r="L42" s="3391"/>
      <c r="M42" s="3391"/>
      <c r="N42" s="3392"/>
      <c r="O42" s="3388"/>
      <c r="P42" s="3390"/>
      <c r="Q42" s="3383"/>
      <c r="R42" s="3391"/>
      <c r="S42" s="3392"/>
      <c r="T42" s="521"/>
    </row>
    <row r="43" spans="1:22" s="501" customFormat="1" ht="12">
      <c r="A43" s="498" t="s">
        <v>574</v>
      </c>
      <c r="B43" s="3381"/>
      <c r="C43" s="3381"/>
      <c r="D43" s="3381"/>
      <c r="E43" s="3383"/>
      <c r="F43" s="3384"/>
      <c r="G43" s="3384"/>
      <c r="H43" s="3384"/>
      <c r="I43" s="926" t="s">
        <v>532</v>
      </c>
      <c r="J43" s="3391"/>
      <c r="K43" s="3391"/>
      <c r="L43" s="3391"/>
      <c r="M43" s="3391"/>
      <c r="N43" s="3392"/>
      <c r="O43" s="3388"/>
      <c r="P43" s="3390"/>
      <c r="Q43" s="3383"/>
      <c r="R43" s="3391"/>
      <c r="S43" s="3392"/>
      <c r="T43" s="521"/>
    </row>
    <row r="44" spans="1:22" s="501" customFormat="1" ht="12">
      <c r="A44" s="498" t="s">
        <v>575</v>
      </c>
      <c r="B44" s="3381"/>
      <c r="C44" s="3381"/>
      <c r="D44" s="3381"/>
      <c r="E44" s="3383"/>
      <c r="F44" s="3384"/>
      <c r="G44" s="3384"/>
      <c r="H44" s="3384"/>
      <c r="I44" s="926" t="s">
        <v>532</v>
      </c>
      <c r="J44" s="3391"/>
      <c r="K44" s="3391"/>
      <c r="L44" s="3391"/>
      <c r="M44" s="3391"/>
      <c r="N44" s="3392"/>
      <c r="O44" s="3388"/>
      <c r="P44" s="3390"/>
      <c r="Q44" s="3383"/>
      <c r="R44" s="3391"/>
      <c r="S44" s="3392"/>
      <c r="T44" s="521"/>
    </row>
    <row r="45" spans="1:22" ht="12" customHeight="1">
      <c r="A45" s="3413" t="s">
        <v>615</v>
      </c>
      <c r="B45" s="3414"/>
      <c r="C45" s="3414"/>
      <c r="D45" s="3414"/>
      <c r="E45" s="3414"/>
      <c r="F45" s="3414"/>
      <c r="G45" s="3414"/>
      <c r="H45" s="3414"/>
      <c r="I45" s="3414"/>
      <c r="J45" s="3414"/>
      <c r="K45" s="3414"/>
      <c r="L45" s="3414"/>
      <c r="M45" s="3414"/>
      <c r="N45" s="3414"/>
      <c r="O45" s="3414"/>
      <c r="P45" s="3414"/>
      <c r="Q45" s="3414"/>
      <c r="R45" s="3414"/>
      <c r="S45" s="3414"/>
    </row>
    <row r="46" spans="1:22" ht="12" customHeight="1">
      <c r="A46" s="532" t="s">
        <v>565</v>
      </c>
    </row>
    <row r="47" spans="1:22" s="524" customFormat="1" ht="12" customHeight="1">
      <c r="A47" s="532" t="s">
        <v>566</v>
      </c>
      <c r="C47" s="523"/>
      <c r="D47" s="523"/>
      <c r="E47" s="523"/>
      <c r="F47" s="523"/>
      <c r="G47" s="523"/>
      <c r="H47" s="523"/>
      <c r="I47" s="523"/>
      <c r="J47" s="523"/>
      <c r="K47" s="523"/>
      <c r="L47" s="523"/>
      <c r="M47" s="523"/>
      <c r="N47" s="523"/>
      <c r="O47" s="523"/>
      <c r="P47" s="523"/>
      <c r="Q47" s="523"/>
      <c r="R47" s="523"/>
      <c r="S47" s="523"/>
    </row>
    <row r="48" spans="1:22" s="1410" customFormat="1" ht="14.25" customHeight="1">
      <c r="A48" s="3366" t="s">
        <v>1687</v>
      </c>
      <c r="B48" s="3366"/>
      <c r="C48" s="3366"/>
      <c r="D48" s="3366"/>
      <c r="E48" s="3366"/>
      <c r="F48" s="3366"/>
      <c r="G48" s="3366"/>
      <c r="H48" s="3366"/>
      <c r="I48" s="3366"/>
      <c r="J48" s="3366"/>
      <c r="K48" s="3366"/>
      <c r="L48" s="3366"/>
      <c r="M48" s="3366"/>
      <c r="N48" s="3366"/>
      <c r="O48" s="3366"/>
      <c r="P48" s="3366"/>
      <c r="Q48" s="3366"/>
      <c r="R48" s="3366"/>
      <c r="S48" s="1465"/>
      <c r="T48" s="1466"/>
    </row>
    <row r="49" spans="1:22" s="1410" customFormat="1" ht="21" customHeight="1">
      <c r="A49" s="3367" t="s">
        <v>1684</v>
      </c>
      <c r="B49" s="3368"/>
      <c r="C49" s="3368"/>
      <c r="D49" s="3368"/>
      <c r="E49" s="3368"/>
      <c r="F49" s="3368"/>
      <c r="G49" s="3368"/>
      <c r="H49" s="3368"/>
      <c r="I49" s="3368"/>
      <c r="J49" s="3368"/>
      <c r="K49" s="3368"/>
      <c r="L49" s="3368"/>
      <c r="M49" s="3368"/>
      <c r="N49" s="3368"/>
      <c r="O49" s="3368"/>
      <c r="P49" s="3368"/>
      <c r="Q49" s="3368"/>
      <c r="R49" s="3368"/>
      <c r="S49" s="3368"/>
      <c r="T49" s="3369"/>
      <c r="U49" s="1411"/>
      <c r="V49" s="1412"/>
    </row>
    <row r="50" spans="1:22" s="1410" customFormat="1" ht="22.5" customHeight="1">
      <c r="A50" s="1463"/>
      <c r="B50" s="1464"/>
      <c r="C50" s="3370" t="s">
        <v>1685</v>
      </c>
      <c r="D50" s="3371"/>
      <c r="E50" s="3371"/>
      <c r="F50" s="3371"/>
      <c r="G50" s="3371"/>
      <c r="H50" s="3371"/>
      <c r="I50" s="3371"/>
      <c r="J50" s="3371"/>
      <c r="K50" s="3371"/>
      <c r="L50" s="3371"/>
      <c r="M50" s="3371"/>
      <c r="N50" s="3371"/>
      <c r="O50" s="3371"/>
      <c r="P50" s="3371"/>
      <c r="Q50" s="3371"/>
      <c r="R50" s="3371"/>
      <c r="S50" s="3371"/>
      <c r="T50" s="3372"/>
      <c r="U50" s="1413"/>
      <c r="V50" s="1412"/>
    </row>
    <row r="51" spans="1:22" s="524" customFormat="1" ht="11.25">
      <c r="C51" s="523"/>
      <c r="D51" s="523"/>
      <c r="E51" s="523"/>
      <c r="F51" s="523"/>
      <c r="G51" s="523"/>
      <c r="H51" s="523"/>
      <c r="I51" s="523"/>
      <c r="J51" s="523"/>
      <c r="K51" s="523"/>
      <c r="L51" s="523"/>
      <c r="M51" s="523"/>
      <c r="N51" s="523"/>
      <c r="O51" s="523"/>
      <c r="P51" s="523"/>
      <c r="Q51" s="523"/>
      <c r="R51" s="523"/>
      <c r="S51" s="523"/>
    </row>
    <row r="54" spans="1:22">
      <c r="E54" s="492"/>
      <c r="F54" s="492"/>
      <c r="G54" s="492"/>
    </row>
    <row r="58" spans="1:22">
      <c r="C58" s="492"/>
    </row>
    <row r="61" spans="1:22">
      <c r="C61" s="493"/>
    </row>
    <row r="62" spans="1:22">
      <c r="C62" s="493"/>
    </row>
    <row r="63" spans="1:22">
      <c r="C63" s="493"/>
    </row>
    <row r="64" spans="1:22">
      <c r="C64" s="493"/>
    </row>
    <row r="65" spans="3:3">
      <c r="C65" s="493"/>
    </row>
    <row r="66" spans="3:3">
      <c r="C66" s="493"/>
    </row>
    <row r="67" spans="3:3">
      <c r="C67" s="493"/>
    </row>
    <row r="68" spans="3:3">
      <c r="C68" s="493"/>
    </row>
    <row r="69" spans="3:3">
      <c r="C69" s="493"/>
    </row>
    <row r="70" spans="3:3">
      <c r="C70" s="493"/>
    </row>
    <row r="71" spans="3:3">
      <c r="C71" s="493"/>
    </row>
    <row r="72" spans="3:3">
      <c r="C72" s="493"/>
    </row>
    <row r="73" spans="3:3">
      <c r="C73" s="493"/>
    </row>
    <row r="74" spans="3:3">
      <c r="C74" s="493"/>
    </row>
    <row r="75" spans="3:3">
      <c r="C75" s="493"/>
    </row>
    <row r="76" spans="3:3">
      <c r="C76" s="493"/>
    </row>
    <row r="77" spans="3:3">
      <c r="C77" s="493"/>
    </row>
    <row r="78" spans="3:3">
      <c r="C78" s="493"/>
    </row>
    <row r="79" spans="3:3">
      <c r="C79" s="493"/>
    </row>
  </sheetData>
  <mergeCells count="69">
    <mergeCell ref="A48:R48"/>
    <mergeCell ref="A49:T49"/>
    <mergeCell ref="C50:T50"/>
    <mergeCell ref="C33:S33"/>
    <mergeCell ref="Q39:S39"/>
    <mergeCell ref="O40:P40"/>
    <mergeCell ref="O41:P41"/>
    <mergeCell ref="E40:H40"/>
    <mergeCell ref="J40:N40"/>
    <mergeCell ref="A37:S38"/>
    <mergeCell ref="O42:P42"/>
    <mergeCell ref="Q40:S40"/>
    <mergeCell ref="Q41:S41"/>
    <mergeCell ref="Q42:S42"/>
    <mergeCell ref="A45:S45"/>
    <mergeCell ref="B43:D43"/>
    <mergeCell ref="J44:N44"/>
    <mergeCell ref="C30:S30"/>
    <mergeCell ref="B42:D42"/>
    <mergeCell ref="E42:H42"/>
    <mergeCell ref="O39:P39"/>
    <mergeCell ref="J42:N42"/>
    <mergeCell ref="B41:D41"/>
    <mergeCell ref="E41:H41"/>
    <mergeCell ref="J41:N41"/>
    <mergeCell ref="B39:D39"/>
    <mergeCell ref="E39:N39"/>
    <mergeCell ref="B40:D40"/>
    <mergeCell ref="A31:S32"/>
    <mergeCell ref="O44:P44"/>
    <mergeCell ref="Q44:S44"/>
    <mergeCell ref="B44:D44"/>
    <mergeCell ref="A20:A23"/>
    <mergeCell ref="B20:F20"/>
    <mergeCell ref="B21:F21"/>
    <mergeCell ref="G21:J21"/>
    <mergeCell ref="B22:F22"/>
    <mergeCell ref="G22:J22"/>
    <mergeCell ref="B23:F23"/>
    <mergeCell ref="G23:J23"/>
    <mergeCell ref="A29:S29"/>
    <mergeCell ref="A26:S26"/>
    <mergeCell ref="C27:S27"/>
    <mergeCell ref="C28:S28"/>
    <mergeCell ref="E43:H43"/>
    <mergeCell ref="E44:H44"/>
    <mergeCell ref="F16:S16"/>
    <mergeCell ref="F17:K17"/>
    <mergeCell ref="K15:L15"/>
    <mergeCell ref="N7:P7"/>
    <mergeCell ref="O43:P43"/>
    <mergeCell ref="J43:N43"/>
    <mergeCell ref="F18:I18"/>
    <mergeCell ref="D7:G7"/>
    <mergeCell ref="I7:M7"/>
    <mergeCell ref="M17:P17"/>
    <mergeCell ref="B11:S11"/>
    <mergeCell ref="A7:C7"/>
    <mergeCell ref="B12:S12"/>
    <mergeCell ref="B14:S14"/>
    <mergeCell ref="Q43:S43"/>
    <mergeCell ref="G6:I6"/>
    <mergeCell ref="A2:S2"/>
    <mergeCell ref="A3:D3"/>
    <mergeCell ref="E3:J3"/>
    <mergeCell ref="L3:M3"/>
    <mergeCell ref="A6:C6"/>
    <mergeCell ref="O6:Q6"/>
    <mergeCell ref="N3:S3"/>
  </mergeCells>
  <phoneticPr fontId="60"/>
  <conditionalFormatting sqref="K5 N5:P5">
    <cfRule type="expression" dxfId="89" priority="39" stopIfTrue="1">
      <formula>($E$5="○")*($K$5="")</formula>
    </cfRule>
  </conditionalFormatting>
  <conditionalFormatting sqref="K6">
    <cfRule type="expression" dxfId="88" priority="38" stopIfTrue="1">
      <formula>($F$6&lt;&gt;"")*($K$6="")</formula>
    </cfRule>
  </conditionalFormatting>
  <conditionalFormatting sqref="B12 O6">
    <cfRule type="cellIs" dxfId="87" priority="37" stopIfTrue="1" operator="equal">
      <formula>""</formula>
    </cfRule>
  </conditionalFormatting>
  <conditionalFormatting sqref="B40:E44 J41:J44 F16:F18 M17:P17 B27:B28 J40:O40 O41:O44 Q40:Q44 B30">
    <cfRule type="cellIs" dxfId="86" priority="35" stopIfTrue="1" operator="equal">
      <formula>""</formula>
    </cfRule>
  </conditionalFormatting>
  <conditionalFormatting sqref="G21:G23">
    <cfRule type="expression" dxfId="85" priority="34" stopIfTrue="1">
      <formula>($G$20&lt;&gt;"")*($G$21="")*($G$22="")*($G$23="")</formula>
    </cfRule>
  </conditionalFormatting>
  <conditionalFormatting sqref="G20 K20">
    <cfRule type="containsBlanks" dxfId="84" priority="3">
      <formula>LEN(TRIM(G20))=0</formula>
    </cfRule>
    <cfRule type="cellIs" dxfId="83" priority="33" stopIfTrue="1" operator="equal">
      <formula>(COUNTIF($G$20:$K$20,"○")=1)</formula>
    </cfRule>
  </conditionalFormatting>
  <conditionalFormatting sqref="D6 F6">
    <cfRule type="cellIs" dxfId="82" priority="30" stopIfTrue="1" operator="equal">
      <formula>(COUNTIF($D$6:$F$6,"○")=1)</formula>
    </cfRule>
  </conditionalFormatting>
  <conditionalFormatting sqref="K6">
    <cfRule type="expression" dxfId="81" priority="17" stopIfTrue="1">
      <formula>($F$6&lt;&gt;"")*($J$6="")</formula>
    </cfRule>
  </conditionalFormatting>
  <conditionalFormatting sqref="G20 K20">
    <cfRule type="cellIs" dxfId="80" priority="16" stopIfTrue="1" operator="equal">
      <formula>(COUNTIF($G$14:$J$14,"○")=1)</formula>
    </cfRule>
  </conditionalFormatting>
  <conditionalFormatting sqref="K6">
    <cfRule type="cellIs" dxfId="79" priority="11" stopIfTrue="1" operator="equal">
      <formula>(COUNTIF($D$6:$K$6,"○")=1)</formula>
    </cfRule>
  </conditionalFormatting>
  <conditionalFormatting sqref="K15 R15">
    <cfRule type="cellIs" dxfId="78" priority="9" stopIfTrue="1" operator="equal">
      <formula>""</formula>
    </cfRule>
  </conditionalFormatting>
  <conditionalFormatting sqref="F15 N15">
    <cfRule type="cellIs" dxfId="77" priority="8" stopIfTrue="1" operator="equal">
      <formula>(COUNTIF($F$15:$J$15,"○")=1)</formula>
    </cfRule>
  </conditionalFormatting>
  <conditionalFormatting sqref="J15 Q15:R15">
    <cfRule type="cellIs" dxfId="76" priority="7" stopIfTrue="1" operator="equal">
      <formula>(COUNTIF($D$6:$F$6,"○")=1)</formula>
    </cfRule>
  </conditionalFormatting>
  <conditionalFormatting sqref="G20">
    <cfRule type="cellIs" dxfId="75" priority="6" stopIfTrue="1" operator="equal">
      <formula>(COUNTIF($F$15:$J$15,"○")=1)</formula>
    </cfRule>
  </conditionalFormatting>
  <conditionalFormatting sqref="K20">
    <cfRule type="cellIs" dxfId="74" priority="5" stopIfTrue="1" operator="equal">
      <formula>(COUNTIF($F$15:$J$15,"○")=1)</formula>
    </cfRule>
  </conditionalFormatting>
  <conditionalFormatting sqref="B33">
    <cfRule type="cellIs" dxfId="73" priority="2" stopIfTrue="1" operator="equal">
      <formula>""</formula>
    </cfRule>
  </conditionalFormatting>
  <conditionalFormatting sqref="B50">
    <cfRule type="cellIs" dxfId="72"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0">
      <formula1>"✓"</formula1>
    </dataValidation>
    <dataValidation type="list" allowBlank="1" showInputMessage="1" showErrorMessage="1" sqref="D6 K6 N15 F15">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51181102362204722" right="0.31496062992125984" top="0.74803149606299213" bottom="0.35433070866141736" header="0.31496062992125984" footer="0.31496062992125984"/>
  <pageSetup paperSize="9" scale="95" orientation="portrait" r:id="rId1"/>
  <headerFooter>
    <oddFooter>&amp;R東京支部８月開講コース</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H45"/>
  <sheetViews>
    <sheetView view="pageBreakPreview" zoomScale="85" zoomScaleNormal="100" zoomScaleSheetLayoutView="85" workbookViewId="0">
      <selection activeCell="H12" sqref="H12"/>
    </sheetView>
  </sheetViews>
  <sheetFormatPr defaultRowHeight="13.5"/>
  <cols>
    <col min="1" max="1" width="4" style="323" customWidth="1"/>
    <col min="2" max="2" width="4.625" style="323" customWidth="1"/>
    <col min="3" max="3" width="26.875" style="320" customWidth="1"/>
    <col min="4" max="4" width="22.125" style="320" customWidth="1"/>
    <col min="5" max="5" width="6.625" style="320" customWidth="1"/>
    <col min="6" max="6" width="22.125" style="320" customWidth="1"/>
    <col min="7" max="7" width="25.625" style="320" customWidth="1"/>
    <col min="8" max="8" width="6.5" style="320" customWidth="1"/>
    <col min="9" max="16384" width="9" style="320"/>
  </cols>
  <sheetData>
    <row r="1" spans="1:8" ht="14.25" customHeight="1">
      <c r="A1" s="534"/>
      <c r="B1" s="318"/>
      <c r="C1" s="318"/>
      <c r="D1" s="319"/>
      <c r="E1" s="319"/>
      <c r="F1" s="319"/>
      <c r="H1" s="321" t="s">
        <v>577</v>
      </c>
    </row>
    <row r="2" spans="1:8" ht="14.25" customHeight="1">
      <c r="A2" s="317"/>
      <c r="B2" s="318"/>
      <c r="C2" s="318"/>
      <c r="D2" s="319"/>
      <c r="E2" s="319"/>
      <c r="F2" s="319"/>
      <c r="H2" s="322"/>
    </row>
    <row r="3" spans="1:8" ht="28.5" customHeight="1">
      <c r="A3" s="3425" t="s">
        <v>374</v>
      </c>
      <c r="B3" s="3425"/>
      <c r="C3" s="3425"/>
      <c r="D3" s="3425"/>
      <c r="E3" s="3425"/>
      <c r="F3" s="3425"/>
      <c r="G3" s="3425"/>
      <c r="H3" s="3425"/>
    </row>
    <row r="4" spans="1:8" ht="27" customHeight="1">
      <c r="C4" s="324"/>
      <c r="D4" s="324"/>
      <c r="E4" s="324"/>
      <c r="F4" s="324"/>
    </row>
    <row r="5" spans="1:8" ht="27" customHeight="1">
      <c r="A5" s="325">
        <v>1</v>
      </c>
      <c r="B5" s="326" t="s">
        <v>131</v>
      </c>
      <c r="C5" s="327"/>
      <c r="D5" s="3415" t="str">
        <f xml:space="preserve"> IF(様式1!L11="","",様式1!L11)</f>
        <v/>
      </c>
      <c r="E5" s="3415"/>
      <c r="F5" s="3415"/>
      <c r="G5" s="319"/>
      <c r="H5" s="322"/>
    </row>
    <row r="6" spans="1:8" ht="27" customHeight="1">
      <c r="A6" s="328"/>
      <c r="B6" s="327"/>
      <c r="C6" s="327"/>
      <c r="D6" s="329"/>
      <c r="E6" s="329"/>
      <c r="F6" s="329"/>
      <c r="G6" s="319"/>
      <c r="H6" s="322"/>
    </row>
    <row r="7" spans="1:8" ht="27" customHeight="1">
      <c r="A7" s="325">
        <v>2</v>
      </c>
      <c r="B7" s="326" t="s">
        <v>375</v>
      </c>
      <c r="C7" s="327"/>
      <c r="D7" s="3415" t="str">
        <f>IF(様式1!G36="","",様式1!G36)</f>
        <v/>
      </c>
      <c r="E7" s="3415"/>
      <c r="F7" s="3415"/>
      <c r="H7" s="322"/>
    </row>
    <row r="8" spans="1:8" ht="27" customHeight="1">
      <c r="A8" s="328"/>
      <c r="B8" s="327"/>
      <c r="C8" s="327" t="s">
        <v>66</v>
      </c>
      <c r="D8" s="927">
        <f xml:space="preserve"> 様式1!F37</f>
        <v>45883</v>
      </c>
      <c r="E8" s="928" t="s">
        <v>576</v>
      </c>
      <c r="F8" s="927" t="str">
        <f>IF(様式1!K37="","",様式1!K37)</f>
        <v/>
      </c>
      <c r="H8" s="322"/>
    </row>
    <row r="9" spans="1:8" ht="27" customHeight="1">
      <c r="A9" s="317"/>
      <c r="B9" s="318"/>
      <c r="C9" s="318"/>
      <c r="D9" s="329"/>
      <c r="E9" s="329"/>
      <c r="F9" s="329"/>
      <c r="H9" s="322"/>
    </row>
    <row r="10" spans="1:8" ht="27" customHeight="1">
      <c r="A10" s="325">
        <v>3</v>
      </c>
      <c r="B10" s="330" t="s">
        <v>578</v>
      </c>
      <c r="C10" s="331"/>
      <c r="D10" s="324"/>
      <c r="E10" s="324"/>
      <c r="F10" s="324"/>
    </row>
    <row r="11" spans="1:8" ht="27" customHeight="1">
      <c r="B11" s="1758" t="s">
        <v>1837</v>
      </c>
      <c r="C11" s="320" t="s">
        <v>876</v>
      </c>
      <c r="D11" s="3415"/>
      <c r="E11" s="3415"/>
      <c r="F11" s="3415"/>
    </row>
    <row r="12" spans="1:8" ht="27" customHeight="1">
      <c r="B12" s="1758" t="s">
        <v>1838</v>
      </c>
      <c r="C12" s="327" t="s">
        <v>1836</v>
      </c>
      <c r="D12" s="3415"/>
      <c r="E12" s="3415"/>
      <c r="F12" s="3415"/>
      <c r="H12" s="333"/>
    </row>
    <row r="13" spans="1:8" ht="27" customHeight="1">
      <c r="B13" s="1758" t="s">
        <v>1839</v>
      </c>
      <c r="C13" s="327" t="s">
        <v>376</v>
      </c>
      <c r="D13" s="3415"/>
      <c r="E13" s="3415"/>
      <c r="F13" s="3415"/>
      <c r="H13" s="333"/>
    </row>
    <row r="14" spans="1:8" ht="27" customHeight="1">
      <c r="B14" s="1758" t="s">
        <v>1840</v>
      </c>
      <c r="C14" s="327" t="s">
        <v>377</v>
      </c>
      <c r="D14" s="3415"/>
      <c r="E14" s="3415"/>
      <c r="F14" s="3415"/>
      <c r="H14" s="333"/>
    </row>
    <row r="15" spans="1:8" ht="27" customHeight="1">
      <c r="B15" s="1758" t="s">
        <v>1841</v>
      </c>
      <c r="C15" s="327" t="s">
        <v>378</v>
      </c>
      <c r="D15" s="927"/>
      <c r="E15" s="928" t="s">
        <v>576</v>
      </c>
      <c r="F15" s="927"/>
      <c r="H15" s="333"/>
    </row>
    <row r="16" spans="1:8" ht="27" customHeight="1">
      <c r="B16" s="1758" t="s">
        <v>1842</v>
      </c>
      <c r="C16" s="327" t="s">
        <v>379</v>
      </c>
      <c r="D16" s="3415"/>
      <c r="E16" s="3415"/>
      <c r="F16" s="3415"/>
      <c r="H16" s="333"/>
    </row>
    <row r="17" spans="1:8" ht="27" customHeight="1">
      <c r="B17" s="1758" t="s">
        <v>1843</v>
      </c>
      <c r="C17" s="327" t="s">
        <v>380</v>
      </c>
      <c r="D17" s="3415"/>
      <c r="E17" s="3415"/>
      <c r="F17" s="3415"/>
      <c r="G17" s="3415"/>
      <c r="H17" s="334"/>
    </row>
    <row r="18" spans="1:8" ht="27" customHeight="1">
      <c r="B18" s="335"/>
      <c r="D18" s="336"/>
      <c r="E18" s="336"/>
      <c r="F18" s="336"/>
      <c r="G18" s="336"/>
      <c r="H18" s="334"/>
    </row>
    <row r="19" spans="1:8" ht="27" customHeight="1">
      <c r="A19" s="325">
        <v>4</v>
      </c>
      <c r="B19" s="330" t="s">
        <v>381</v>
      </c>
      <c r="C19" s="337"/>
      <c r="D19" s="337"/>
      <c r="E19" s="337"/>
      <c r="F19" s="337"/>
      <c r="G19" s="338"/>
      <c r="H19" s="339"/>
    </row>
    <row r="20" spans="1:8" ht="27" customHeight="1">
      <c r="A20" s="328"/>
      <c r="B20" s="332">
        <v>1</v>
      </c>
      <c r="C20" s="340" t="s">
        <v>382</v>
      </c>
      <c r="D20" s="337"/>
      <c r="E20" s="337"/>
      <c r="F20" s="337"/>
      <c r="G20" s="338"/>
      <c r="H20" s="339"/>
    </row>
    <row r="21" spans="1:8" ht="27" customHeight="1">
      <c r="B21" s="3416"/>
      <c r="C21" s="3417"/>
      <c r="D21" s="3417"/>
      <c r="E21" s="3417"/>
      <c r="F21" s="3417"/>
      <c r="G21" s="3417"/>
      <c r="H21" s="3418"/>
    </row>
    <row r="22" spans="1:8" ht="27" customHeight="1">
      <c r="B22" s="3419"/>
      <c r="C22" s="3420"/>
      <c r="D22" s="3420"/>
      <c r="E22" s="3420"/>
      <c r="F22" s="3420"/>
      <c r="G22" s="3420"/>
      <c r="H22" s="3421"/>
    </row>
    <row r="23" spans="1:8" ht="27" customHeight="1">
      <c r="B23" s="3419"/>
      <c r="C23" s="3420"/>
      <c r="D23" s="3420"/>
      <c r="E23" s="3420"/>
      <c r="F23" s="3420"/>
      <c r="G23" s="3420"/>
      <c r="H23" s="3421"/>
    </row>
    <row r="24" spans="1:8" ht="27" customHeight="1">
      <c r="B24" s="3419"/>
      <c r="C24" s="3420"/>
      <c r="D24" s="3420"/>
      <c r="E24" s="3420"/>
      <c r="F24" s="3420"/>
      <c r="G24" s="3420"/>
      <c r="H24" s="3421"/>
    </row>
    <row r="25" spans="1:8" ht="27" customHeight="1">
      <c r="B25" s="3419"/>
      <c r="C25" s="3420"/>
      <c r="D25" s="3420"/>
      <c r="E25" s="3420"/>
      <c r="F25" s="3420"/>
      <c r="G25" s="3420"/>
      <c r="H25" s="3421"/>
    </row>
    <row r="26" spans="1:8" ht="27" customHeight="1">
      <c r="B26" s="3419"/>
      <c r="C26" s="3420"/>
      <c r="D26" s="3420"/>
      <c r="E26" s="3420"/>
      <c r="F26" s="3420"/>
      <c r="G26" s="3420"/>
      <c r="H26" s="3421"/>
    </row>
    <row r="27" spans="1:8" ht="27" customHeight="1">
      <c r="B27" s="3419"/>
      <c r="C27" s="3420"/>
      <c r="D27" s="3420"/>
      <c r="E27" s="3420"/>
      <c r="F27" s="3420"/>
      <c r="G27" s="3420"/>
      <c r="H27" s="3421"/>
    </row>
    <row r="28" spans="1:8" ht="27" customHeight="1">
      <c r="B28" s="3419"/>
      <c r="C28" s="3420"/>
      <c r="D28" s="3420"/>
      <c r="E28" s="3420"/>
      <c r="F28" s="3420"/>
      <c r="G28" s="3420"/>
      <c r="H28" s="3421"/>
    </row>
    <row r="29" spans="1:8" ht="27" customHeight="1">
      <c r="B29" s="3419"/>
      <c r="C29" s="3420"/>
      <c r="D29" s="3420"/>
      <c r="E29" s="3420"/>
      <c r="F29" s="3420"/>
      <c r="G29" s="3420"/>
      <c r="H29" s="3421"/>
    </row>
    <row r="30" spans="1:8" ht="27" customHeight="1">
      <c r="B30" s="3422"/>
      <c r="C30" s="3423"/>
      <c r="D30" s="3423"/>
      <c r="E30" s="3423"/>
      <c r="F30" s="3423"/>
      <c r="G30" s="3423"/>
      <c r="H30" s="3424"/>
    </row>
    <row r="31" spans="1:8" ht="27" customHeight="1">
      <c r="A31" s="317"/>
      <c r="B31" s="318"/>
      <c r="C31" s="318"/>
      <c r="D31" s="329"/>
      <c r="E31" s="329"/>
      <c r="F31" s="329"/>
      <c r="H31" s="322"/>
    </row>
    <row r="32" spans="1:8" ht="27" customHeight="1">
      <c r="B32" s="332">
        <v>2</v>
      </c>
      <c r="C32" s="340" t="s">
        <v>383</v>
      </c>
      <c r="D32" s="337"/>
      <c r="E32" s="337"/>
      <c r="F32" s="337"/>
      <c r="G32" s="338"/>
      <c r="H32" s="339"/>
    </row>
    <row r="33" spans="1:8" ht="27" customHeight="1">
      <c r="B33" s="3416"/>
      <c r="C33" s="3417"/>
      <c r="D33" s="3417"/>
      <c r="E33" s="3417"/>
      <c r="F33" s="3417"/>
      <c r="G33" s="3417"/>
      <c r="H33" s="3418"/>
    </row>
    <row r="34" spans="1:8" ht="27" customHeight="1">
      <c r="B34" s="3419"/>
      <c r="C34" s="3420"/>
      <c r="D34" s="3420"/>
      <c r="E34" s="3420"/>
      <c r="F34" s="3420"/>
      <c r="G34" s="3420"/>
      <c r="H34" s="3421"/>
    </row>
    <row r="35" spans="1:8" ht="27" customHeight="1">
      <c r="B35" s="3419"/>
      <c r="C35" s="3420"/>
      <c r="D35" s="3420"/>
      <c r="E35" s="3420"/>
      <c r="F35" s="3420"/>
      <c r="G35" s="3420"/>
      <c r="H35" s="3421"/>
    </row>
    <row r="36" spans="1:8" ht="27" customHeight="1">
      <c r="B36" s="3419"/>
      <c r="C36" s="3420"/>
      <c r="D36" s="3420"/>
      <c r="E36" s="3420"/>
      <c r="F36" s="3420"/>
      <c r="G36" s="3420"/>
      <c r="H36" s="3421"/>
    </row>
    <row r="37" spans="1:8" ht="27" customHeight="1">
      <c r="B37" s="3419"/>
      <c r="C37" s="3420"/>
      <c r="D37" s="3420"/>
      <c r="E37" s="3420"/>
      <c r="F37" s="3420"/>
      <c r="G37" s="3420"/>
      <c r="H37" s="3421"/>
    </row>
    <row r="38" spans="1:8" ht="27" customHeight="1">
      <c r="B38" s="3419"/>
      <c r="C38" s="3420"/>
      <c r="D38" s="3420"/>
      <c r="E38" s="3420"/>
      <c r="F38" s="3420"/>
      <c r="G38" s="3420"/>
      <c r="H38" s="3421"/>
    </row>
    <row r="39" spans="1:8" ht="27" customHeight="1">
      <c r="B39" s="3419"/>
      <c r="C39" s="3420"/>
      <c r="D39" s="3420"/>
      <c r="E39" s="3420"/>
      <c r="F39" s="3420"/>
      <c r="G39" s="3420"/>
      <c r="H39" s="3421"/>
    </row>
    <row r="40" spans="1:8" ht="27" customHeight="1">
      <c r="B40" s="3419"/>
      <c r="C40" s="3420"/>
      <c r="D40" s="3420"/>
      <c r="E40" s="3420"/>
      <c r="F40" s="3420"/>
      <c r="G40" s="3420"/>
      <c r="H40" s="3421"/>
    </row>
    <row r="41" spans="1:8" ht="27" customHeight="1">
      <c r="B41" s="3419"/>
      <c r="C41" s="3420"/>
      <c r="D41" s="3420"/>
      <c r="E41" s="3420"/>
      <c r="F41" s="3420"/>
      <c r="G41" s="3420"/>
      <c r="H41" s="3421"/>
    </row>
    <row r="42" spans="1:8" ht="27" customHeight="1">
      <c r="B42" s="3422"/>
      <c r="C42" s="3423"/>
      <c r="D42" s="3423"/>
      <c r="E42" s="3423"/>
      <c r="F42" s="3423"/>
      <c r="G42" s="3423"/>
      <c r="H42" s="3424"/>
    </row>
    <row r="43" spans="1:8" ht="27" customHeight="1">
      <c r="B43" s="320"/>
      <c r="H43" s="341"/>
    </row>
    <row r="44" spans="1:8" ht="27" customHeight="1">
      <c r="A44" s="342" t="s">
        <v>731</v>
      </c>
      <c r="C44" s="316"/>
      <c r="D44" s="316"/>
      <c r="E44" s="316"/>
      <c r="F44" s="316"/>
    </row>
    <row r="45" spans="1:8" ht="14.25" customHeight="1"/>
  </sheetData>
  <mergeCells count="11">
    <mergeCell ref="A3:H3"/>
    <mergeCell ref="D5:F5"/>
    <mergeCell ref="D7:F7"/>
    <mergeCell ref="D11:F11"/>
    <mergeCell ref="D12:F12"/>
    <mergeCell ref="D16:F16"/>
    <mergeCell ref="D17:G17"/>
    <mergeCell ref="B21:H30"/>
    <mergeCell ref="B33:H42"/>
    <mergeCell ref="D13:F13"/>
    <mergeCell ref="D14:F14"/>
  </mergeCells>
  <phoneticPr fontId="60"/>
  <conditionalFormatting sqref="D11:F14">
    <cfRule type="cellIs" dxfId="71" priority="7" stopIfTrue="1" operator="equal">
      <formula>""</formula>
    </cfRule>
  </conditionalFormatting>
  <conditionalFormatting sqref="D15">
    <cfRule type="cellIs" dxfId="70" priority="6" stopIfTrue="1" operator="equal">
      <formula>""</formula>
    </cfRule>
  </conditionalFormatting>
  <conditionalFormatting sqref="F15">
    <cfRule type="cellIs" dxfId="69" priority="5" stopIfTrue="1" operator="equal">
      <formula>""</formula>
    </cfRule>
  </conditionalFormatting>
  <conditionalFormatting sqref="D16:F16">
    <cfRule type="cellIs" dxfId="68" priority="4" stopIfTrue="1" operator="equal">
      <formula>""</formula>
    </cfRule>
  </conditionalFormatting>
  <conditionalFormatting sqref="D17:G17">
    <cfRule type="cellIs" dxfId="67" priority="3" stopIfTrue="1" operator="equal">
      <formula>""</formula>
    </cfRule>
  </conditionalFormatting>
  <conditionalFormatting sqref="B21:H30">
    <cfRule type="cellIs" dxfId="66" priority="2" stopIfTrue="1" operator="equal">
      <formula>""</formula>
    </cfRule>
  </conditionalFormatting>
  <conditionalFormatting sqref="B33:H42">
    <cfRule type="cellIs" dxfId="65" priority="1" stopIfTrue="1" operator="equal">
      <formula>""</formula>
    </cfRule>
  </conditionalFormatting>
  <pageMargins left="0.70866141732283472" right="0.70866141732283472" top="0.74803149606299213" bottom="0.74803149606299213" header="0.31496062992125984" footer="0.31496062992125984"/>
  <pageSetup paperSize="9" scale="69" orientation="portrait" r:id="rId1"/>
  <headerFooter>
    <oddFooter>&amp;R東京支部８月開講コース</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D125"/>
  <sheetViews>
    <sheetView view="pageBreakPreview" zoomScale="70" zoomScaleNormal="80" zoomScaleSheetLayoutView="70" workbookViewId="0">
      <selection activeCell="H12" sqref="H12"/>
    </sheetView>
  </sheetViews>
  <sheetFormatPr defaultRowHeight="13.5"/>
  <cols>
    <col min="1" max="2" width="6.5" style="725" customWidth="1"/>
    <col min="3" max="3" width="5.625" style="725" customWidth="1"/>
    <col min="4" max="5" width="7.625" style="725" customWidth="1"/>
    <col min="6" max="7" width="5.625" style="725" customWidth="1"/>
    <col min="8" max="9" width="6.625" style="725" customWidth="1"/>
    <col min="10" max="14" width="6.875" style="725" customWidth="1"/>
    <col min="15" max="15" width="5.625" style="725" customWidth="1"/>
    <col min="16" max="30" width="6.5" style="725" customWidth="1"/>
    <col min="31" max="16384" width="9" style="725"/>
  </cols>
  <sheetData>
    <row r="1" spans="1:30" ht="33" customHeight="1">
      <c r="AD1" s="825" t="s">
        <v>142</v>
      </c>
    </row>
    <row r="2" spans="1:30" ht="25.5" customHeight="1">
      <c r="A2" s="3553" t="s">
        <v>495</v>
      </c>
      <c r="B2" s="3553"/>
      <c r="C2" s="3553"/>
      <c r="D2" s="3553"/>
      <c r="E2" s="3553"/>
      <c r="F2" s="3553"/>
      <c r="G2" s="3553"/>
      <c r="H2" s="3553"/>
      <c r="I2" s="3553"/>
      <c r="J2" s="3553"/>
      <c r="K2" s="3553"/>
      <c r="L2" s="3553"/>
      <c r="M2" s="3553"/>
      <c r="N2" s="3553"/>
      <c r="O2" s="3553"/>
      <c r="P2" s="3553"/>
      <c r="Q2" s="3553"/>
      <c r="R2" s="3553"/>
      <c r="S2" s="3553"/>
      <c r="T2" s="3553"/>
      <c r="U2" s="3553"/>
      <c r="V2" s="3553"/>
      <c r="W2" s="3553"/>
      <c r="X2" s="3553"/>
      <c r="Y2" s="3553"/>
      <c r="Z2" s="3553"/>
      <c r="AA2" s="3553"/>
      <c r="AB2" s="3553"/>
      <c r="AC2" s="3553"/>
      <c r="AD2" s="3553"/>
    </row>
    <row r="3" spans="1:30" ht="24.75" customHeight="1">
      <c r="A3" s="724"/>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row>
    <row r="4" spans="1:30" s="687" customFormat="1" ht="25.5" customHeight="1" thickBot="1">
      <c r="A4" s="3554" t="s">
        <v>60</v>
      </c>
      <c r="B4" s="3554"/>
      <c r="C4" s="3554"/>
      <c r="D4" s="3554"/>
      <c r="E4" s="3555" t="str">
        <f>IF(様式1!L11="","",様式1!L11)</f>
        <v/>
      </c>
      <c r="F4" s="3555"/>
      <c r="G4" s="3555"/>
      <c r="H4" s="3555"/>
      <c r="I4" s="3555"/>
      <c r="J4" s="3555"/>
      <c r="K4" s="3555"/>
      <c r="L4" s="3554" t="s">
        <v>496</v>
      </c>
      <c r="M4" s="3554"/>
      <c r="N4" s="3554"/>
      <c r="O4" s="3554"/>
      <c r="P4" s="3556" t="str">
        <f>IF(様式1!F44="","",様式1!F44)</f>
        <v/>
      </c>
      <c r="Q4" s="3556"/>
      <c r="R4" s="3556"/>
      <c r="S4" s="3556"/>
      <c r="T4" s="3556"/>
      <c r="U4" s="3556"/>
      <c r="V4" s="3554" t="s">
        <v>155</v>
      </c>
      <c r="W4" s="3554"/>
      <c r="X4" s="3555" t="str">
        <f>IF(様式1!G36="","",様式1!G36)</f>
        <v/>
      </c>
      <c r="Y4" s="3555"/>
      <c r="Z4" s="3555"/>
      <c r="AA4" s="3555"/>
      <c r="AB4" s="3555"/>
      <c r="AC4" s="3555"/>
      <c r="AD4" s="3555"/>
    </row>
    <row r="5" spans="1:30" s="687" customFormat="1" ht="18" customHeight="1" thickBot="1">
      <c r="A5" s="688"/>
      <c r="L5" s="689"/>
      <c r="O5" s="689"/>
    </row>
    <row r="6" spans="1:30" ht="35.1" customHeight="1" thickBot="1">
      <c r="A6" s="690" t="s">
        <v>826</v>
      </c>
      <c r="B6" s="699"/>
      <c r="C6" s="691"/>
      <c r="D6" s="691"/>
      <c r="E6" s="691"/>
      <c r="F6" s="691"/>
      <c r="G6" s="691"/>
      <c r="H6" s="691"/>
      <c r="I6" s="691"/>
      <c r="J6" s="691"/>
      <c r="K6" s="691"/>
      <c r="L6" s="691"/>
      <c r="M6" s="691"/>
      <c r="N6" s="691"/>
      <c r="O6" s="691"/>
      <c r="P6" s="691"/>
      <c r="Q6" s="691"/>
      <c r="R6" s="691"/>
      <c r="S6" s="691"/>
      <c r="T6" s="691"/>
      <c r="U6" s="691"/>
      <c r="V6" s="691"/>
      <c r="W6" s="691"/>
      <c r="X6" s="691"/>
      <c r="Y6" s="691"/>
      <c r="Z6" s="691"/>
      <c r="AA6" s="691"/>
      <c r="AB6" s="691"/>
      <c r="AC6" s="691"/>
      <c r="AD6" s="692"/>
    </row>
    <row r="7" spans="1:30" s="687" customFormat="1" ht="35.1" customHeight="1">
      <c r="A7" s="693"/>
      <c r="B7" s="3442" t="s">
        <v>499</v>
      </c>
      <c r="C7" s="3443"/>
      <c r="D7" s="3443"/>
      <c r="E7" s="3443"/>
      <c r="F7" s="3545" t="s">
        <v>50</v>
      </c>
      <c r="G7" s="3546"/>
      <c r="H7" s="3546"/>
      <c r="I7" s="3546"/>
      <c r="J7" s="3547"/>
      <c r="K7" s="3545" t="str">
        <f>IF(様式1!F40="","",様式1!F40)</f>
        <v/>
      </c>
      <c r="L7" s="3546"/>
      <c r="M7" s="3546"/>
      <c r="N7" s="3546"/>
      <c r="O7" s="3546"/>
      <c r="P7" s="3546"/>
      <c r="Q7" s="3546"/>
      <c r="R7" s="3546"/>
      <c r="S7" s="3546"/>
      <c r="T7" s="3546"/>
      <c r="U7" s="3546"/>
      <c r="V7" s="3546"/>
      <c r="W7" s="3546"/>
      <c r="X7" s="3546"/>
      <c r="Y7" s="3546"/>
      <c r="Z7" s="3546"/>
      <c r="AA7" s="3546"/>
      <c r="AB7" s="3546"/>
      <c r="AC7" s="3546"/>
      <c r="AD7" s="3548"/>
    </row>
    <row r="8" spans="1:30" s="687" customFormat="1" ht="35.1" customHeight="1" thickBot="1">
      <c r="A8" s="693"/>
      <c r="B8" s="3445"/>
      <c r="C8" s="3446"/>
      <c r="D8" s="3446"/>
      <c r="E8" s="3446"/>
      <c r="F8" s="3549" t="s">
        <v>500</v>
      </c>
      <c r="G8" s="3550"/>
      <c r="H8" s="3550"/>
      <c r="I8" s="3550"/>
      <c r="J8" s="3551"/>
      <c r="K8" s="3549" t="str">
        <f>様式1!H41&amp;様式1!H42</f>
        <v/>
      </c>
      <c r="L8" s="3550"/>
      <c r="M8" s="3550"/>
      <c r="N8" s="3550"/>
      <c r="O8" s="3550"/>
      <c r="P8" s="3550"/>
      <c r="Q8" s="3550"/>
      <c r="R8" s="3550"/>
      <c r="S8" s="3550"/>
      <c r="T8" s="3550"/>
      <c r="U8" s="3550"/>
      <c r="V8" s="3550"/>
      <c r="W8" s="3550"/>
      <c r="X8" s="3550"/>
      <c r="Y8" s="3550"/>
      <c r="Z8" s="3550"/>
      <c r="AA8" s="3550"/>
      <c r="AB8" s="3550"/>
      <c r="AC8" s="3550"/>
      <c r="AD8" s="3552"/>
    </row>
    <row r="9" spans="1:30" ht="35.1" customHeight="1">
      <c r="A9" s="693"/>
      <c r="B9" s="699" t="s">
        <v>501</v>
      </c>
      <c r="C9" s="691"/>
      <c r="D9" s="691"/>
      <c r="E9" s="691"/>
      <c r="F9" s="714"/>
      <c r="G9" s="714"/>
      <c r="H9" s="714"/>
      <c r="I9" s="714"/>
      <c r="J9" s="714"/>
      <c r="K9" s="714"/>
      <c r="L9" s="714"/>
      <c r="M9" s="714"/>
      <c r="N9" s="714"/>
      <c r="O9" s="714"/>
      <c r="P9" s="714"/>
      <c r="Q9" s="714"/>
      <c r="R9" s="714"/>
      <c r="S9" s="714"/>
      <c r="T9" s="714"/>
      <c r="U9" s="714"/>
      <c r="V9" s="714"/>
      <c r="W9" s="714"/>
      <c r="X9" s="714"/>
      <c r="Y9" s="714"/>
      <c r="Z9" s="714"/>
      <c r="AA9" s="714"/>
      <c r="AB9" s="714"/>
      <c r="AC9" s="714"/>
      <c r="AD9" s="736"/>
    </row>
    <row r="10" spans="1:30" ht="15.95" customHeight="1">
      <c r="A10" s="693"/>
      <c r="B10" s="698"/>
      <c r="C10" s="702"/>
      <c r="D10" s="3535" t="s">
        <v>756</v>
      </c>
      <c r="E10" s="3543"/>
      <c r="F10" s="3543"/>
      <c r="G10" s="3543"/>
      <c r="H10" s="3543"/>
      <c r="I10" s="3543"/>
      <c r="J10" s="3543"/>
      <c r="K10" s="3543"/>
      <c r="L10" s="3543"/>
      <c r="M10" s="3543"/>
      <c r="N10" s="3544"/>
      <c r="O10" s="3508" t="s">
        <v>868</v>
      </c>
      <c r="P10" s="3531"/>
      <c r="Q10" s="3514"/>
      <c r="R10" s="3531" t="s">
        <v>243</v>
      </c>
      <c r="S10" s="3514"/>
      <c r="T10" s="3531" t="s">
        <v>244</v>
      </c>
      <c r="U10" s="3531" t="s">
        <v>497</v>
      </c>
      <c r="V10" s="3531"/>
      <c r="W10" s="3531"/>
      <c r="X10" s="3508" t="s">
        <v>498</v>
      </c>
      <c r="Y10" s="3509"/>
      <c r="Z10" s="3511"/>
      <c r="AA10" s="3511"/>
      <c r="AB10" s="3511"/>
      <c r="AC10" s="3511"/>
      <c r="AD10" s="3512"/>
    </row>
    <row r="11" spans="1:30" ht="15.95" customHeight="1">
      <c r="A11" s="693"/>
      <c r="B11" s="693"/>
      <c r="C11" s="3426"/>
      <c r="D11" s="3454"/>
      <c r="E11" s="3455"/>
      <c r="F11" s="3455"/>
      <c r="G11" s="3455"/>
      <c r="H11" s="3455"/>
      <c r="I11" s="3455"/>
      <c r="J11" s="3455"/>
      <c r="K11" s="3455"/>
      <c r="L11" s="3455"/>
      <c r="M11" s="3455"/>
      <c r="N11" s="3456"/>
      <c r="O11" s="3461"/>
      <c r="P11" s="3441"/>
      <c r="Q11" s="3463"/>
      <c r="R11" s="3441"/>
      <c r="S11" s="3463"/>
      <c r="T11" s="3441"/>
      <c r="U11" s="3441"/>
      <c r="V11" s="3441"/>
      <c r="W11" s="3441"/>
      <c r="X11" s="3461"/>
      <c r="Y11" s="3491"/>
      <c r="Z11" s="3494"/>
      <c r="AA11" s="3494"/>
      <c r="AB11" s="3494"/>
      <c r="AC11" s="3494"/>
      <c r="AD11" s="3495"/>
    </row>
    <row r="12" spans="1:30" ht="15.95" customHeight="1">
      <c r="A12" s="693"/>
      <c r="B12" s="693"/>
      <c r="C12" s="3427"/>
      <c r="D12" s="3454"/>
      <c r="E12" s="3455"/>
      <c r="F12" s="3455"/>
      <c r="G12" s="3455"/>
      <c r="H12" s="3455"/>
      <c r="I12" s="3455"/>
      <c r="J12" s="3455"/>
      <c r="K12" s="3455"/>
      <c r="L12" s="3455"/>
      <c r="M12" s="3455"/>
      <c r="N12" s="3456"/>
      <c r="O12" s="3479"/>
      <c r="P12" s="3428" t="s">
        <v>502</v>
      </c>
      <c r="Q12" s="3429"/>
      <c r="R12" s="3430"/>
      <c r="S12" s="3434" t="s">
        <v>604</v>
      </c>
      <c r="T12" s="3435"/>
      <c r="U12" s="3435"/>
      <c r="V12" s="3434" t="s">
        <v>868</v>
      </c>
      <c r="W12" s="3435"/>
      <c r="X12" s="3435"/>
      <c r="Y12" s="3435" t="s">
        <v>243</v>
      </c>
      <c r="Z12" s="3435"/>
      <c r="AA12" s="3435" t="s">
        <v>244</v>
      </c>
      <c r="AB12" s="3435"/>
      <c r="AC12" s="3435" t="s">
        <v>99</v>
      </c>
      <c r="AD12" s="3496"/>
    </row>
    <row r="13" spans="1:30" s="687" customFormat="1" ht="15.95" customHeight="1">
      <c r="A13" s="693"/>
      <c r="B13" s="693"/>
      <c r="C13" s="704"/>
      <c r="D13" s="3537"/>
      <c r="E13" s="3538"/>
      <c r="F13" s="3538"/>
      <c r="G13" s="3538"/>
      <c r="H13" s="3538"/>
      <c r="I13" s="3538"/>
      <c r="J13" s="3538"/>
      <c r="K13" s="3538"/>
      <c r="L13" s="3538"/>
      <c r="M13" s="3538"/>
      <c r="N13" s="3568"/>
      <c r="O13" s="3516"/>
      <c r="P13" s="3517"/>
      <c r="Q13" s="3518"/>
      <c r="R13" s="3519"/>
      <c r="S13" s="3520"/>
      <c r="T13" s="3521"/>
      <c r="U13" s="3521"/>
      <c r="V13" s="3520" t="s">
        <v>242</v>
      </c>
      <c r="W13" s="3521"/>
      <c r="X13" s="3521"/>
      <c r="Y13" s="3521"/>
      <c r="Z13" s="3521"/>
      <c r="AA13" s="3521"/>
      <c r="AB13" s="3521"/>
      <c r="AC13" s="3521"/>
      <c r="AD13" s="3542"/>
    </row>
    <row r="14" spans="1:30" s="687" customFormat="1" ht="35.1" customHeight="1">
      <c r="A14" s="693"/>
      <c r="B14" s="693"/>
      <c r="C14" s="702"/>
      <c r="D14" s="3535" t="s">
        <v>503</v>
      </c>
      <c r="E14" s="3543"/>
      <c r="F14" s="3543"/>
      <c r="G14" s="3543"/>
      <c r="H14" s="3543"/>
      <c r="I14" s="3543"/>
      <c r="J14" s="3543"/>
      <c r="K14" s="3543"/>
      <c r="L14" s="3543"/>
      <c r="M14" s="3543"/>
      <c r="N14" s="3544"/>
      <c r="O14" s="3557" t="s">
        <v>868</v>
      </c>
      <c r="P14" s="3558"/>
      <c r="Q14" s="874"/>
      <c r="R14" s="875" t="s">
        <v>243</v>
      </c>
      <c r="S14" s="874"/>
      <c r="T14" s="875" t="s">
        <v>244</v>
      </c>
      <c r="U14" s="3558" t="s">
        <v>497</v>
      </c>
      <c r="V14" s="3558"/>
      <c r="W14" s="3559"/>
      <c r="X14" s="3560" t="s">
        <v>498</v>
      </c>
      <c r="Y14" s="3560"/>
      <c r="Z14" s="3561"/>
      <c r="AA14" s="3561"/>
      <c r="AB14" s="3561"/>
      <c r="AC14" s="3561"/>
      <c r="AD14" s="3562"/>
    </row>
    <row r="15" spans="1:30" s="687" customFormat="1" ht="35.1" customHeight="1">
      <c r="A15" s="693"/>
      <c r="B15" s="693"/>
      <c r="C15" s="703"/>
      <c r="D15" s="3454"/>
      <c r="E15" s="3455"/>
      <c r="F15" s="3455"/>
      <c r="G15" s="3455"/>
      <c r="H15" s="3455"/>
      <c r="I15" s="3455"/>
      <c r="J15" s="3455"/>
      <c r="K15" s="3455"/>
      <c r="L15" s="3455"/>
      <c r="M15" s="3455"/>
      <c r="N15" s="3456"/>
      <c r="O15" s="1251"/>
      <c r="P15" s="3563" t="s">
        <v>502</v>
      </c>
      <c r="Q15" s="3564"/>
      <c r="R15" s="3565"/>
      <c r="S15" s="3566" t="s">
        <v>734</v>
      </c>
      <c r="T15" s="3566"/>
      <c r="U15" s="3566"/>
      <c r="V15" s="3567" t="s">
        <v>868</v>
      </c>
      <c r="W15" s="3564"/>
      <c r="X15" s="1252"/>
      <c r="Y15" s="1252" t="s">
        <v>243</v>
      </c>
      <c r="Z15" s="1252"/>
      <c r="AA15" s="1252" t="s">
        <v>244</v>
      </c>
      <c r="AB15" s="1252"/>
      <c r="AC15" s="1252" t="s">
        <v>99</v>
      </c>
      <c r="AD15" s="1253"/>
    </row>
    <row r="16" spans="1:30" s="687" customFormat="1" ht="35.1" customHeight="1">
      <c r="A16" s="693"/>
      <c r="B16" s="693"/>
      <c r="C16" s="704"/>
      <c r="D16" s="705"/>
      <c r="E16" s="3539" t="s">
        <v>504</v>
      </c>
      <c r="F16" s="3540"/>
      <c r="G16" s="3540"/>
      <c r="H16" s="3540"/>
      <c r="I16" s="3540"/>
      <c r="J16" s="3540"/>
      <c r="K16" s="3540"/>
      <c r="L16" s="3540"/>
      <c r="M16" s="3540"/>
      <c r="N16" s="3541"/>
      <c r="O16" s="871"/>
      <c r="P16" s="876"/>
      <c r="Q16" s="875" t="s">
        <v>243</v>
      </c>
      <c r="R16" s="874"/>
      <c r="S16" s="875" t="s">
        <v>244</v>
      </c>
      <c r="T16" s="874"/>
      <c r="U16" s="875" t="s">
        <v>99</v>
      </c>
      <c r="V16" s="877" t="s">
        <v>858</v>
      </c>
      <c r="W16" s="871"/>
      <c r="X16" s="874"/>
      <c r="Y16" s="875" t="s">
        <v>243</v>
      </c>
      <c r="Z16" s="874"/>
      <c r="AA16" s="875" t="s">
        <v>244</v>
      </c>
      <c r="AB16" s="874"/>
      <c r="AC16" s="875" t="s">
        <v>99</v>
      </c>
      <c r="AD16" s="878"/>
    </row>
    <row r="17" spans="1:30" ht="15.95" customHeight="1">
      <c r="A17" s="693"/>
      <c r="B17" s="698"/>
      <c r="C17" s="702"/>
      <c r="D17" s="3454" t="s">
        <v>505</v>
      </c>
      <c r="E17" s="3455"/>
      <c r="F17" s="3455"/>
      <c r="G17" s="3455"/>
      <c r="H17" s="3455"/>
      <c r="I17" s="3455"/>
      <c r="J17" s="3455"/>
      <c r="K17" s="3455"/>
      <c r="L17" s="3455"/>
      <c r="M17" s="3455"/>
      <c r="N17" s="3456"/>
      <c r="O17" s="3508" t="s">
        <v>868</v>
      </c>
      <c r="P17" s="3531"/>
      <c r="Q17" s="3514"/>
      <c r="R17" s="3531" t="s">
        <v>243</v>
      </c>
      <c r="S17" s="3514"/>
      <c r="T17" s="3531" t="s">
        <v>244</v>
      </c>
      <c r="U17" s="3531" t="s">
        <v>497</v>
      </c>
      <c r="V17" s="3531"/>
      <c r="W17" s="3531"/>
      <c r="X17" s="3508" t="s">
        <v>498</v>
      </c>
      <c r="Y17" s="3509"/>
      <c r="Z17" s="3511"/>
      <c r="AA17" s="3511"/>
      <c r="AB17" s="3511"/>
      <c r="AC17" s="3511"/>
      <c r="AD17" s="3512"/>
    </row>
    <row r="18" spans="1:30" ht="15.95" customHeight="1">
      <c r="A18" s="693"/>
      <c r="B18" s="693"/>
      <c r="C18" s="3426"/>
      <c r="D18" s="3454"/>
      <c r="E18" s="3455"/>
      <c r="F18" s="3455"/>
      <c r="G18" s="3455"/>
      <c r="H18" s="3455"/>
      <c r="I18" s="3455"/>
      <c r="J18" s="3455"/>
      <c r="K18" s="3455"/>
      <c r="L18" s="3455"/>
      <c r="M18" s="3455"/>
      <c r="N18" s="3456"/>
      <c r="O18" s="3461"/>
      <c r="P18" s="3441"/>
      <c r="Q18" s="3463"/>
      <c r="R18" s="3441"/>
      <c r="S18" s="3463"/>
      <c r="T18" s="3441"/>
      <c r="U18" s="3441"/>
      <c r="V18" s="3441"/>
      <c r="W18" s="3441"/>
      <c r="X18" s="3461"/>
      <c r="Y18" s="3491"/>
      <c r="Z18" s="3494"/>
      <c r="AA18" s="3494"/>
      <c r="AB18" s="3494"/>
      <c r="AC18" s="3494"/>
      <c r="AD18" s="3495"/>
    </row>
    <row r="19" spans="1:30" ht="15.95" customHeight="1">
      <c r="A19" s="693"/>
      <c r="B19" s="693"/>
      <c r="C19" s="3427"/>
      <c r="D19" s="3454"/>
      <c r="E19" s="3455"/>
      <c r="F19" s="3455"/>
      <c r="G19" s="3455"/>
      <c r="H19" s="3455"/>
      <c r="I19" s="3455"/>
      <c r="J19" s="3455"/>
      <c r="K19" s="3455"/>
      <c r="L19" s="3455"/>
      <c r="M19" s="3455"/>
      <c r="N19" s="3456"/>
      <c r="O19" s="3479"/>
      <c r="P19" s="3428" t="s">
        <v>502</v>
      </c>
      <c r="Q19" s="3429"/>
      <c r="R19" s="3430"/>
      <c r="S19" s="3434" t="s">
        <v>734</v>
      </c>
      <c r="T19" s="3435"/>
      <c r="U19" s="3436"/>
      <c r="V19" s="3435" t="s">
        <v>868</v>
      </c>
      <c r="W19" s="3435"/>
      <c r="X19" s="3435"/>
      <c r="Y19" s="3435" t="s">
        <v>243</v>
      </c>
      <c r="Z19" s="3435"/>
      <c r="AA19" s="3435" t="s">
        <v>244</v>
      </c>
      <c r="AB19" s="3435"/>
      <c r="AC19" s="3435" t="s">
        <v>99</v>
      </c>
      <c r="AD19" s="3496"/>
    </row>
    <row r="20" spans="1:30" ht="15.95" customHeight="1" thickBot="1">
      <c r="A20" s="719"/>
      <c r="B20" s="696"/>
      <c r="C20" s="706"/>
      <c r="D20" s="3457"/>
      <c r="E20" s="3458"/>
      <c r="F20" s="3458"/>
      <c r="G20" s="3458"/>
      <c r="H20" s="3458"/>
      <c r="I20" s="3458"/>
      <c r="J20" s="3458"/>
      <c r="K20" s="3458"/>
      <c r="L20" s="3458"/>
      <c r="M20" s="3458"/>
      <c r="N20" s="3459"/>
      <c r="O20" s="3480"/>
      <c r="P20" s="3431"/>
      <c r="Q20" s="3432"/>
      <c r="R20" s="3433"/>
      <c r="S20" s="3437"/>
      <c r="T20" s="3438"/>
      <c r="U20" s="3439"/>
      <c r="V20" s="3438"/>
      <c r="W20" s="3438"/>
      <c r="X20" s="3438"/>
      <c r="Y20" s="3438"/>
      <c r="Z20" s="3438"/>
      <c r="AA20" s="3438"/>
      <c r="AB20" s="3438"/>
      <c r="AC20" s="3438"/>
      <c r="AD20" s="3497"/>
    </row>
    <row r="21" spans="1:30" ht="35.1" customHeight="1">
      <c r="A21" s="693"/>
      <c r="B21" s="3569" t="s">
        <v>506</v>
      </c>
      <c r="C21" s="3546"/>
      <c r="D21" s="3546"/>
      <c r="E21" s="3546"/>
      <c r="F21" s="707"/>
      <c r="G21" s="3570" t="s">
        <v>507</v>
      </c>
      <c r="H21" s="3546"/>
      <c r="I21" s="3546"/>
      <c r="J21" s="3546"/>
      <c r="K21" s="3546"/>
      <c r="L21" s="3546"/>
      <c r="M21" s="3546"/>
      <c r="N21" s="708"/>
      <c r="O21" s="3571" t="s">
        <v>508</v>
      </c>
      <c r="P21" s="3571"/>
      <c r="Q21" s="3571"/>
      <c r="R21" s="3571"/>
      <c r="S21" s="3571"/>
      <c r="T21" s="3571"/>
      <c r="U21" s="3571"/>
      <c r="V21" s="3572" t="s">
        <v>55</v>
      </c>
      <c r="W21" s="3573"/>
      <c r="X21" s="3545"/>
      <c r="Y21" s="3546"/>
      <c r="Z21" s="3546"/>
      <c r="AA21" s="3546"/>
      <c r="AB21" s="3546"/>
      <c r="AC21" s="3546"/>
      <c r="AD21" s="3548"/>
    </row>
    <row r="22" spans="1:30" ht="35.1" customHeight="1">
      <c r="A22" s="693"/>
      <c r="B22" s="737" t="s">
        <v>501</v>
      </c>
      <c r="C22" s="695"/>
      <c r="D22" s="695"/>
      <c r="E22" s="695"/>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701"/>
    </row>
    <row r="23" spans="1:30" s="687" customFormat="1" ht="15.95" customHeight="1">
      <c r="A23" s="693"/>
      <c r="B23" s="698"/>
      <c r="C23" s="702"/>
      <c r="D23" s="3535" t="s">
        <v>509</v>
      </c>
      <c r="E23" s="3543"/>
      <c r="F23" s="3543"/>
      <c r="G23" s="3543"/>
      <c r="H23" s="3543"/>
      <c r="I23" s="3543"/>
      <c r="J23" s="3543"/>
      <c r="K23" s="3543"/>
      <c r="L23" s="3543"/>
      <c r="M23" s="3543"/>
      <c r="N23" s="3544"/>
      <c r="O23" s="3508" t="s">
        <v>868</v>
      </c>
      <c r="P23" s="3531"/>
      <c r="Q23" s="3514"/>
      <c r="R23" s="3531" t="s">
        <v>243</v>
      </c>
      <c r="S23" s="3514"/>
      <c r="T23" s="3531" t="s">
        <v>244</v>
      </c>
      <c r="U23" s="3531" t="s">
        <v>497</v>
      </c>
      <c r="V23" s="3531"/>
      <c r="W23" s="3531"/>
      <c r="X23" s="3508" t="s">
        <v>498</v>
      </c>
      <c r="Y23" s="3509"/>
      <c r="Z23" s="3511"/>
      <c r="AA23" s="3511"/>
      <c r="AB23" s="3511"/>
      <c r="AC23" s="3511"/>
      <c r="AD23" s="3512"/>
    </row>
    <row r="24" spans="1:30" s="687" customFormat="1" ht="15.75" customHeight="1">
      <c r="A24" s="693"/>
      <c r="B24" s="693"/>
      <c r="C24" s="3426"/>
      <c r="D24" s="3454"/>
      <c r="E24" s="3455"/>
      <c r="F24" s="3455"/>
      <c r="G24" s="3455"/>
      <c r="H24" s="3455"/>
      <c r="I24" s="3455"/>
      <c r="J24" s="3455"/>
      <c r="K24" s="3455"/>
      <c r="L24" s="3455"/>
      <c r="M24" s="3455"/>
      <c r="N24" s="3456"/>
      <c r="O24" s="3461"/>
      <c r="P24" s="3441"/>
      <c r="Q24" s="3463"/>
      <c r="R24" s="3441"/>
      <c r="S24" s="3463"/>
      <c r="T24" s="3441"/>
      <c r="U24" s="3441"/>
      <c r="V24" s="3441"/>
      <c r="W24" s="3441"/>
      <c r="X24" s="3461"/>
      <c r="Y24" s="3491"/>
      <c r="Z24" s="3494"/>
      <c r="AA24" s="3494"/>
      <c r="AB24" s="3494"/>
      <c r="AC24" s="3494"/>
      <c r="AD24" s="3495"/>
    </row>
    <row r="25" spans="1:30" s="687" customFormat="1" ht="15.95" customHeight="1">
      <c r="A25" s="693"/>
      <c r="B25" s="693"/>
      <c r="C25" s="3427"/>
      <c r="D25" s="3454"/>
      <c r="E25" s="3455"/>
      <c r="F25" s="3455"/>
      <c r="G25" s="3455"/>
      <c r="H25" s="3455"/>
      <c r="I25" s="3455"/>
      <c r="J25" s="3455"/>
      <c r="K25" s="3455"/>
      <c r="L25" s="3455"/>
      <c r="M25" s="3455"/>
      <c r="N25" s="3456"/>
      <c r="O25" s="3479"/>
      <c r="P25" s="3428" t="s">
        <v>502</v>
      </c>
      <c r="Q25" s="3429"/>
      <c r="R25" s="3430"/>
      <c r="S25" s="3434" t="s">
        <v>734</v>
      </c>
      <c r="T25" s="3435"/>
      <c r="U25" s="3436"/>
      <c r="V25" s="3434" t="s">
        <v>868</v>
      </c>
      <c r="W25" s="3435"/>
      <c r="X25" s="3435"/>
      <c r="Y25" s="3435" t="s">
        <v>243</v>
      </c>
      <c r="Z25" s="3435"/>
      <c r="AA25" s="3435" t="s">
        <v>244</v>
      </c>
      <c r="AB25" s="3435"/>
      <c r="AC25" s="3435" t="s">
        <v>99</v>
      </c>
      <c r="AD25" s="3496"/>
    </row>
    <row r="26" spans="1:30" s="687" customFormat="1" ht="15.95" customHeight="1">
      <c r="A26" s="693"/>
      <c r="B26" s="693"/>
      <c r="C26" s="704"/>
      <c r="D26" s="3537"/>
      <c r="E26" s="3538"/>
      <c r="F26" s="3538"/>
      <c r="G26" s="3538"/>
      <c r="H26" s="3538"/>
      <c r="I26" s="3538"/>
      <c r="J26" s="3538"/>
      <c r="K26" s="3538"/>
      <c r="L26" s="3538"/>
      <c r="M26" s="3538"/>
      <c r="N26" s="3568"/>
      <c r="O26" s="3516"/>
      <c r="P26" s="3517"/>
      <c r="Q26" s="3518"/>
      <c r="R26" s="3519"/>
      <c r="S26" s="3520"/>
      <c r="T26" s="3521"/>
      <c r="U26" s="3574"/>
      <c r="V26" s="3520" t="s">
        <v>242</v>
      </c>
      <c r="W26" s="3521"/>
      <c r="X26" s="3521"/>
      <c r="Y26" s="3521"/>
      <c r="Z26" s="3521"/>
      <c r="AA26" s="3521"/>
      <c r="AB26" s="3521"/>
      <c r="AC26" s="3521"/>
      <c r="AD26" s="3542"/>
    </row>
    <row r="27" spans="1:30" s="687" customFormat="1" ht="35.1" customHeight="1">
      <c r="A27" s="693"/>
      <c r="B27" s="693"/>
      <c r="C27" s="702"/>
      <c r="D27" s="3535" t="s">
        <v>510</v>
      </c>
      <c r="E27" s="3543"/>
      <c r="F27" s="3543"/>
      <c r="G27" s="3543"/>
      <c r="H27" s="3543"/>
      <c r="I27" s="3543"/>
      <c r="J27" s="3543"/>
      <c r="K27" s="3543"/>
      <c r="L27" s="3543"/>
      <c r="M27" s="3543"/>
      <c r="N27" s="3544"/>
      <c r="O27" s="3557" t="s">
        <v>868</v>
      </c>
      <c r="P27" s="3558"/>
      <c r="Q27" s="874"/>
      <c r="R27" s="875" t="s">
        <v>243</v>
      </c>
      <c r="S27" s="874"/>
      <c r="T27" s="875" t="s">
        <v>244</v>
      </c>
      <c r="U27" s="3558" t="s">
        <v>497</v>
      </c>
      <c r="V27" s="3558"/>
      <c r="W27" s="3559"/>
      <c r="X27" s="3560" t="s">
        <v>498</v>
      </c>
      <c r="Y27" s="3560"/>
      <c r="Z27" s="3561"/>
      <c r="AA27" s="3561"/>
      <c r="AB27" s="3561"/>
      <c r="AC27" s="3561"/>
      <c r="AD27" s="3562"/>
    </row>
    <row r="28" spans="1:30" s="687" customFormat="1" ht="35.1" customHeight="1">
      <c r="A28" s="693"/>
      <c r="B28" s="693"/>
      <c r="C28" s="703"/>
      <c r="D28" s="3454"/>
      <c r="E28" s="3455"/>
      <c r="F28" s="3455"/>
      <c r="G28" s="3455"/>
      <c r="H28" s="3455"/>
      <c r="I28" s="3455"/>
      <c r="J28" s="3455"/>
      <c r="K28" s="3455"/>
      <c r="L28" s="3455"/>
      <c r="M28" s="3455"/>
      <c r="N28" s="3456"/>
      <c r="O28" s="1251"/>
      <c r="P28" s="3563" t="s">
        <v>502</v>
      </c>
      <c r="Q28" s="3564"/>
      <c r="R28" s="3565"/>
      <c r="S28" s="3566" t="s">
        <v>734</v>
      </c>
      <c r="T28" s="3566"/>
      <c r="U28" s="3566"/>
      <c r="V28" s="3567" t="s">
        <v>868</v>
      </c>
      <c r="W28" s="3564"/>
      <c r="X28" s="1252"/>
      <c r="Y28" s="1252" t="s">
        <v>243</v>
      </c>
      <c r="Z28" s="1252"/>
      <c r="AA28" s="1252" t="s">
        <v>244</v>
      </c>
      <c r="AB28" s="1252"/>
      <c r="AC28" s="1252" t="s">
        <v>99</v>
      </c>
      <c r="AD28" s="1253"/>
    </row>
    <row r="29" spans="1:30" s="687" customFormat="1" ht="35.1" customHeight="1">
      <c r="A29" s="693"/>
      <c r="B29" s="693"/>
      <c r="C29" s="704"/>
      <c r="D29" s="705"/>
      <c r="E29" s="3539" t="s">
        <v>504</v>
      </c>
      <c r="F29" s="3540"/>
      <c r="G29" s="3540"/>
      <c r="H29" s="3540"/>
      <c r="I29" s="3540"/>
      <c r="J29" s="3540"/>
      <c r="K29" s="3540"/>
      <c r="L29" s="3540"/>
      <c r="M29" s="3540"/>
      <c r="N29" s="3541"/>
      <c r="O29" s="871"/>
      <c r="P29" s="874"/>
      <c r="Q29" s="875" t="s">
        <v>243</v>
      </c>
      <c r="R29" s="874"/>
      <c r="S29" s="875" t="s">
        <v>244</v>
      </c>
      <c r="T29" s="874"/>
      <c r="U29" s="875" t="s">
        <v>99</v>
      </c>
      <c r="V29" s="877" t="s">
        <v>858</v>
      </c>
      <c r="W29" s="871"/>
      <c r="X29" s="874"/>
      <c r="Y29" s="875" t="s">
        <v>243</v>
      </c>
      <c r="Z29" s="874"/>
      <c r="AA29" s="875" t="s">
        <v>244</v>
      </c>
      <c r="AB29" s="874"/>
      <c r="AC29" s="875" t="s">
        <v>99</v>
      </c>
      <c r="AD29" s="878"/>
    </row>
    <row r="30" spans="1:30" s="687" customFormat="1" ht="15.95" customHeight="1">
      <c r="A30" s="693"/>
      <c r="B30" s="698"/>
      <c r="C30" s="702"/>
      <c r="D30" s="3535" t="s">
        <v>511</v>
      </c>
      <c r="E30" s="3543"/>
      <c r="F30" s="3543"/>
      <c r="G30" s="3543"/>
      <c r="H30" s="3543"/>
      <c r="I30" s="3543"/>
      <c r="J30" s="3543"/>
      <c r="K30" s="3543"/>
      <c r="L30" s="3543"/>
      <c r="M30" s="3543"/>
      <c r="N30" s="3544"/>
      <c r="O30" s="3508" t="s">
        <v>868</v>
      </c>
      <c r="P30" s="3531"/>
      <c r="Q30" s="3514"/>
      <c r="R30" s="3531" t="s">
        <v>243</v>
      </c>
      <c r="S30" s="3514"/>
      <c r="T30" s="3531" t="s">
        <v>244</v>
      </c>
      <c r="U30" s="3531" t="s">
        <v>497</v>
      </c>
      <c r="V30" s="3531"/>
      <c r="W30" s="3531"/>
      <c r="X30" s="3508" t="s">
        <v>498</v>
      </c>
      <c r="Y30" s="3509"/>
      <c r="Z30" s="3511"/>
      <c r="AA30" s="3511"/>
      <c r="AB30" s="3511"/>
      <c r="AC30" s="3511"/>
      <c r="AD30" s="3512"/>
    </row>
    <row r="31" spans="1:30" s="687" customFormat="1" ht="15.95" customHeight="1">
      <c r="A31" s="693"/>
      <c r="B31" s="693"/>
      <c r="C31" s="3426"/>
      <c r="D31" s="3454"/>
      <c r="E31" s="3455"/>
      <c r="F31" s="3455"/>
      <c r="G31" s="3455"/>
      <c r="H31" s="3455"/>
      <c r="I31" s="3455"/>
      <c r="J31" s="3455"/>
      <c r="K31" s="3455"/>
      <c r="L31" s="3455"/>
      <c r="M31" s="3455"/>
      <c r="N31" s="3456"/>
      <c r="O31" s="3461"/>
      <c r="P31" s="3441"/>
      <c r="Q31" s="3463"/>
      <c r="R31" s="3441"/>
      <c r="S31" s="3463"/>
      <c r="T31" s="3441"/>
      <c r="U31" s="3441"/>
      <c r="V31" s="3441"/>
      <c r="W31" s="3441"/>
      <c r="X31" s="3461"/>
      <c r="Y31" s="3491"/>
      <c r="Z31" s="3494"/>
      <c r="AA31" s="3494"/>
      <c r="AB31" s="3494"/>
      <c r="AC31" s="3494"/>
      <c r="AD31" s="3495"/>
    </row>
    <row r="32" spans="1:30" s="687" customFormat="1" ht="15.95" customHeight="1">
      <c r="A32" s="693"/>
      <c r="B32" s="693"/>
      <c r="C32" s="3427"/>
      <c r="D32" s="3454"/>
      <c r="E32" s="3455"/>
      <c r="F32" s="3455"/>
      <c r="G32" s="3455"/>
      <c r="H32" s="3455"/>
      <c r="I32" s="3455"/>
      <c r="J32" s="3455"/>
      <c r="K32" s="3455"/>
      <c r="L32" s="3455"/>
      <c r="M32" s="3455"/>
      <c r="N32" s="3456"/>
      <c r="O32" s="3479"/>
      <c r="P32" s="3428" t="s">
        <v>502</v>
      </c>
      <c r="Q32" s="3429"/>
      <c r="R32" s="3430"/>
      <c r="S32" s="3434" t="s">
        <v>734</v>
      </c>
      <c r="T32" s="3435"/>
      <c r="U32" s="3436"/>
      <c r="V32" s="3435" t="s">
        <v>868</v>
      </c>
      <c r="W32" s="3435"/>
      <c r="X32" s="3435"/>
      <c r="Y32" s="3435" t="s">
        <v>243</v>
      </c>
      <c r="Z32" s="3435"/>
      <c r="AA32" s="3435" t="s">
        <v>244</v>
      </c>
      <c r="AB32" s="3435"/>
      <c r="AC32" s="3435" t="s">
        <v>99</v>
      </c>
      <c r="AD32" s="3496"/>
    </row>
    <row r="33" spans="1:30" s="687" customFormat="1" ht="15.95" customHeight="1" thickBot="1">
      <c r="A33" s="693"/>
      <c r="B33" s="696"/>
      <c r="C33" s="706"/>
      <c r="D33" s="3457"/>
      <c r="E33" s="3458"/>
      <c r="F33" s="3458"/>
      <c r="G33" s="3458"/>
      <c r="H33" s="3458"/>
      <c r="I33" s="3458"/>
      <c r="J33" s="3458"/>
      <c r="K33" s="3458"/>
      <c r="L33" s="3458"/>
      <c r="M33" s="3458"/>
      <c r="N33" s="3459"/>
      <c r="O33" s="3480"/>
      <c r="P33" s="3431"/>
      <c r="Q33" s="3432"/>
      <c r="R33" s="3433"/>
      <c r="S33" s="3437"/>
      <c r="T33" s="3438"/>
      <c r="U33" s="3439"/>
      <c r="V33" s="3438"/>
      <c r="W33" s="3438"/>
      <c r="X33" s="3438"/>
      <c r="Y33" s="3438"/>
      <c r="Z33" s="3438"/>
      <c r="AA33" s="3438"/>
      <c r="AB33" s="3438"/>
      <c r="AC33" s="3438"/>
      <c r="AD33" s="3497"/>
    </row>
    <row r="34" spans="1:30" s="687" customFormat="1" ht="34.5" customHeight="1" thickBot="1">
      <c r="A34" s="3575" t="s">
        <v>1844</v>
      </c>
      <c r="B34" s="3576"/>
      <c r="C34" s="3576"/>
      <c r="D34" s="3576"/>
      <c r="E34" s="3576"/>
      <c r="F34" s="3576"/>
      <c r="G34" s="3576"/>
      <c r="H34" s="3576"/>
      <c r="I34" s="3576"/>
      <c r="J34" s="3576"/>
      <c r="K34" s="3576"/>
      <c r="L34" s="3576"/>
      <c r="M34" s="3576"/>
      <c r="N34" s="3576"/>
      <c r="O34" s="3576"/>
      <c r="P34" s="3576"/>
      <c r="Q34" s="3576"/>
      <c r="R34" s="730"/>
      <c r="S34" s="730"/>
      <c r="T34" s="730"/>
      <c r="U34" s="730"/>
      <c r="V34" s="730"/>
      <c r="W34" s="730"/>
      <c r="X34" s="730"/>
      <c r="Y34" s="730"/>
      <c r="Z34" s="730"/>
      <c r="AA34" s="730"/>
      <c r="AB34" s="730"/>
      <c r="AC34" s="730"/>
      <c r="AD34" s="738"/>
    </row>
    <row r="35" spans="1:30" s="687" customFormat="1" ht="15.75" customHeight="1">
      <c r="A35" s="693"/>
      <c r="B35" s="3442" t="s">
        <v>501</v>
      </c>
      <c r="C35" s="3443"/>
      <c r="D35" s="3443"/>
      <c r="E35" s="3444"/>
      <c r="F35" s="711"/>
      <c r="G35" s="3451" t="s">
        <v>1845</v>
      </c>
      <c r="H35" s="3443"/>
      <c r="I35" s="3443"/>
      <c r="J35" s="3443"/>
      <c r="K35" s="3443"/>
      <c r="L35" s="3443"/>
      <c r="M35" s="3443"/>
      <c r="N35" s="3444"/>
      <c r="O35" s="3460" t="s">
        <v>868</v>
      </c>
      <c r="P35" s="3440"/>
      <c r="Q35" s="3462"/>
      <c r="R35" s="3440" t="s">
        <v>243</v>
      </c>
      <c r="S35" s="3462"/>
      <c r="T35" s="3440" t="s">
        <v>244</v>
      </c>
      <c r="U35" s="3440" t="s">
        <v>497</v>
      </c>
      <c r="V35" s="3440"/>
      <c r="W35" s="3440"/>
      <c r="X35" s="3460" t="s">
        <v>498</v>
      </c>
      <c r="Y35" s="3490"/>
      <c r="Z35" s="3492"/>
      <c r="AA35" s="3492"/>
      <c r="AB35" s="3492"/>
      <c r="AC35" s="3492"/>
      <c r="AD35" s="3493"/>
    </row>
    <row r="36" spans="1:30" s="687" customFormat="1" ht="15.75" customHeight="1">
      <c r="A36" s="693"/>
      <c r="B36" s="3445"/>
      <c r="C36" s="3446"/>
      <c r="D36" s="3446"/>
      <c r="E36" s="3447"/>
      <c r="F36" s="3426"/>
      <c r="G36" s="3454"/>
      <c r="H36" s="3446"/>
      <c r="I36" s="3446"/>
      <c r="J36" s="3446"/>
      <c r="K36" s="3446"/>
      <c r="L36" s="3446"/>
      <c r="M36" s="3446"/>
      <c r="N36" s="3447"/>
      <c r="O36" s="3461"/>
      <c r="P36" s="3441"/>
      <c r="Q36" s="3463"/>
      <c r="R36" s="3441"/>
      <c r="S36" s="3463"/>
      <c r="T36" s="3441"/>
      <c r="U36" s="3441"/>
      <c r="V36" s="3441"/>
      <c r="W36" s="3441"/>
      <c r="X36" s="3461"/>
      <c r="Y36" s="3491"/>
      <c r="Z36" s="3494"/>
      <c r="AA36" s="3494"/>
      <c r="AB36" s="3494"/>
      <c r="AC36" s="3494"/>
      <c r="AD36" s="3495"/>
    </row>
    <row r="37" spans="1:30" s="687" customFormat="1" ht="15.75" customHeight="1">
      <c r="A37" s="693"/>
      <c r="B37" s="3445"/>
      <c r="C37" s="3446"/>
      <c r="D37" s="3446"/>
      <c r="E37" s="3447"/>
      <c r="F37" s="3427"/>
      <c r="G37" s="3454"/>
      <c r="H37" s="3446"/>
      <c r="I37" s="3446"/>
      <c r="J37" s="3446"/>
      <c r="K37" s="3446"/>
      <c r="L37" s="3446"/>
      <c r="M37" s="3446"/>
      <c r="N37" s="3447"/>
      <c r="O37" s="3479"/>
      <c r="P37" s="3428" t="s">
        <v>502</v>
      </c>
      <c r="Q37" s="3429"/>
      <c r="R37" s="3430"/>
      <c r="S37" s="3434" t="s">
        <v>734</v>
      </c>
      <c r="T37" s="3435"/>
      <c r="U37" s="3436"/>
      <c r="V37" s="3434" t="s">
        <v>868</v>
      </c>
      <c r="W37" s="3435"/>
      <c r="X37" s="3435"/>
      <c r="Y37" s="3435" t="s">
        <v>243</v>
      </c>
      <c r="Z37" s="3435"/>
      <c r="AA37" s="3435" t="s">
        <v>244</v>
      </c>
      <c r="AB37" s="3435"/>
      <c r="AC37" s="3435" t="s">
        <v>99</v>
      </c>
      <c r="AD37" s="3496"/>
    </row>
    <row r="38" spans="1:30" s="687" customFormat="1" ht="15.75" customHeight="1">
      <c r="A38" s="719"/>
      <c r="B38" s="3445"/>
      <c r="C38" s="3446"/>
      <c r="D38" s="3446"/>
      <c r="E38" s="3447"/>
      <c r="F38" s="718"/>
      <c r="G38" s="3577"/>
      <c r="H38" s="3446"/>
      <c r="I38" s="3446"/>
      <c r="J38" s="3446"/>
      <c r="K38" s="3446"/>
      <c r="L38" s="3446"/>
      <c r="M38" s="3446"/>
      <c r="N38" s="3447"/>
      <c r="O38" s="3516"/>
      <c r="P38" s="3517"/>
      <c r="Q38" s="3518"/>
      <c r="R38" s="3519"/>
      <c r="S38" s="3520"/>
      <c r="T38" s="3521"/>
      <c r="U38" s="3574"/>
      <c r="V38" s="3520"/>
      <c r="W38" s="3521"/>
      <c r="X38" s="3521"/>
      <c r="Y38" s="3521"/>
      <c r="Z38" s="3521"/>
      <c r="AA38" s="3521"/>
      <c r="AB38" s="3521"/>
      <c r="AC38" s="3521"/>
      <c r="AD38" s="3542"/>
    </row>
    <row r="39" spans="1:30" s="687" customFormat="1" ht="15.75" customHeight="1">
      <c r="A39" s="719"/>
      <c r="B39" s="3445"/>
      <c r="C39" s="3446"/>
      <c r="D39" s="3446"/>
      <c r="E39" s="3447"/>
      <c r="F39" s="702"/>
      <c r="G39" s="3535" t="s">
        <v>753</v>
      </c>
      <c r="H39" s="3578"/>
      <c r="I39" s="3578"/>
      <c r="J39" s="3578"/>
      <c r="K39" s="3578"/>
      <c r="L39" s="3578"/>
      <c r="M39" s="3578"/>
      <c r="N39" s="3579"/>
      <c r="O39" s="3508" t="s">
        <v>868</v>
      </c>
      <c r="P39" s="3531"/>
      <c r="Q39" s="3514"/>
      <c r="R39" s="3531" t="s">
        <v>243</v>
      </c>
      <c r="S39" s="3514"/>
      <c r="T39" s="3531" t="s">
        <v>244</v>
      </c>
      <c r="U39" s="3531" t="s">
        <v>497</v>
      </c>
      <c r="V39" s="3531"/>
      <c r="W39" s="3531"/>
      <c r="X39" s="3508" t="s">
        <v>498</v>
      </c>
      <c r="Y39" s="3509"/>
      <c r="Z39" s="3511"/>
      <c r="AA39" s="3511"/>
      <c r="AB39" s="3511"/>
      <c r="AC39" s="3511"/>
      <c r="AD39" s="3512"/>
    </row>
    <row r="40" spans="1:30" s="687" customFormat="1" ht="15.75" customHeight="1">
      <c r="A40" s="719"/>
      <c r="B40" s="3445"/>
      <c r="C40" s="3446"/>
      <c r="D40" s="3446"/>
      <c r="E40" s="3447"/>
      <c r="F40" s="3426"/>
      <c r="G40" s="3454"/>
      <c r="H40" s="3446"/>
      <c r="I40" s="3446"/>
      <c r="J40" s="3446"/>
      <c r="K40" s="3446"/>
      <c r="L40" s="3446"/>
      <c r="M40" s="3446"/>
      <c r="N40" s="3447"/>
      <c r="O40" s="3461"/>
      <c r="P40" s="3441"/>
      <c r="Q40" s="3463"/>
      <c r="R40" s="3441"/>
      <c r="S40" s="3463"/>
      <c r="T40" s="3441"/>
      <c r="U40" s="3441"/>
      <c r="V40" s="3441"/>
      <c r="W40" s="3441"/>
      <c r="X40" s="3461"/>
      <c r="Y40" s="3491"/>
      <c r="Z40" s="3494"/>
      <c r="AA40" s="3494"/>
      <c r="AB40" s="3494"/>
      <c r="AC40" s="3494"/>
      <c r="AD40" s="3495"/>
    </row>
    <row r="41" spans="1:30" s="687" customFormat="1" ht="15.75" customHeight="1">
      <c r="A41" s="693"/>
      <c r="B41" s="3445"/>
      <c r="C41" s="3446"/>
      <c r="D41" s="3446"/>
      <c r="E41" s="3447"/>
      <c r="F41" s="3427"/>
      <c r="G41" s="3454"/>
      <c r="H41" s="3446"/>
      <c r="I41" s="3446"/>
      <c r="J41" s="3446"/>
      <c r="K41" s="3446"/>
      <c r="L41" s="3446"/>
      <c r="M41" s="3446"/>
      <c r="N41" s="3447"/>
      <c r="O41" s="3479"/>
      <c r="P41" s="3428" t="s">
        <v>502</v>
      </c>
      <c r="Q41" s="3429"/>
      <c r="R41" s="3430"/>
      <c r="S41" s="3434" t="s">
        <v>734</v>
      </c>
      <c r="T41" s="3435"/>
      <c r="U41" s="3436"/>
      <c r="V41" s="3434" t="s">
        <v>868</v>
      </c>
      <c r="W41" s="3435"/>
      <c r="X41" s="3435"/>
      <c r="Y41" s="3435" t="s">
        <v>243</v>
      </c>
      <c r="Z41" s="3435"/>
      <c r="AA41" s="3435" t="s">
        <v>244</v>
      </c>
      <c r="AB41" s="3435"/>
      <c r="AC41" s="3435" t="s">
        <v>99</v>
      </c>
      <c r="AD41" s="3496"/>
    </row>
    <row r="42" spans="1:30" s="687" customFormat="1" ht="15.75" customHeight="1" thickBot="1">
      <c r="A42" s="696"/>
      <c r="B42" s="3448"/>
      <c r="C42" s="3449"/>
      <c r="D42" s="3449"/>
      <c r="E42" s="3450"/>
      <c r="F42" s="706"/>
      <c r="G42" s="3580"/>
      <c r="H42" s="3449"/>
      <c r="I42" s="3449"/>
      <c r="J42" s="3449"/>
      <c r="K42" s="3449"/>
      <c r="L42" s="3449"/>
      <c r="M42" s="3449"/>
      <c r="N42" s="3450"/>
      <c r="O42" s="3480"/>
      <c r="P42" s="3431"/>
      <c r="Q42" s="3432"/>
      <c r="R42" s="3433"/>
      <c r="S42" s="3437"/>
      <c r="T42" s="3438"/>
      <c r="U42" s="3439"/>
      <c r="V42" s="3437"/>
      <c r="W42" s="3438"/>
      <c r="X42" s="3438"/>
      <c r="Y42" s="3438"/>
      <c r="Z42" s="3438"/>
      <c r="AA42" s="3438"/>
      <c r="AB42" s="3438"/>
      <c r="AC42" s="3438"/>
      <c r="AD42" s="3497"/>
    </row>
    <row r="43" spans="1:30" ht="35.1" customHeight="1" thickBot="1">
      <c r="A43" s="690" t="s">
        <v>827</v>
      </c>
      <c r="B43" s="699"/>
      <c r="C43" s="691"/>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691"/>
      <c r="AC43" s="691"/>
      <c r="AD43" s="692"/>
    </row>
    <row r="44" spans="1:30" ht="15.95" customHeight="1">
      <c r="A44" s="693"/>
      <c r="B44" s="3522" t="s">
        <v>859</v>
      </c>
      <c r="C44" s="3523"/>
      <c r="D44" s="3523"/>
      <c r="E44" s="3524"/>
      <c r="F44" s="3589"/>
      <c r="G44" s="3451" t="s">
        <v>605</v>
      </c>
      <c r="H44" s="3452"/>
      <c r="I44" s="3452"/>
      <c r="J44" s="3452"/>
      <c r="K44" s="3452"/>
      <c r="L44" s="3452"/>
      <c r="M44" s="3452"/>
      <c r="N44" s="3452"/>
      <c r="O44" s="3460" t="s">
        <v>868</v>
      </c>
      <c r="P44" s="3440"/>
      <c r="Q44" s="3462"/>
      <c r="R44" s="3440" t="s">
        <v>243</v>
      </c>
      <c r="S44" s="3462"/>
      <c r="T44" s="3440" t="s">
        <v>244</v>
      </c>
      <c r="U44" s="3440" t="s">
        <v>497</v>
      </c>
      <c r="V44" s="3440"/>
      <c r="W44" s="3440"/>
      <c r="X44" s="3460" t="s">
        <v>498</v>
      </c>
      <c r="Y44" s="3490"/>
      <c r="Z44" s="3581"/>
      <c r="AA44" s="3492"/>
      <c r="AB44" s="3492"/>
      <c r="AC44" s="3492"/>
      <c r="AD44" s="3493"/>
    </row>
    <row r="45" spans="1:30" ht="15.95" customHeight="1">
      <c r="A45" s="693"/>
      <c r="B45" s="3525"/>
      <c r="C45" s="3526"/>
      <c r="D45" s="3526"/>
      <c r="E45" s="3527"/>
      <c r="F45" s="3427"/>
      <c r="G45" s="3537"/>
      <c r="H45" s="3538"/>
      <c r="I45" s="3538"/>
      <c r="J45" s="3538"/>
      <c r="K45" s="3538"/>
      <c r="L45" s="3538"/>
      <c r="M45" s="3538"/>
      <c r="N45" s="3538"/>
      <c r="O45" s="3461"/>
      <c r="P45" s="3441"/>
      <c r="Q45" s="3463"/>
      <c r="R45" s="3441"/>
      <c r="S45" s="3463"/>
      <c r="T45" s="3441"/>
      <c r="U45" s="3441"/>
      <c r="V45" s="3441"/>
      <c r="W45" s="3441"/>
      <c r="X45" s="3461"/>
      <c r="Y45" s="3491"/>
      <c r="Z45" s="3513"/>
      <c r="AA45" s="3494"/>
      <c r="AB45" s="3494"/>
      <c r="AC45" s="3494"/>
      <c r="AD45" s="3495"/>
    </row>
    <row r="46" spans="1:30" ht="15.95" customHeight="1">
      <c r="A46" s="693"/>
      <c r="B46" s="3525"/>
      <c r="C46" s="3526"/>
      <c r="D46" s="3526"/>
      <c r="E46" s="3527"/>
      <c r="F46" s="718"/>
      <c r="G46" s="3508" t="s">
        <v>512</v>
      </c>
      <c r="H46" s="3531"/>
      <c r="I46" s="3509"/>
      <c r="J46" s="3585"/>
      <c r="K46" s="3586"/>
      <c r="L46" s="3586"/>
      <c r="M46" s="3586"/>
      <c r="N46" s="3586"/>
      <c r="O46" s="3586"/>
      <c r="P46" s="3586"/>
      <c r="Q46" s="3579"/>
      <c r="R46" s="3508" t="s">
        <v>513</v>
      </c>
      <c r="S46" s="3531"/>
      <c r="T46" s="3509"/>
      <c r="U46" s="3586"/>
      <c r="V46" s="3586"/>
      <c r="W46" s="3586"/>
      <c r="X46" s="3586"/>
      <c r="Y46" s="3586"/>
      <c r="Z46" s="3586"/>
      <c r="AA46" s="3586"/>
      <c r="AB46" s="3586"/>
      <c r="AC46" s="3586"/>
      <c r="AD46" s="3587"/>
    </row>
    <row r="47" spans="1:30" ht="15.95" customHeight="1">
      <c r="A47" s="693"/>
      <c r="B47" s="3525"/>
      <c r="C47" s="3526"/>
      <c r="D47" s="3526"/>
      <c r="E47" s="3527"/>
      <c r="F47" s="685"/>
      <c r="G47" s="3582"/>
      <c r="H47" s="3583"/>
      <c r="I47" s="3584"/>
      <c r="J47" s="3577"/>
      <c r="K47" s="3446"/>
      <c r="L47" s="3446"/>
      <c r="M47" s="3446"/>
      <c r="N47" s="3446"/>
      <c r="O47" s="3446"/>
      <c r="P47" s="3446"/>
      <c r="Q47" s="3447"/>
      <c r="R47" s="3582"/>
      <c r="S47" s="3583"/>
      <c r="T47" s="3584"/>
      <c r="U47" s="3446"/>
      <c r="V47" s="3446"/>
      <c r="W47" s="3446"/>
      <c r="X47" s="3446"/>
      <c r="Y47" s="3446"/>
      <c r="Z47" s="3446"/>
      <c r="AA47" s="3446"/>
      <c r="AB47" s="3446"/>
      <c r="AC47" s="3446"/>
      <c r="AD47" s="3588"/>
    </row>
    <row r="48" spans="1:30" ht="15.95" customHeight="1">
      <c r="A48" s="693"/>
      <c r="B48" s="3525"/>
      <c r="C48" s="3526"/>
      <c r="D48" s="3526"/>
      <c r="E48" s="3527"/>
      <c r="F48" s="3426"/>
      <c r="G48" s="3535" t="s">
        <v>514</v>
      </c>
      <c r="H48" s="3536"/>
      <c r="I48" s="3536"/>
      <c r="J48" s="3536"/>
      <c r="K48" s="3536"/>
      <c r="L48" s="3536"/>
      <c r="M48" s="3536"/>
      <c r="N48" s="3536"/>
      <c r="O48" s="3508" t="s">
        <v>868</v>
      </c>
      <c r="P48" s="3531"/>
      <c r="Q48" s="3514"/>
      <c r="R48" s="3531" t="s">
        <v>243</v>
      </c>
      <c r="S48" s="3514"/>
      <c r="T48" s="3531" t="s">
        <v>244</v>
      </c>
      <c r="U48" s="3531" t="s">
        <v>497</v>
      </c>
      <c r="V48" s="3531"/>
      <c r="W48" s="3531"/>
      <c r="X48" s="3508" t="s">
        <v>498</v>
      </c>
      <c r="Y48" s="3509"/>
      <c r="Z48" s="3510"/>
      <c r="AA48" s="3511"/>
      <c r="AB48" s="3511"/>
      <c r="AC48" s="3511"/>
      <c r="AD48" s="3512"/>
    </row>
    <row r="49" spans="1:30" ht="15.95" customHeight="1">
      <c r="A49" s="693"/>
      <c r="B49" s="3525"/>
      <c r="C49" s="3526"/>
      <c r="D49" s="3526"/>
      <c r="E49" s="3527"/>
      <c r="F49" s="3427"/>
      <c r="G49" s="3537"/>
      <c r="H49" s="3538"/>
      <c r="I49" s="3538"/>
      <c r="J49" s="3538"/>
      <c r="K49" s="3538"/>
      <c r="L49" s="3538"/>
      <c r="M49" s="3538"/>
      <c r="N49" s="3538"/>
      <c r="O49" s="3461"/>
      <c r="P49" s="3441"/>
      <c r="Q49" s="3463"/>
      <c r="R49" s="3441"/>
      <c r="S49" s="3463"/>
      <c r="T49" s="3441"/>
      <c r="U49" s="3441"/>
      <c r="V49" s="3441"/>
      <c r="W49" s="3441"/>
      <c r="X49" s="3461"/>
      <c r="Y49" s="3491"/>
      <c r="Z49" s="3513"/>
      <c r="AA49" s="3494"/>
      <c r="AB49" s="3494"/>
      <c r="AC49" s="3494"/>
      <c r="AD49" s="3495"/>
    </row>
    <row r="50" spans="1:30" ht="35.1" customHeight="1" thickBot="1">
      <c r="A50" s="696"/>
      <c r="B50" s="3528"/>
      <c r="C50" s="3529"/>
      <c r="D50" s="3529"/>
      <c r="E50" s="3530"/>
      <c r="F50" s="839"/>
      <c r="G50" s="697"/>
      <c r="H50" s="715"/>
      <c r="I50" s="3532" t="s">
        <v>515</v>
      </c>
      <c r="J50" s="3533"/>
      <c r="K50" s="3532" t="s">
        <v>868</v>
      </c>
      <c r="L50" s="3534"/>
      <c r="M50" s="3534"/>
      <c r="N50" s="873"/>
      <c r="O50" s="873" t="s">
        <v>243</v>
      </c>
      <c r="P50" s="873"/>
      <c r="Q50" s="873" t="s">
        <v>244</v>
      </c>
      <c r="R50" s="873"/>
      <c r="S50" s="873" t="s">
        <v>99</v>
      </c>
      <c r="T50" s="873" t="s">
        <v>858</v>
      </c>
      <c r="U50" s="3532" t="s">
        <v>868</v>
      </c>
      <c r="V50" s="3534"/>
      <c r="W50" s="873"/>
      <c r="X50" s="873" t="s">
        <v>243</v>
      </c>
      <c r="Y50" s="873"/>
      <c r="Z50" s="873" t="s">
        <v>244</v>
      </c>
      <c r="AA50" s="873"/>
      <c r="AB50" s="873" t="s">
        <v>99</v>
      </c>
      <c r="AC50" s="716"/>
      <c r="AD50" s="717"/>
    </row>
    <row r="51" spans="1:30" s="687" customFormat="1" ht="35.1" customHeight="1" thickBot="1">
      <c r="A51" s="709" t="s">
        <v>828</v>
      </c>
      <c r="B51" s="735"/>
      <c r="C51" s="734"/>
      <c r="D51" s="734"/>
      <c r="E51" s="734"/>
      <c r="F51" s="727"/>
      <c r="G51" s="722"/>
      <c r="H51" s="722"/>
      <c r="I51" s="722"/>
      <c r="J51" s="722"/>
      <c r="K51" s="722"/>
      <c r="L51" s="733"/>
      <c r="M51" s="733"/>
      <c r="N51" s="733"/>
      <c r="O51" s="727"/>
      <c r="P51" s="733"/>
      <c r="Q51" s="733"/>
      <c r="R51" s="733"/>
      <c r="S51" s="733"/>
      <c r="T51" s="733"/>
      <c r="U51" s="733"/>
      <c r="V51" s="733"/>
      <c r="W51" s="733"/>
      <c r="X51" s="733"/>
      <c r="Y51" s="733"/>
      <c r="Z51" s="733"/>
      <c r="AA51" s="733"/>
      <c r="AB51" s="686"/>
      <c r="AC51" s="733"/>
      <c r="AD51" s="710"/>
    </row>
    <row r="52" spans="1:30" s="687" customFormat="1" ht="15.95" customHeight="1">
      <c r="A52" s="693"/>
      <c r="B52" s="3442" t="s">
        <v>501</v>
      </c>
      <c r="C52" s="3443"/>
      <c r="D52" s="3443"/>
      <c r="E52" s="3444"/>
      <c r="F52" s="711"/>
      <c r="G52" s="3451" t="s">
        <v>516</v>
      </c>
      <c r="H52" s="3443"/>
      <c r="I52" s="3443"/>
      <c r="J52" s="3443"/>
      <c r="K52" s="3443"/>
      <c r="L52" s="3443"/>
      <c r="M52" s="3443"/>
      <c r="N52" s="3444"/>
      <c r="O52" s="3460" t="s">
        <v>868</v>
      </c>
      <c r="P52" s="3440"/>
      <c r="Q52" s="3462"/>
      <c r="R52" s="3440" t="s">
        <v>243</v>
      </c>
      <c r="S52" s="3462"/>
      <c r="T52" s="3440" t="s">
        <v>244</v>
      </c>
      <c r="U52" s="3440" t="s">
        <v>497</v>
      </c>
      <c r="V52" s="3440"/>
      <c r="W52" s="3440"/>
      <c r="X52" s="3460" t="s">
        <v>498</v>
      </c>
      <c r="Y52" s="3490"/>
      <c r="Z52" s="3492"/>
      <c r="AA52" s="3492"/>
      <c r="AB52" s="3492"/>
      <c r="AC52" s="3492"/>
      <c r="AD52" s="3493"/>
    </row>
    <row r="53" spans="1:30" s="687" customFormat="1" ht="15.95" customHeight="1">
      <c r="A53" s="693"/>
      <c r="B53" s="3445"/>
      <c r="C53" s="3446"/>
      <c r="D53" s="3446"/>
      <c r="E53" s="3447"/>
      <c r="F53" s="3426"/>
      <c r="G53" s="3454"/>
      <c r="H53" s="3446"/>
      <c r="I53" s="3446"/>
      <c r="J53" s="3446"/>
      <c r="K53" s="3446"/>
      <c r="L53" s="3446"/>
      <c r="M53" s="3446"/>
      <c r="N53" s="3447"/>
      <c r="O53" s="3461"/>
      <c r="P53" s="3441"/>
      <c r="Q53" s="3463"/>
      <c r="R53" s="3441"/>
      <c r="S53" s="3463"/>
      <c r="T53" s="3441"/>
      <c r="U53" s="3441"/>
      <c r="V53" s="3441"/>
      <c r="W53" s="3441"/>
      <c r="X53" s="3461"/>
      <c r="Y53" s="3491"/>
      <c r="Z53" s="3494"/>
      <c r="AA53" s="3494"/>
      <c r="AB53" s="3494"/>
      <c r="AC53" s="3494"/>
      <c r="AD53" s="3495"/>
    </row>
    <row r="54" spans="1:30" s="687" customFormat="1" ht="15.95" customHeight="1">
      <c r="A54" s="693"/>
      <c r="B54" s="3445"/>
      <c r="C54" s="3446"/>
      <c r="D54" s="3446"/>
      <c r="E54" s="3447"/>
      <c r="F54" s="3427"/>
      <c r="G54" s="3454"/>
      <c r="H54" s="3446"/>
      <c r="I54" s="3446"/>
      <c r="J54" s="3446"/>
      <c r="K54" s="3446"/>
      <c r="L54" s="3446"/>
      <c r="M54" s="3446"/>
      <c r="N54" s="3447"/>
      <c r="O54" s="3479"/>
      <c r="P54" s="3428" t="s">
        <v>502</v>
      </c>
      <c r="Q54" s="3429"/>
      <c r="R54" s="3430"/>
      <c r="S54" s="3434" t="s">
        <v>734</v>
      </c>
      <c r="T54" s="3435"/>
      <c r="U54" s="3436"/>
      <c r="V54" s="3435" t="s">
        <v>868</v>
      </c>
      <c r="W54" s="3435"/>
      <c r="X54" s="3435"/>
      <c r="Y54" s="3435" t="s">
        <v>243</v>
      </c>
      <c r="Z54" s="3435"/>
      <c r="AA54" s="3435" t="s">
        <v>244</v>
      </c>
      <c r="AB54" s="3435"/>
      <c r="AC54" s="3435" t="s">
        <v>99</v>
      </c>
      <c r="AD54" s="3496"/>
    </row>
    <row r="55" spans="1:30" s="687" customFormat="1" ht="15.95" customHeight="1" thickBot="1">
      <c r="A55" s="696"/>
      <c r="B55" s="3448"/>
      <c r="C55" s="3449"/>
      <c r="D55" s="3449"/>
      <c r="E55" s="3450"/>
      <c r="F55" s="706"/>
      <c r="G55" s="3580"/>
      <c r="H55" s="3449"/>
      <c r="I55" s="3449"/>
      <c r="J55" s="3449"/>
      <c r="K55" s="3449"/>
      <c r="L55" s="3449"/>
      <c r="M55" s="3449"/>
      <c r="N55" s="3450"/>
      <c r="O55" s="3480"/>
      <c r="P55" s="3431"/>
      <c r="Q55" s="3432"/>
      <c r="R55" s="3433"/>
      <c r="S55" s="3437"/>
      <c r="T55" s="3438"/>
      <c r="U55" s="3439"/>
      <c r="V55" s="3438"/>
      <c r="W55" s="3438"/>
      <c r="X55" s="3438"/>
      <c r="Y55" s="3438"/>
      <c r="Z55" s="3438"/>
      <c r="AA55" s="3438"/>
      <c r="AB55" s="3438"/>
      <c r="AC55" s="3438"/>
      <c r="AD55" s="3497"/>
    </row>
    <row r="56" spans="1:30" s="687" customFormat="1" ht="35.1" customHeight="1" thickBot="1">
      <c r="A56" s="818" t="s">
        <v>829</v>
      </c>
      <c r="B56" s="816"/>
      <c r="C56" s="817"/>
      <c r="D56" s="817"/>
      <c r="E56" s="817"/>
      <c r="F56" s="700"/>
      <c r="G56" s="723"/>
      <c r="H56" s="723"/>
      <c r="I56" s="723"/>
      <c r="J56" s="723"/>
      <c r="K56" s="723"/>
      <c r="L56" s="815"/>
      <c r="M56" s="815"/>
      <c r="N56" s="815"/>
      <c r="O56" s="700"/>
      <c r="P56" s="815"/>
      <c r="Q56" s="815"/>
      <c r="R56" s="815"/>
      <c r="S56" s="815"/>
      <c r="T56" s="815"/>
      <c r="U56" s="815"/>
      <c r="V56" s="815"/>
      <c r="W56" s="815"/>
      <c r="X56" s="815"/>
      <c r="Y56" s="815"/>
      <c r="Z56" s="815"/>
      <c r="AA56" s="815"/>
      <c r="AB56" s="712"/>
      <c r="AC56" s="815"/>
      <c r="AD56" s="713"/>
    </row>
    <row r="57" spans="1:30" s="687" customFormat="1" ht="15.95" customHeight="1">
      <c r="A57" s="693"/>
      <c r="B57" s="3442" t="s">
        <v>501</v>
      </c>
      <c r="C57" s="3443"/>
      <c r="D57" s="3443"/>
      <c r="E57" s="3444"/>
      <c r="F57" s="711"/>
      <c r="G57" s="3451" t="s">
        <v>274</v>
      </c>
      <c r="H57" s="3443"/>
      <c r="I57" s="3443"/>
      <c r="J57" s="3443"/>
      <c r="K57" s="3443"/>
      <c r="L57" s="3443"/>
      <c r="M57" s="3443"/>
      <c r="N57" s="3444"/>
      <c r="O57" s="3460" t="s">
        <v>868</v>
      </c>
      <c r="P57" s="3440"/>
      <c r="Q57" s="3462"/>
      <c r="R57" s="3440" t="s">
        <v>243</v>
      </c>
      <c r="S57" s="3462"/>
      <c r="T57" s="3440" t="s">
        <v>244</v>
      </c>
      <c r="U57" s="3440" t="s">
        <v>497</v>
      </c>
      <c r="V57" s="3440"/>
      <c r="W57" s="3440"/>
      <c r="X57" s="3460" t="s">
        <v>498</v>
      </c>
      <c r="Y57" s="3490"/>
      <c r="Z57" s="3492"/>
      <c r="AA57" s="3492"/>
      <c r="AB57" s="3492"/>
      <c r="AC57" s="3492"/>
      <c r="AD57" s="3493"/>
    </row>
    <row r="58" spans="1:30" s="687" customFormat="1" ht="15.95" customHeight="1">
      <c r="A58" s="693"/>
      <c r="B58" s="3445"/>
      <c r="C58" s="3446"/>
      <c r="D58" s="3446"/>
      <c r="E58" s="3447"/>
      <c r="F58" s="3426"/>
      <c r="G58" s="3454"/>
      <c r="H58" s="3446"/>
      <c r="I58" s="3446"/>
      <c r="J58" s="3446"/>
      <c r="K58" s="3446"/>
      <c r="L58" s="3446"/>
      <c r="M58" s="3446"/>
      <c r="N58" s="3447"/>
      <c r="O58" s="3461"/>
      <c r="P58" s="3441"/>
      <c r="Q58" s="3463"/>
      <c r="R58" s="3441"/>
      <c r="S58" s="3463"/>
      <c r="T58" s="3441"/>
      <c r="U58" s="3441"/>
      <c r="V58" s="3441"/>
      <c r="W58" s="3441"/>
      <c r="X58" s="3461"/>
      <c r="Y58" s="3491"/>
      <c r="Z58" s="3494"/>
      <c r="AA58" s="3494"/>
      <c r="AB58" s="3494"/>
      <c r="AC58" s="3494"/>
      <c r="AD58" s="3495"/>
    </row>
    <row r="59" spans="1:30" s="687" customFormat="1" ht="15.95" customHeight="1">
      <c r="A59" s="693"/>
      <c r="B59" s="3445"/>
      <c r="C59" s="3446"/>
      <c r="D59" s="3446"/>
      <c r="E59" s="3447"/>
      <c r="F59" s="3427"/>
      <c r="G59" s="3454"/>
      <c r="H59" s="3446"/>
      <c r="I59" s="3446"/>
      <c r="J59" s="3446"/>
      <c r="K59" s="3446"/>
      <c r="L59" s="3446"/>
      <c r="M59" s="3446"/>
      <c r="N59" s="3447"/>
      <c r="O59" s="3479"/>
      <c r="P59" s="3428" t="s">
        <v>502</v>
      </c>
      <c r="Q59" s="3429"/>
      <c r="R59" s="3430"/>
      <c r="S59" s="3434" t="s">
        <v>734</v>
      </c>
      <c r="T59" s="3435"/>
      <c r="U59" s="3436"/>
      <c r="V59" s="3435" t="s">
        <v>868</v>
      </c>
      <c r="W59" s="3435"/>
      <c r="X59" s="3435"/>
      <c r="Y59" s="3435" t="s">
        <v>243</v>
      </c>
      <c r="Z59" s="3435"/>
      <c r="AA59" s="3435" t="s">
        <v>244</v>
      </c>
      <c r="AB59" s="3435"/>
      <c r="AC59" s="3435" t="s">
        <v>99</v>
      </c>
      <c r="AD59" s="3496"/>
    </row>
    <row r="60" spans="1:30" s="687" customFormat="1" ht="15.95" customHeight="1" thickBot="1">
      <c r="A60" s="696"/>
      <c r="B60" s="3448"/>
      <c r="C60" s="3449"/>
      <c r="D60" s="3449"/>
      <c r="E60" s="3450"/>
      <c r="F60" s="706"/>
      <c r="G60" s="3580"/>
      <c r="H60" s="3449"/>
      <c r="I60" s="3449"/>
      <c r="J60" s="3449"/>
      <c r="K60" s="3449"/>
      <c r="L60" s="3449"/>
      <c r="M60" s="3449"/>
      <c r="N60" s="3450"/>
      <c r="O60" s="3480"/>
      <c r="P60" s="3431"/>
      <c r="Q60" s="3432"/>
      <c r="R60" s="3433"/>
      <c r="S60" s="3437"/>
      <c r="T60" s="3438"/>
      <c r="U60" s="3439"/>
      <c r="V60" s="3438"/>
      <c r="W60" s="3438"/>
      <c r="X60" s="3438"/>
      <c r="Y60" s="3438"/>
      <c r="Z60" s="3438"/>
      <c r="AA60" s="3438"/>
      <c r="AB60" s="3438"/>
      <c r="AC60" s="3438"/>
      <c r="AD60" s="3497"/>
    </row>
    <row r="61" spans="1:30" ht="35.1" customHeight="1" thickBot="1">
      <c r="A61" s="690" t="s">
        <v>830</v>
      </c>
      <c r="B61" s="699"/>
      <c r="C61" s="691"/>
      <c r="D61" s="691"/>
      <c r="E61" s="691"/>
      <c r="F61" s="691"/>
      <c r="G61" s="691"/>
      <c r="H61" s="691"/>
      <c r="I61" s="691"/>
      <c r="J61" s="691"/>
      <c r="K61" s="691"/>
      <c r="L61" s="691"/>
      <c r="M61" s="691"/>
      <c r="N61" s="691"/>
      <c r="O61" s="691"/>
      <c r="P61" s="691"/>
      <c r="Q61" s="691"/>
      <c r="R61" s="691"/>
      <c r="S61" s="685"/>
      <c r="T61" s="685"/>
      <c r="U61" s="685"/>
      <c r="V61" s="691"/>
      <c r="W61" s="691"/>
      <c r="X61" s="691"/>
      <c r="Y61" s="691"/>
      <c r="Z61" s="691"/>
      <c r="AA61" s="691"/>
      <c r="AB61" s="691"/>
      <c r="AC61" s="691"/>
      <c r="AD61" s="692"/>
    </row>
    <row r="62" spans="1:30" ht="35.1" customHeight="1">
      <c r="A62" s="693"/>
      <c r="B62" s="3590" t="s">
        <v>517</v>
      </c>
      <c r="C62" s="3571"/>
      <c r="D62" s="3571"/>
      <c r="E62" s="3571"/>
      <c r="F62" s="3591"/>
      <c r="G62" s="3592"/>
      <c r="H62" s="3592"/>
      <c r="I62" s="3592"/>
      <c r="J62" s="3592"/>
      <c r="K62" s="3592"/>
      <c r="L62" s="3592"/>
      <c r="M62" s="3592"/>
      <c r="N62" s="3592"/>
      <c r="O62" s="3592"/>
      <c r="P62" s="3592"/>
      <c r="Q62" s="3592"/>
      <c r="R62" s="3592"/>
      <c r="S62" s="3592"/>
      <c r="T62" s="3592"/>
      <c r="U62" s="3592"/>
      <c r="V62" s="3592"/>
      <c r="W62" s="3592"/>
      <c r="X62" s="3592"/>
      <c r="Y62" s="3592"/>
      <c r="Z62" s="3592"/>
      <c r="AA62" s="3592"/>
      <c r="AB62" s="3592"/>
      <c r="AC62" s="3592"/>
      <c r="AD62" s="3593"/>
    </row>
    <row r="63" spans="1:30" ht="35.1" customHeight="1">
      <c r="A63" s="693"/>
      <c r="B63" s="3594" t="s">
        <v>518</v>
      </c>
      <c r="C63" s="3540"/>
      <c r="D63" s="3540"/>
      <c r="E63" s="3541"/>
      <c r="F63" s="3595"/>
      <c r="G63" s="3596"/>
      <c r="H63" s="3596"/>
      <c r="I63" s="3596"/>
      <c r="J63" s="3596"/>
      <c r="K63" s="3596"/>
      <c r="L63" s="3596"/>
      <c r="M63" s="3596"/>
      <c r="N63" s="3596"/>
      <c r="O63" s="3596"/>
      <c r="P63" s="3596"/>
      <c r="Q63" s="3596"/>
      <c r="R63" s="3596"/>
      <c r="S63" s="3596"/>
      <c r="T63" s="3596"/>
      <c r="U63" s="3596"/>
      <c r="V63" s="3596"/>
      <c r="W63" s="3596"/>
      <c r="X63" s="3596"/>
      <c r="Y63" s="3596"/>
      <c r="Z63" s="3596"/>
      <c r="AA63" s="3596"/>
      <c r="AB63" s="3596"/>
      <c r="AC63" s="3596"/>
      <c r="AD63" s="3597"/>
    </row>
    <row r="64" spans="1:30" ht="15.95" customHeight="1">
      <c r="A64" s="693"/>
      <c r="B64" s="3598" t="s">
        <v>501</v>
      </c>
      <c r="C64" s="3578"/>
      <c r="D64" s="3578"/>
      <c r="E64" s="3579"/>
      <c r="F64" s="702"/>
      <c r="G64" s="3535" t="s">
        <v>519</v>
      </c>
      <c r="H64" s="3578"/>
      <c r="I64" s="3578"/>
      <c r="J64" s="3578"/>
      <c r="K64" s="3578"/>
      <c r="L64" s="3578"/>
      <c r="M64" s="3578"/>
      <c r="N64" s="3579"/>
      <c r="O64" s="3508" t="s">
        <v>868</v>
      </c>
      <c r="P64" s="3531"/>
      <c r="Q64" s="3514"/>
      <c r="R64" s="3531" t="s">
        <v>243</v>
      </c>
      <c r="S64" s="3514"/>
      <c r="T64" s="3531" t="s">
        <v>244</v>
      </c>
      <c r="U64" s="3531" t="s">
        <v>497</v>
      </c>
      <c r="V64" s="3531"/>
      <c r="W64" s="3531"/>
      <c r="X64" s="3508" t="s">
        <v>498</v>
      </c>
      <c r="Y64" s="3509"/>
      <c r="Z64" s="3511"/>
      <c r="AA64" s="3511"/>
      <c r="AB64" s="3511"/>
      <c r="AC64" s="3511"/>
      <c r="AD64" s="3512"/>
    </row>
    <row r="65" spans="1:30" ht="15.95" customHeight="1">
      <c r="A65" s="693"/>
      <c r="B65" s="3445"/>
      <c r="C65" s="3446"/>
      <c r="D65" s="3446"/>
      <c r="E65" s="3447"/>
      <c r="F65" s="3426"/>
      <c r="G65" s="3454"/>
      <c r="H65" s="3446"/>
      <c r="I65" s="3446"/>
      <c r="J65" s="3446"/>
      <c r="K65" s="3446"/>
      <c r="L65" s="3446"/>
      <c r="M65" s="3446"/>
      <c r="N65" s="3447"/>
      <c r="O65" s="3461"/>
      <c r="P65" s="3441"/>
      <c r="Q65" s="3463"/>
      <c r="R65" s="3441"/>
      <c r="S65" s="3463"/>
      <c r="T65" s="3441"/>
      <c r="U65" s="3441"/>
      <c r="V65" s="3441"/>
      <c r="W65" s="3441"/>
      <c r="X65" s="3461"/>
      <c r="Y65" s="3491"/>
      <c r="Z65" s="3494"/>
      <c r="AA65" s="3494"/>
      <c r="AB65" s="3494"/>
      <c r="AC65" s="3494"/>
      <c r="AD65" s="3495"/>
    </row>
    <row r="66" spans="1:30" ht="15.95" customHeight="1">
      <c r="A66" s="693"/>
      <c r="B66" s="3445"/>
      <c r="C66" s="3446"/>
      <c r="D66" s="3446"/>
      <c r="E66" s="3447"/>
      <c r="F66" s="3427"/>
      <c r="G66" s="3454"/>
      <c r="H66" s="3446"/>
      <c r="I66" s="3446"/>
      <c r="J66" s="3446"/>
      <c r="K66" s="3446"/>
      <c r="L66" s="3446"/>
      <c r="M66" s="3446"/>
      <c r="N66" s="3447"/>
      <c r="O66" s="3479"/>
      <c r="P66" s="3428" t="s">
        <v>502</v>
      </c>
      <c r="Q66" s="3429"/>
      <c r="R66" s="3430"/>
      <c r="S66" s="3434" t="s">
        <v>734</v>
      </c>
      <c r="T66" s="3435"/>
      <c r="U66" s="3436"/>
      <c r="V66" s="3435" t="s">
        <v>868</v>
      </c>
      <c r="W66" s="3435"/>
      <c r="X66" s="3435"/>
      <c r="Y66" s="3435" t="s">
        <v>243</v>
      </c>
      <c r="Z66" s="3435"/>
      <c r="AA66" s="3435" t="s">
        <v>244</v>
      </c>
      <c r="AB66" s="3435"/>
      <c r="AC66" s="3435" t="s">
        <v>99</v>
      </c>
      <c r="AD66" s="3496"/>
    </row>
    <row r="67" spans="1:30" ht="15.95" customHeight="1" thickBot="1">
      <c r="A67" s="696"/>
      <c r="B67" s="3448"/>
      <c r="C67" s="3449"/>
      <c r="D67" s="3449"/>
      <c r="E67" s="3450"/>
      <c r="F67" s="706"/>
      <c r="G67" s="3580"/>
      <c r="H67" s="3449"/>
      <c r="I67" s="3449"/>
      <c r="J67" s="3449"/>
      <c r="K67" s="3449"/>
      <c r="L67" s="3449"/>
      <c r="M67" s="3449"/>
      <c r="N67" s="3450"/>
      <c r="O67" s="3480"/>
      <c r="P67" s="3431"/>
      <c r="Q67" s="3432"/>
      <c r="R67" s="3433"/>
      <c r="S67" s="3437"/>
      <c r="T67" s="3438"/>
      <c r="U67" s="3439"/>
      <c r="V67" s="3438"/>
      <c r="W67" s="3438"/>
      <c r="X67" s="3438"/>
      <c r="Y67" s="3438"/>
      <c r="Z67" s="3438"/>
      <c r="AA67" s="3438"/>
      <c r="AB67" s="3438"/>
      <c r="AC67" s="3438"/>
      <c r="AD67" s="3497"/>
    </row>
    <row r="68" spans="1:30" s="687" customFormat="1" ht="35.1" customHeight="1" thickBot="1">
      <c r="A68" s="840" t="s">
        <v>869</v>
      </c>
      <c r="B68" s="899"/>
      <c r="C68" s="900"/>
      <c r="D68" s="900"/>
      <c r="E68" s="900"/>
      <c r="F68" s="898"/>
      <c r="G68" s="902"/>
      <c r="H68" s="902"/>
      <c r="I68" s="902"/>
      <c r="J68" s="902"/>
      <c r="K68" s="902"/>
      <c r="L68" s="901"/>
      <c r="M68" s="901"/>
      <c r="N68" s="901"/>
      <c r="O68" s="898"/>
      <c r="P68" s="901"/>
      <c r="Q68" s="901"/>
      <c r="R68" s="901"/>
      <c r="S68" s="901"/>
      <c r="T68" s="901"/>
      <c r="U68" s="901"/>
      <c r="V68" s="901"/>
      <c r="W68" s="901"/>
      <c r="X68" s="901"/>
      <c r="Y68" s="901"/>
      <c r="Z68" s="901"/>
      <c r="AA68" s="901"/>
      <c r="AB68" s="686"/>
      <c r="AC68" s="901"/>
      <c r="AD68" s="710"/>
    </row>
    <row r="69" spans="1:30" s="687" customFormat="1" ht="12.75" customHeight="1">
      <c r="A69" s="838"/>
      <c r="B69" s="3442" t="s">
        <v>501</v>
      </c>
      <c r="C69" s="3443"/>
      <c r="D69" s="3443"/>
      <c r="E69" s="3444"/>
      <c r="F69" s="841"/>
      <c r="G69" s="3451" t="s">
        <v>870</v>
      </c>
      <c r="H69" s="3443"/>
      <c r="I69" s="3443"/>
      <c r="J69" s="3443"/>
      <c r="K69" s="3443"/>
      <c r="L69" s="3443"/>
      <c r="M69" s="3443"/>
      <c r="N69" s="3444"/>
      <c r="O69" s="3460" t="s">
        <v>868</v>
      </c>
      <c r="P69" s="3440"/>
      <c r="Q69" s="3440"/>
      <c r="R69" s="3440" t="s">
        <v>243</v>
      </c>
      <c r="S69" s="3440"/>
      <c r="T69" s="3440" t="s">
        <v>244</v>
      </c>
      <c r="U69" s="3440" t="s">
        <v>497</v>
      </c>
      <c r="V69" s="3440"/>
      <c r="W69" s="3440"/>
      <c r="X69" s="3460" t="s">
        <v>498</v>
      </c>
      <c r="Y69" s="3490"/>
      <c r="Z69" s="3443"/>
      <c r="AA69" s="3443"/>
      <c r="AB69" s="3443"/>
      <c r="AC69" s="3443"/>
      <c r="AD69" s="3612"/>
    </row>
    <row r="70" spans="1:30" s="687" customFormat="1" ht="15.95" customHeight="1">
      <c r="A70" s="838"/>
      <c r="B70" s="3445"/>
      <c r="C70" s="3446"/>
      <c r="D70" s="3446"/>
      <c r="E70" s="3447"/>
      <c r="F70" s="3426"/>
      <c r="G70" s="3454"/>
      <c r="H70" s="3446"/>
      <c r="I70" s="3446"/>
      <c r="J70" s="3446"/>
      <c r="K70" s="3446"/>
      <c r="L70" s="3446"/>
      <c r="M70" s="3446"/>
      <c r="N70" s="3447"/>
      <c r="O70" s="3461"/>
      <c r="P70" s="3441"/>
      <c r="Q70" s="3441"/>
      <c r="R70" s="3441"/>
      <c r="S70" s="3441"/>
      <c r="T70" s="3441"/>
      <c r="U70" s="3441"/>
      <c r="V70" s="3441"/>
      <c r="W70" s="3441"/>
      <c r="X70" s="3461"/>
      <c r="Y70" s="3491"/>
      <c r="Z70" s="3613"/>
      <c r="AA70" s="3613"/>
      <c r="AB70" s="3613"/>
      <c r="AC70" s="3613"/>
      <c r="AD70" s="3614"/>
    </row>
    <row r="71" spans="1:30" s="687" customFormat="1" ht="15.95" customHeight="1">
      <c r="A71" s="838"/>
      <c r="B71" s="3445"/>
      <c r="C71" s="3446"/>
      <c r="D71" s="3446"/>
      <c r="E71" s="3447"/>
      <c r="F71" s="3427"/>
      <c r="G71" s="3454"/>
      <c r="H71" s="3446"/>
      <c r="I71" s="3446"/>
      <c r="J71" s="3446"/>
      <c r="K71" s="3446"/>
      <c r="L71" s="3446"/>
      <c r="M71" s="3446"/>
      <c r="N71" s="3447"/>
      <c r="O71" s="3479"/>
      <c r="P71" s="3428" t="s">
        <v>502</v>
      </c>
      <c r="Q71" s="3429"/>
      <c r="R71" s="3430"/>
      <c r="S71" s="3434" t="s">
        <v>734</v>
      </c>
      <c r="T71" s="3435"/>
      <c r="U71" s="3436"/>
      <c r="V71" s="3435" t="s">
        <v>868</v>
      </c>
      <c r="W71" s="3435"/>
      <c r="X71" s="3435"/>
      <c r="Y71" s="3435" t="s">
        <v>243</v>
      </c>
      <c r="Z71" s="3435"/>
      <c r="AA71" s="3435" t="s">
        <v>244</v>
      </c>
      <c r="AB71" s="3435"/>
      <c r="AC71" s="3435" t="s">
        <v>99</v>
      </c>
      <c r="AD71" s="3496"/>
    </row>
    <row r="72" spans="1:30" s="687" customFormat="1" ht="15.95" customHeight="1" thickBot="1">
      <c r="A72" s="696"/>
      <c r="B72" s="3448"/>
      <c r="C72" s="3611"/>
      <c r="D72" s="3611"/>
      <c r="E72" s="3450"/>
      <c r="F72" s="839"/>
      <c r="G72" s="3580"/>
      <c r="H72" s="3611"/>
      <c r="I72" s="3611"/>
      <c r="J72" s="3611"/>
      <c r="K72" s="3611"/>
      <c r="L72" s="3611"/>
      <c r="M72" s="3611"/>
      <c r="N72" s="3450"/>
      <c r="O72" s="3480"/>
      <c r="P72" s="3431"/>
      <c r="Q72" s="3432"/>
      <c r="R72" s="3433"/>
      <c r="S72" s="3437"/>
      <c r="T72" s="3438"/>
      <c r="U72" s="3439"/>
      <c r="V72" s="3438"/>
      <c r="W72" s="3438"/>
      <c r="X72" s="3438"/>
      <c r="Y72" s="3438"/>
      <c r="Z72" s="3438"/>
      <c r="AA72" s="3438"/>
      <c r="AB72" s="3438"/>
      <c r="AC72" s="3438"/>
      <c r="AD72" s="3497"/>
    </row>
    <row r="73" spans="1:30" ht="34.5" customHeight="1" thickBot="1">
      <c r="A73" s="3599" t="s">
        <v>871</v>
      </c>
      <c r="B73" s="3600"/>
      <c r="C73" s="3600"/>
      <c r="D73" s="3600"/>
      <c r="E73" s="3600"/>
      <c r="F73" s="3600"/>
      <c r="G73" s="3600"/>
      <c r="H73" s="3600"/>
      <c r="I73" s="3600"/>
      <c r="J73" s="3600"/>
      <c r="K73" s="3600"/>
      <c r="L73" s="3600"/>
      <c r="M73" s="3600"/>
      <c r="N73" s="3600"/>
      <c r="O73" s="3600"/>
      <c r="P73" s="722"/>
      <c r="Q73" s="722"/>
      <c r="R73" s="722"/>
      <c r="S73" s="733"/>
      <c r="T73" s="733"/>
      <c r="U73" s="733"/>
      <c r="V73" s="733"/>
      <c r="W73" s="733"/>
      <c r="X73" s="733"/>
      <c r="Y73" s="733"/>
      <c r="Z73" s="733"/>
      <c r="AA73" s="733"/>
      <c r="AB73" s="733"/>
      <c r="AC73" s="733"/>
      <c r="AD73" s="729"/>
    </row>
    <row r="74" spans="1:30" ht="18" customHeight="1">
      <c r="A74" s="693"/>
      <c r="B74" s="3442" t="s">
        <v>501</v>
      </c>
      <c r="C74" s="3443"/>
      <c r="D74" s="3443"/>
      <c r="E74" s="3444"/>
      <c r="F74" s="711"/>
      <c r="G74" s="3451" t="s">
        <v>758</v>
      </c>
      <c r="H74" s="3452"/>
      <c r="I74" s="3452"/>
      <c r="J74" s="3452"/>
      <c r="K74" s="3452"/>
      <c r="L74" s="3452"/>
      <c r="M74" s="3452"/>
      <c r="N74" s="3453"/>
      <c r="O74" s="3460" t="s">
        <v>868</v>
      </c>
      <c r="P74" s="3440"/>
      <c r="Q74" s="3462"/>
      <c r="R74" s="3440" t="s">
        <v>243</v>
      </c>
      <c r="S74" s="3462"/>
      <c r="T74" s="3440" t="s">
        <v>244</v>
      </c>
      <c r="U74" s="3440" t="s">
        <v>497</v>
      </c>
      <c r="V74" s="3440"/>
      <c r="W74" s="3440"/>
      <c r="X74" s="3460" t="s">
        <v>498</v>
      </c>
      <c r="Y74" s="3490"/>
      <c r="Z74" s="3492"/>
      <c r="AA74" s="3492"/>
      <c r="AB74" s="3492"/>
      <c r="AC74" s="3492"/>
      <c r="AD74" s="3493"/>
    </row>
    <row r="75" spans="1:30" ht="18" customHeight="1">
      <c r="A75" s="693"/>
      <c r="B75" s="3445"/>
      <c r="C75" s="3446"/>
      <c r="D75" s="3446"/>
      <c r="E75" s="3447"/>
      <c r="F75" s="3426"/>
      <c r="G75" s="3454"/>
      <c r="H75" s="3455"/>
      <c r="I75" s="3455"/>
      <c r="J75" s="3455"/>
      <c r="K75" s="3455"/>
      <c r="L75" s="3455"/>
      <c r="M75" s="3455"/>
      <c r="N75" s="3456"/>
      <c r="O75" s="3461"/>
      <c r="P75" s="3441"/>
      <c r="Q75" s="3463"/>
      <c r="R75" s="3441"/>
      <c r="S75" s="3463"/>
      <c r="T75" s="3441"/>
      <c r="U75" s="3441"/>
      <c r="V75" s="3441"/>
      <c r="W75" s="3441"/>
      <c r="X75" s="3461"/>
      <c r="Y75" s="3491"/>
      <c r="Z75" s="3494"/>
      <c r="AA75" s="3494"/>
      <c r="AB75" s="3494"/>
      <c r="AC75" s="3494"/>
      <c r="AD75" s="3495"/>
    </row>
    <row r="76" spans="1:30" ht="18" customHeight="1">
      <c r="A76" s="693"/>
      <c r="B76" s="3445"/>
      <c r="C76" s="3446"/>
      <c r="D76" s="3446"/>
      <c r="E76" s="3447"/>
      <c r="F76" s="3427"/>
      <c r="G76" s="3454"/>
      <c r="H76" s="3455"/>
      <c r="I76" s="3455"/>
      <c r="J76" s="3455"/>
      <c r="K76" s="3455"/>
      <c r="L76" s="3455"/>
      <c r="M76" s="3455"/>
      <c r="N76" s="3456"/>
      <c r="O76" s="3479"/>
      <c r="P76" s="3428" t="s">
        <v>502</v>
      </c>
      <c r="Q76" s="3429"/>
      <c r="R76" s="3430"/>
      <c r="S76" s="3434" t="s">
        <v>734</v>
      </c>
      <c r="T76" s="3435"/>
      <c r="U76" s="3436"/>
      <c r="V76" s="3434" t="s">
        <v>868</v>
      </c>
      <c r="W76" s="3435"/>
      <c r="X76" s="3435"/>
      <c r="Y76" s="3435" t="s">
        <v>243</v>
      </c>
      <c r="Z76" s="3435"/>
      <c r="AA76" s="3435" t="s">
        <v>244</v>
      </c>
      <c r="AB76" s="3435"/>
      <c r="AC76" s="3435" t="s">
        <v>99</v>
      </c>
      <c r="AD76" s="3496"/>
    </row>
    <row r="77" spans="1:30" ht="18" customHeight="1">
      <c r="A77" s="693"/>
      <c r="B77" s="3445"/>
      <c r="C77" s="3446"/>
      <c r="D77" s="3446"/>
      <c r="E77" s="3447"/>
      <c r="F77" s="718"/>
      <c r="G77" s="3454"/>
      <c r="H77" s="3455"/>
      <c r="I77" s="3455"/>
      <c r="J77" s="3455"/>
      <c r="K77" s="3455"/>
      <c r="L77" s="3455"/>
      <c r="M77" s="3455"/>
      <c r="N77" s="3456"/>
      <c r="O77" s="3516"/>
      <c r="P77" s="3517"/>
      <c r="Q77" s="3518"/>
      <c r="R77" s="3519"/>
      <c r="S77" s="3520"/>
      <c r="T77" s="3521"/>
      <c r="U77" s="3574"/>
      <c r="V77" s="3520"/>
      <c r="W77" s="3521"/>
      <c r="X77" s="3521"/>
      <c r="Y77" s="3521"/>
      <c r="Z77" s="3521"/>
      <c r="AA77" s="3521"/>
      <c r="AB77" s="3521"/>
      <c r="AC77" s="3521"/>
      <c r="AD77" s="3542"/>
    </row>
    <row r="78" spans="1:30" ht="18" customHeight="1">
      <c r="A78" s="693"/>
      <c r="B78" s="3445"/>
      <c r="C78" s="3446"/>
      <c r="D78" s="3446"/>
      <c r="E78" s="3447"/>
      <c r="F78" s="702"/>
      <c r="G78" s="3535" t="s">
        <v>759</v>
      </c>
      <c r="H78" s="3543"/>
      <c r="I78" s="3543"/>
      <c r="J78" s="3543"/>
      <c r="K78" s="3543"/>
      <c r="L78" s="3543"/>
      <c r="M78" s="3543"/>
      <c r="N78" s="3544"/>
      <c r="O78" s="3508" t="s">
        <v>868</v>
      </c>
      <c r="P78" s="3531"/>
      <c r="Q78" s="3514"/>
      <c r="R78" s="3531" t="s">
        <v>243</v>
      </c>
      <c r="S78" s="3514"/>
      <c r="T78" s="3531" t="s">
        <v>244</v>
      </c>
      <c r="U78" s="3531" t="s">
        <v>497</v>
      </c>
      <c r="V78" s="3531"/>
      <c r="W78" s="3531"/>
      <c r="X78" s="3508" t="s">
        <v>498</v>
      </c>
      <c r="Y78" s="3509"/>
      <c r="Z78" s="3511"/>
      <c r="AA78" s="3511"/>
      <c r="AB78" s="3511"/>
      <c r="AC78" s="3511"/>
      <c r="AD78" s="3512"/>
    </row>
    <row r="79" spans="1:30" ht="18" customHeight="1">
      <c r="A79" s="693"/>
      <c r="B79" s="3445"/>
      <c r="C79" s="3446"/>
      <c r="D79" s="3446"/>
      <c r="E79" s="3447"/>
      <c r="F79" s="3426"/>
      <c r="G79" s="3454"/>
      <c r="H79" s="3455"/>
      <c r="I79" s="3455"/>
      <c r="J79" s="3455"/>
      <c r="K79" s="3455"/>
      <c r="L79" s="3455"/>
      <c r="M79" s="3455"/>
      <c r="N79" s="3456"/>
      <c r="O79" s="3461"/>
      <c r="P79" s="3441"/>
      <c r="Q79" s="3463"/>
      <c r="R79" s="3441"/>
      <c r="S79" s="3463"/>
      <c r="T79" s="3441"/>
      <c r="U79" s="3441"/>
      <c r="V79" s="3441"/>
      <c r="W79" s="3441"/>
      <c r="X79" s="3461"/>
      <c r="Y79" s="3491"/>
      <c r="Z79" s="3494"/>
      <c r="AA79" s="3494"/>
      <c r="AB79" s="3494"/>
      <c r="AC79" s="3494"/>
      <c r="AD79" s="3495"/>
    </row>
    <row r="80" spans="1:30" ht="18" customHeight="1">
      <c r="A80" s="693"/>
      <c r="B80" s="3445"/>
      <c r="C80" s="3446"/>
      <c r="D80" s="3446"/>
      <c r="E80" s="3447"/>
      <c r="F80" s="3427"/>
      <c r="G80" s="3454"/>
      <c r="H80" s="3455"/>
      <c r="I80" s="3455"/>
      <c r="J80" s="3455"/>
      <c r="K80" s="3455"/>
      <c r="L80" s="3455"/>
      <c r="M80" s="3455"/>
      <c r="N80" s="3456"/>
      <c r="O80" s="3479"/>
      <c r="P80" s="3428" t="s">
        <v>502</v>
      </c>
      <c r="Q80" s="3429"/>
      <c r="R80" s="3430"/>
      <c r="S80" s="3434" t="s">
        <v>734</v>
      </c>
      <c r="T80" s="3435"/>
      <c r="U80" s="3436"/>
      <c r="V80" s="3434" t="s">
        <v>868</v>
      </c>
      <c r="W80" s="3435"/>
      <c r="X80" s="3435"/>
      <c r="Y80" s="3435" t="s">
        <v>243</v>
      </c>
      <c r="Z80" s="3435"/>
      <c r="AA80" s="3435" t="s">
        <v>244</v>
      </c>
      <c r="AB80" s="3435"/>
      <c r="AC80" s="3435" t="s">
        <v>99</v>
      </c>
      <c r="AD80" s="3496"/>
    </row>
    <row r="81" spans="1:30" ht="18" customHeight="1" thickBot="1">
      <c r="A81" s="720"/>
      <c r="B81" s="3448"/>
      <c r="C81" s="3449"/>
      <c r="D81" s="3449"/>
      <c r="E81" s="3450"/>
      <c r="F81" s="706"/>
      <c r="G81" s="3457"/>
      <c r="H81" s="3458"/>
      <c r="I81" s="3458"/>
      <c r="J81" s="3458"/>
      <c r="K81" s="3458"/>
      <c r="L81" s="3458"/>
      <c r="M81" s="3458"/>
      <c r="N81" s="3459"/>
      <c r="O81" s="3480"/>
      <c r="P81" s="3431"/>
      <c r="Q81" s="3432"/>
      <c r="R81" s="3433"/>
      <c r="S81" s="3437"/>
      <c r="T81" s="3438"/>
      <c r="U81" s="3439"/>
      <c r="V81" s="3437"/>
      <c r="W81" s="3438"/>
      <c r="X81" s="3438"/>
      <c r="Y81" s="3438"/>
      <c r="Z81" s="3438"/>
      <c r="AA81" s="3438"/>
      <c r="AB81" s="3438"/>
      <c r="AC81" s="3438"/>
      <c r="AD81" s="3497"/>
    </row>
    <row r="82" spans="1:30" s="687" customFormat="1" ht="35.1" customHeight="1" thickBot="1">
      <c r="A82" s="739" t="s">
        <v>1729</v>
      </c>
      <c r="B82" s="731"/>
      <c r="C82" s="732"/>
      <c r="D82" s="732"/>
      <c r="E82" s="732"/>
      <c r="F82" s="700"/>
      <c r="G82" s="723"/>
      <c r="H82" s="723"/>
      <c r="I82" s="723"/>
      <c r="J82" s="723"/>
      <c r="K82" s="723"/>
      <c r="L82" s="728"/>
      <c r="M82" s="728"/>
      <c r="N82" s="728"/>
      <c r="O82" s="728"/>
      <c r="P82" s="728"/>
      <c r="Q82" s="728"/>
      <c r="R82" s="728"/>
      <c r="S82" s="728"/>
      <c r="T82" s="728"/>
      <c r="U82" s="728"/>
      <c r="V82" s="728"/>
      <c r="W82" s="728"/>
      <c r="X82" s="728"/>
      <c r="Y82" s="728"/>
      <c r="Z82" s="728"/>
      <c r="AA82" s="728"/>
      <c r="AB82" s="728"/>
      <c r="AC82" s="728"/>
      <c r="AD82" s="713"/>
    </row>
    <row r="83" spans="1:30" s="687" customFormat="1" ht="42" customHeight="1">
      <c r="A83" s="719"/>
      <c r="B83" s="3442" t="s">
        <v>1131</v>
      </c>
      <c r="C83" s="3443"/>
      <c r="D83" s="3443"/>
      <c r="E83" s="3444"/>
      <c r="F83" s="711"/>
      <c r="G83" s="3451" t="s">
        <v>1846</v>
      </c>
      <c r="H83" s="3452"/>
      <c r="I83" s="3453"/>
      <c r="J83" s="3604" t="s">
        <v>724</v>
      </c>
      <c r="K83" s="3451"/>
      <c r="L83" s="3452"/>
      <c r="M83" s="3452"/>
      <c r="N83" s="3453"/>
      <c r="O83" s="3573" t="s">
        <v>868</v>
      </c>
      <c r="P83" s="3573"/>
      <c r="Q83" s="848"/>
      <c r="R83" s="872" t="s">
        <v>243</v>
      </c>
      <c r="S83" s="848"/>
      <c r="T83" s="872" t="s">
        <v>244</v>
      </c>
      <c r="U83" s="3573" t="s">
        <v>497</v>
      </c>
      <c r="V83" s="3573"/>
      <c r="W83" s="3607"/>
      <c r="X83" s="3515" t="s">
        <v>498</v>
      </c>
      <c r="Y83" s="3515"/>
      <c r="Z83" s="3615"/>
      <c r="AA83" s="3615"/>
      <c r="AB83" s="3615"/>
      <c r="AC83" s="3615"/>
      <c r="AD83" s="3616"/>
    </row>
    <row r="84" spans="1:30" s="687" customFormat="1" ht="42" customHeight="1">
      <c r="A84" s="719"/>
      <c r="B84" s="3445"/>
      <c r="C84" s="3446"/>
      <c r="D84" s="3446"/>
      <c r="E84" s="3447"/>
      <c r="F84" s="702"/>
      <c r="G84" s="3454"/>
      <c r="H84" s="3455"/>
      <c r="I84" s="3456"/>
      <c r="J84" s="3605"/>
      <c r="K84" s="3537"/>
      <c r="L84" s="3538"/>
      <c r="M84" s="3538"/>
      <c r="N84" s="3568"/>
      <c r="O84" s="1254"/>
      <c r="P84" s="3563" t="s">
        <v>754</v>
      </c>
      <c r="Q84" s="3564"/>
      <c r="R84" s="3565"/>
      <c r="S84" s="3567" t="s">
        <v>734</v>
      </c>
      <c r="T84" s="3564"/>
      <c r="U84" s="3565"/>
      <c r="V84" s="3567" t="s">
        <v>868</v>
      </c>
      <c r="W84" s="3564"/>
      <c r="X84" s="1252"/>
      <c r="Y84" s="1252" t="s">
        <v>243</v>
      </c>
      <c r="Z84" s="1252"/>
      <c r="AA84" s="1252" t="s">
        <v>244</v>
      </c>
      <c r="AB84" s="1252"/>
      <c r="AC84" s="1252" t="s">
        <v>270</v>
      </c>
      <c r="AD84" s="1255"/>
    </row>
    <row r="85" spans="1:30" s="687" customFormat="1" ht="42" customHeight="1">
      <c r="A85" s="719"/>
      <c r="B85" s="3445"/>
      <c r="C85" s="3446"/>
      <c r="D85" s="3446"/>
      <c r="E85" s="3447"/>
      <c r="F85" s="3426"/>
      <c r="G85" s="3454"/>
      <c r="H85" s="3455"/>
      <c r="I85" s="3456"/>
      <c r="J85" s="3605"/>
      <c r="K85" s="3535"/>
      <c r="L85" s="3543"/>
      <c r="M85" s="3543"/>
      <c r="N85" s="3544"/>
      <c r="O85" s="3558" t="s">
        <v>868</v>
      </c>
      <c r="P85" s="3558"/>
      <c r="Q85" s="874"/>
      <c r="R85" s="875" t="s">
        <v>243</v>
      </c>
      <c r="S85" s="874"/>
      <c r="T85" s="875" t="s">
        <v>244</v>
      </c>
      <c r="U85" s="3558" t="s">
        <v>497</v>
      </c>
      <c r="V85" s="3558"/>
      <c r="W85" s="3559"/>
      <c r="X85" s="3560" t="s">
        <v>498</v>
      </c>
      <c r="Y85" s="3560"/>
      <c r="Z85" s="3561"/>
      <c r="AA85" s="3561"/>
      <c r="AB85" s="3561"/>
      <c r="AC85" s="3561"/>
      <c r="AD85" s="3562"/>
    </row>
    <row r="86" spans="1:30" s="687" customFormat="1" ht="42" customHeight="1">
      <c r="A86" s="719"/>
      <c r="B86" s="3445"/>
      <c r="C86" s="3446"/>
      <c r="D86" s="3446"/>
      <c r="E86" s="3447"/>
      <c r="F86" s="3427"/>
      <c r="G86" s="3454"/>
      <c r="H86" s="3455"/>
      <c r="I86" s="3456"/>
      <c r="J86" s="3605"/>
      <c r="K86" s="3537"/>
      <c r="L86" s="3538"/>
      <c r="M86" s="3538"/>
      <c r="N86" s="3568"/>
      <c r="O86" s="1254"/>
      <c r="P86" s="3563" t="s">
        <v>754</v>
      </c>
      <c r="Q86" s="3564"/>
      <c r="R86" s="3565"/>
      <c r="S86" s="3567" t="s">
        <v>734</v>
      </c>
      <c r="T86" s="3564"/>
      <c r="U86" s="3565"/>
      <c r="V86" s="3567" t="s">
        <v>868</v>
      </c>
      <c r="W86" s="3564"/>
      <c r="X86" s="1252"/>
      <c r="Y86" s="1252" t="s">
        <v>243</v>
      </c>
      <c r="Z86" s="1252"/>
      <c r="AA86" s="1252" t="s">
        <v>244</v>
      </c>
      <c r="AB86" s="1252"/>
      <c r="AC86" s="1252" t="s">
        <v>270</v>
      </c>
      <c r="AD86" s="1255"/>
    </row>
    <row r="87" spans="1:30" s="687" customFormat="1" ht="42" customHeight="1">
      <c r="A87" s="719"/>
      <c r="B87" s="3445"/>
      <c r="C87" s="3446"/>
      <c r="D87" s="3446"/>
      <c r="E87" s="3447"/>
      <c r="F87" s="702"/>
      <c r="G87" s="3454"/>
      <c r="H87" s="3455"/>
      <c r="I87" s="3456"/>
      <c r="J87" s="3605"/>
      <c r="K87" s="3585"/>
      <c r="L87" s="3578"/>
      <c r="M87" s="3578"/>
      <c r="N87" s="3579"/>
      <c r="O87" s="3557" t="s">
        <v>868</v>
      </c>
      <c r="P87" s="3558"/>
      <c r="Q87" s="874"/>
      <c r="R87" s="875" t="s">
        <v>243</v>
      </c>
      <c r="S87" s="874"/>
      <c r="T87" s="875" t="s">
        <v>244</v>
      </c>
      <c r="U87" s="3558" t="s">
        <v>497</v>
      </c>
      <c r="V87" s="3558"/>
      <c r="W87" s="3559"/>
      <c r="X87" s="3560" t="s">
        <v>498</v>
      </c>
      <c r="Y87" s="3560"/>
      <c r="Z87" s="3561"/>
      <c r="AA87" s="3561"/>
      <c r="AB87" s="3561"/>
      <c r="AC87" s="3561"/>
      <c r="AD87" s="3562"/>
    </row>
    <row r="88" spans="1:30" s="687" customFormat="1" ht="42" customHeight="1" thickBot="1">
      <c r="A88" s="720"/>
      <c r="B88" s="3448"/>
      <c r="C88" s="3449"/>
      <c r="D88" s="3449"/>
      <c r="E88" s="3450"/>
      <c r="F88" s="721"/>
      <c r="G88" s="3457"/>
      <c r="H88" s="3458"/>
      <c r="I88" s="3459"/>
      <c r="J88" s="3606"/>
      <c r="K88" s="3580"/>
      <c r="L88" s="3449"/>
      <c r="M88" s="3449"/>
      <c r="N88" s="3450"/>
      <c r="O88" s="1256"/>
      <c r="P88" s="3601" t="s">
        <v>754</v>
      </c>
      <c r="Q88" s="3602"/>
      <c r="R88" s="3603"/>
      <c r="S88" s="3608" t="s">
        <v>734</v>
      </c>
      <c r="T88" s="3609"/>
      <c r="U88" s="3610"/>
      <c r="V88" s="3608" t="s">
        <v>868</v>
      </c>
      <c r="W88" s="3609"/>
      <c r="X88" s="1257"/>
      <c r="Y88" s="1257" t="s">
        <v>243</v>
      </c>
      <c r="Z88" s="1257"/>
      <c r="AA88" s="1257" t="s">
        <v>244</v>
      </c>
      <c r="AB88" s="1257"/>
      <c r="AC88" s="1257" t="s">
        <v>270</v>
      </c>
      <c r="AD88" s="1258"/>
    </row>
    <row r="89" spans="1:30" s="687" customFormat="1" ht="35.1" customHeight="1" thickBot="1">
      <c r="A89" s="1157" t="s">
        <v>1124</v>
      </c>
      <c r="B89" s="849"/>
      <c r="C89" s="849"/>
      <c r="D89" s="849"/>
      <c r="E89" s="849"/>
      <c r="F89" s="842"/>
      <c r="G89" s="850"/>
      <c r="H89" s="850"/>
      <c r="I89" s="850"/>
      <c r="J89" s="846"/>
      <c r="K89" s="850"/>
      <c r="L89" s="850"/>
      <c r="M89" s="850"/>
      <c r="N89" s="850"/>
      <c r="O89" s="850"/>
      <c r="P89" s="851"/>
      <c r="Q89" s="851"/>
      <c r="R89" s="851"/>
      <c r="S89" s="851"/>
      <c r="T89" s="851"/>
      <c r="U89" s="851"/>
      <c r="V89" s="851"/>
      <c r="W89" s="851"/>
      <c r="X89" s="851"/>
      <c r="Y89" s="851"/>
      <c r="Z89" s="851"/>
      <c r="AA89" s="851"/>
      <c r="AB89" s="851"/>
      <c r="AC89" s="849"/>
      <c r="AD89" s="845"/>
    </row>
    <row r="90" spans="1:30" s="687" customFormat="1" ht="34.5" customHeight="1">
      <c r="A90" s="840"/>
      <c r="B90" s="3442" t="s">
        <v>501</v>
      </c>
      <c r="C90" s="3443"/>
      <c r="D90" s="3443"/>
      <c r="E90" s="3444"/>
      <c r="F90" s="841"/>
      <c r="G90" s="3464" t="s">
        <v>1703</v>
      </c>
      <c r="H90" s="3464"/>
      <c r="I90" s="3464"/>
      <c r="J90" s="3467" t="s">
        <v>28</v>
      </c>
      <c r="K90" s="3470"/>
      <c r="L90" s="3471"/>
      <c r="M90" s="3471"/>
      <c r="N90" s="3472"/>
      <c r="O90" s="3460" t="s">
        <v>868</v>
      </c>
      <c r="P90" s="3440"/>
      <c r="Q90" s="3462"/>
      <c r="R90" s="3440" t="s">
        <v>243</v>
      </c>
      <c r="S90" s="3462"/>
      <c r="T90" s="3440" t="s">
        <v>244</v>
      </c>
      <c r="U90" s="3440" t="s">
        <v>497</v>
      </c>
      <c r="V90" s="3440"/>
      <c r="W90" s="3440"/>
      <c r="X90" s="3460" t="s">
        <v>498</v>
      </c>
      <c r="Y90" s="3490"/>
      <c r="Z90" s="3492"/>
      <c r="AA90" s="3492"/>
      <c r="AB90" s="3492"/>
      <c r="AC90" s="3492"/>
      <c r="AD90" s="3493"/>
    </row>
    <row r="91" spans="1:30" s="687" customFormat="1" ht="34.5" customHeight="1">
      <c r="A91" s="840"/>
      <c r="B91" s="3445"/>
      <c r="C91" s="3446"/>
      <c r="D91" s="3446"/>
      <c r="E91" s="3447"/>
      <c r="F91" s="3426"/>
      <c r="G91" s="3465"/>
      <c r="H91" s="3465"/>
      <c r="I91" s="3465"/>
      <c r="J91" s="3468"/>
      <c r="K91" s="3473"/>
      <c r="L91" s="3474"/>
      <c r="M91" s="3474"/>
      <c r="N91" s="3475"/>
      <c r="O91" s="3461"/>
      <c r="P91" s="3441"/>
      <c r="Q91" s="3463"/>
      <c r="R91" s="3441"/>
      <c r="S91" s="3463"/>
      <c r="T91" s="3441"/>
      <c r="U91" s="3441"/>
      <c r="V91" s="3441"/>
      <c r="W91" s="3441"/>
      <c r="X91" s="3461"/>
      <c r="Y91" s="3491"/>
      <c r="Z91" s="3494"/>
      <c r="AA91" s="3494"/>
      <c r="AB91" s="3494"/>
      <c r="AC91" s="3494"/>
      <c r="AD91" s="3495"/>
    </row>
    <row r="92" spans="1:30" s="687" customFormat="1" ht="34.5" customHeight="1">
      <c r="A92" s="840"/>
      <c r="B92" s="3445"/>
      <c r="C92" s="3446"/>
      <c r="D92" s="3446"/>
      <c r="E92" s="3447"/>
      <c r="F92" s="3427"/>
      <c r="G92" s="3465"/>
      <c r="H92" s="3465"/>
      <c r="I92" s="3465"/>
      <c r="J92" s="3468"/>
      <c r="K92" s="3473"/>
      <c r="L92" s="3474"/>
      <c r="M92" s="3474"/>
      <c r="N92" s="3475"/>
      <c r="O92" s="3479"/>
      <c r="P92" s="3428" t="s">
        <v>502</v>
      </c>
      <c r="Q92" s="3429"/>
      <c r="R92" s="3430"/>
      <c r="S92" s="3434" t="s">
        <v>734</v>
      </c>
      <c r="T92" s="3435"/>
      <c r="U92" s="3436"/>
      <c r="V92" s="3435" t="s">
        <v>868</v>
      </c>
      <c r="W92" s="3435"/>
      <c r="X92" s="3435"/>
      <c r="Y92" s="3435" t="s">
        <v>243</v>
      </c>
      <c r="Z92" s="3435"/>
      <c r="AA92" s="3435" t="s">
        <v>244</v>
      </c>
      <c r="AB92" s="3435"/>
      <c r="AC92" s="3435" t="s">
        <v>99</v>
      </c>
      <c r="AD92" s="3496"/>
    </row>
    <row r="93" spans="1:30" s="687" customFormat="1" ht="34.5" customHeight="1" thickBot="1">
      <c r="A93" s="847"/>
      <c r="B93" s="3448"/>
      <c r="C93" s="3449"/>
      <c r="D93" s="3449"/>
      <c r="E93" s="3450"/>
      <c r="F93" s="839"/>
      <c r="G93" s="3466"/>
      <c r="H93" s="3466"/>
      <c r="I93" s="3466"/>
      <c r="J93" s="3469"/>
      <c r="K93" s="3476"/>
      <c r="L93" s="3477"/>
      <c r="M93" s="3477"/>
      <c r="N93" s="3478"/>
      <c r="O93" s="3480"/>
      <c r="P93" s="3431"/>
      <c r="Q93" s="3432"/>
      <c r="R93" s="3433"/>
      <c r="S93" s="3437"/>
      <c r="T93" s="3438"/>
      <c r="U93" s="3439"/>
      <c r="V93" s="3438"/>
      <c r="W93" s="3438"/>
      <c r="X93" s="3438"/>
      <c r="Y93" s="3438"/>
      <c r="Z93" s="3438"/>
      <c r="AA93" s="3438"/>
      <c r="AB93" s="3438"/>
      <c r="AC93" s="3438"/>
      <c r="AD93" s="3497"/>
    </row>
    <row r="94" spans="1:30" s="687" customFormat="1" ht="35.1" customHeight="1" thickBot="1">
      <c r="A94" s="739" t="s">
        <v>872</v>
      </c>
      <c r="B94" s="849"/>
      <c r="C94" s="849"/>
      <c r="D94" s="849"/>
      <c r="E94" s="849"/>
      <c r="F94" s="842"/>
      <c r="G94" s="850"/>
      <c r="H94" s="850"/>
      <c r="I94" s="850"/>
      <c r="J94" s="846"/>
      <c r="K94" s="850"/>
      <c r="L94" s="850"/>
      <c r="M94" s="850"/>
      <c r="N94" s="850"/>
      <c r="O94" s="850"/>
      <c r="P94" s="851"/>
      <c r="Q94" s="851"/>
      <c r="R94" s="851"/>
      <c r="S94" s="851"/>
      <c r="T94" s="851"/>
      <c r="U94" s="851"/>
      <c r="V94" s="851"/>
      <c r="W94" s="851"/>
      <c r="X94" s="851"/>
      <c r="Y94" s="851"/>
      <c r="Z94" s="851"/>
      <c r="AA94" s="851"/>
      <c r="AB94" s="851"/>
      <c r="AC94" s="849"/>
      <c r="AD94" s="845"/>
    </row>
    <row r="95" spans="1:30" s="687" customFormat="1" ht="15.75" customHeight="1">
      <c r="A95" s="840"/>
      <c r="B95" s="3442" t="s">
        <v>501</v>
      </c>
      <c r="C95" s="3443"/>
      <c r="D95" s="3443"/>
      <c r="E95" s="3444"/>
      <c r="F95" s="841"/>
      <c r="G95" s="3481" t="s">
        <v>852</v>
      </c>
      <c r="H95" s="3482"/>
      <c r="I95" s="3482"/>
      <c r="J95" s="3482"/>
      <c r="K95" s="3482"/>
      <c r="L95" s="3482"/>
      <c r="M95" s="3482"/>
      <c r="N95" s="3483"/>
      <c r="O95" s="3460" t="s">
        <v>868</v>
      </c>
      <c r="P95" s="3440"/>
      <c r="Q95" s="3462"/>
      <c r="R95" s="3440" t="s">
        <v>243</v>
      </c>
      <c r="S95" s="3462"/>
      <c r="T95" s="3440" t="s">
        <v>244</v>
      </c>
      <c r="U95" s="3440" t="s">
        <v>497</v>
      </c>
      <c r="V95" s="3440"/>
      <c r="W95" s="3440"/>
      <c r="X95" s="3460" t="s">
        <v>498</v>
      </c>
      <c r="Y95" s="3490"/>
      <c r="Z95" s="3492"/>
      <c r="AA95" s="3492"/>
      <c r="AB95" s="3492"/>
      <c r="AC95" s="3492"/>
      <c r="AD95" s="3493"/>
    </row>
    <row r="96" spans="1:30" s="687" customFormat="1" ht="18" customHeight="1">
      <c r="A96" s="840"/>
      <c r="B96" s="3445"/>
      <c r="C96" s="3446"/>
      <c r="D96" s="3446"/>
      <c r="E96" s="3447"/>
      <c r="F96" s="3426"/>
      <c r="G96" s="3484"/>
      <c r="H96" s="3485"/>
      <c r="I96" s="3485"/>
      <c r="J96" s="3485"/>
      <c r="K96" s="3485"/>
      <c r="L96" s="3485"/>
      <c r="M96" s="3485"/>
      <c r="N96" s="3486"/>
      <c r="O96" s="3461"/>
      <c r="P96" s="3441"/>
      <c r="Q96" s="3463"/>
      <c r="R96" s="3441"/>
      <c r="S96" s="3463"/>
      <c r="T96" s="3441"/>
      <c r="U96" s="3441"/>
      <c r="V96" s="3441"/>
      <c r="W96" s="3441"/>
      <c r="X96" s="3461"/>
      <c r="Y96" s="3491"/>
      <c r="Z96" s="3494"/>
      <c r="AA96" s="3494"/>
      <c r="AB96" s="3494"/>
      <c r="AC96" s="3494"/>
      <c r="AD96" s="3495"/>
    </row>
    <row r="97" spans="1:30" s="687" customFormat="1" ht="15.75" customHeight="1">
      <c r="A97" s="840"/>
      <c r="B97" s="3445"/>
      <c r="C97" s="3446"/>
      <c r="D97" s="3446"/>
      <c r="E97" s="3447"/>
      <c r="F97" s="3427"/>
      <c r="G97" s="3484"/>
      <c r="H97" s="3485"/>
      <c r="I97" s="3485"/>
      <c r="J97" s="3485"/>
      <c r="K97" s="3485"/>
      <c r="L97" s="3485"/>
      <c r="M97" s="3485"/>
      <c r="N97" s="3486"/>
      <c r="O97" s="3479"/>
      <c r="P97" s="3428" t="s">
        <v>502</v>
      </c>
      <c r="Q97" s="3429"/>
      <c r="R97" s="3430"/>
      <c r="S97" s="3434" t="s">
        <v>734</v>
      </c>
      <c r="T97" s="3435"/>
      <c r="U97" s="3436"/>
      <c r="V97" s="3435" t="s">
        <v>868</v>
      </c>
      <c r="W97" s="3435"/>
      <c r="X97" s="3435"/>
      <c r="Y97" s="3435" t="s">
        <v>243</v>
      </c>
      <c r="Z97" s="3435"/>
      <c r="AA97" s="3435" t="s">
        <v>244</v>
      </c>
      <c r="AB97" s="3435"/>
      <c r="AC97" s="3435" t="s">
        <v>99</v>
      </c>
      <c r="AD97" s="3496"/>
    </row>
    <row r="98" spans="1:30" ht="18" customHeight="1" thickBot="1">
      <c r="A98" s="847"/>
      <c r="B98" s="3448"/>
      <c r="C98" s="3449"/>
      <c r="D98" s="3449"/>
      <c r="E98" s="3450"/>
      <c r="F98" s="839"/>
      <c r="G98" s="3487"/>
      <c r="H98" s="3488"/>
      <c r="I98" s="3488"/>
      <c r="J98" s="3488"/>
      <c r="K98" s="3488"/>
      <c r="L98" s="3488"/>
      <c r="M98" s="3488"/>
      <c r="N98" s="3489"/>
      <c r="O98" s="3480"/>
      <c r="P98" s="3431"/>
      <c r="Q98" s="3432"/>
      <c r="R98" s="3433"/>
      <c r="S98" s="3437"/>
      <c r="T98" s="3438"/>
      <c r="U98" s="3439"/>
      <c r="V98" s="3438"/>
      <c r="W98" s="3438"/>
      <c r="X98" s="3438"/>
      <c r="Y98" s="3438"/>
      <c r="Z98" s="3438"/>
      <c r="AA98" s="3438"/>
      <c r="AB98" s="3438"/>
      <c r="AC98" s="3438"/>
      <c r="AD98" s="3497"/>
    </row>
    <row r="99" spans="1:30" ht="35.1" customHeight="1" thickBot="1">
      <c r="A99" s="739" t="s">
        <v>873</v>
      </c>
      <c r="B99" s="849"/>
      <c r="C99" s="849"/>
      <c r="D99" s="849"/>
      <c r="E99" s="849"/>
      <c r="F99" s="842"/>
      <c r="G99" s="850"/>
      <c r="H99" s="850"/>
      <c r="I99" s="850"/>
      <c r="J99" s="846"/>
      <c r="K99" s="850"/>
      <c r="L99" s="850"/>
      <c r="M99" s="850"/>
      <c r="N99" s="850"/>
      <c r="O99" s="850"/>
      <c r="P99" s="851"/>
      <c r="Q99" s="851"/>
      <c r="R99" s="851"/>
      <c r="S99" s="851"/>
      <c r="T99" s="851"/>
      <c r="U99" s="851"/>
      <c r="V99" s="851"/>
      <c r="W99" s="851"/>
      <c r="X99" s="851"/>
      <c r="Y99" s="851"/>
      <c r="Z99" s="851"/>
      <c r="AA99" s="851"/>
      <c r="AB99" s="851"/>
      <c r="AC99" s="849"/>
      <c r="AD99" s="845"/>
    </row>
    <row r="100" spans="1:30" ht="18" customHeight="1">
      <c r="A100" s="838"/>
      <c r="B100" s="3442" t="s">
        <v>501</v>
      </c>
      <c r="C100" s="3443"/>
      <c r="D100" s="3443"/>
      <c r="E100" s="3444"/>
      <c r="F100" s="841"/>
      <c r="G100" s="3451" t="s">
        <v>755</v>
      </c>
      <c r="H100" s="3452"/>
      <c r="I100" s="3452"/>
      <c r="J100" s="3452"/>
      <c r="K100" s="3452"/>
      <c r="L100" s="3452"/>
      <c r="M100" s="3452"/>
      <c r="N100" s="3453"/>
      <c r="O100" s="3460" t="s">
        <v>868</v>
      </c>
      <c r="P100" s="3440"/>
      <c r="Q100" s="3462"/>
      <c r="R100" s="3440" t="s">
        <v>243</v>
      </c>
      <c r="S100" s="3462"/>
      <c r="T100" s="3440" t="s">
        <v>244</v>
      </c>
      <c r="U100" s="3440" t="s">
        <v>497</v>
      </c>
      <c r="V100" s="3440"/>
      <c r="W100" s="3440"/>
      <c r="X100" s="3460" t="s">
        <v>498</v>
      </c>
      <c r="Y100" s="3490"/>
      <c r="Z100" s="3492"/>
      <c r="AA100" s="3492"/>
      <c r="AB100" s="3492"/>
      <c r="AC100" s="3492"/>
      <c r="AD100" s="3493"/>
    </row>
    <row r="101" spans="1:30" ht="13.5" customHeight="1">
      <c r="A101" s="838"/>
      <c r="B101" s="3445"/>
      <c r="C101" s="3446"/>
      <c r="D101" s="3446"/>
      <c r="E101" s="3447"/>
      <c r="F101" s="3426"/>
      <c r="G101" s="3454"/>
      <c r="H101" s="3455"/>
      <c r="I101" s="3455"/>
      <c r="J101" s="3455"/>
      <c r="K101" s="3455"/>
      <c r="L101" s="3455"/>
      <c r="M101" s="3455"/>
      <c r="N101" s="3456"/>
      <c r="O101" s="3461"/>
      <c r="P101" s="3441"/>
      <c r="Q101" s="3463"/>
      <c r="R101" s="3441"/>
      <c r="S101" s="3463"/>
      <c r="T101" s="3441"/>
      <c r="U101" s="3441"/>
      <c r="V101" s="3441"/>
      <c r="W101" s="3441"/>
      <c r="X101" s="3461"/>
      <c r="Y101" s="3491"/>
      <c r="Z101" s="3494"/>
      <c r="AA101" s="3494"/>
      <c r="AB101" s="3494"/>
      <c r="AC101" s="3494"/>
      <c r="AD101" s="3495"/>
    </row>
    <row r="102" spans="1:30" ht="13.5" customHeight="1">
      <c r="A102" s="838"/>
      <c r="B102" s="3445"/>
      <c r="C102" s="3446"/>
      <c r="D102" s="3446"/>
      <c r="E102" s="3447"/>
      <c r="F102" s="3427"/>
      <c r="G102" s="3454"/>
      <c r="H102" s="3455"/>
      <c r="I102" s="3455"/>
      <c r="J102" s="3455"/>
      <c r="K102" s="3455"/>
      <c r="L102" s="3455"/>
      <c r="M102" s="3455"/>
      <c r="N102" s="3456"/>
      <c r="O102" s="3479"/>
      <c r="P102" s="3428" t="s">
        <v>502</v>
      </c>
      <c r="Q102" s="3429"/>
      <c r="R102" s="3430"/>
      <c r="S102" s="3434" t="s">
        <v>734</v>
      </c>
      <c r="T102" s="3435"/>
      <c r="U102" s="3436"/>
      <c r="V102" s="3435" t="s">
        <v>868</v>
      </c>
      <c r="W102" s="3435"/>
      <c r="X102" s="3435"/>
      <c r="Y102" s="3435" t="s">
        <v>243</v>
      </c>
      <c r="Z102" s="3435"/>
      <c r="AA102" s="3435" t="s">
        <v>244</v>
      </c>
      <c r="AB102" s="3435"/>
      <c r="AC102" s="3435" t="s">
        <v>99</v>
      </c>
      <c r="AD102" s="3496"/>
    </row>
    <row r="103" spans="1:30" ht="18" thickBot="1">
      <c r="A103" s="844"/>
      <c r="B103" s="3448"/>
      <c r="C103" s="3449"/>
      <c r="D103" s="3449"/>
      <c r="E103" s="3450"/>
      <c r="F103" s="839"/>
      <c r="G103" s="3457"/>
      <c r="H103" s="3458"/>
      <c r="I103" s="3458"/>
      <c r="J103" s="3458"/>
      <c r="K103" s="3458"/>
      <c r="L103" s="3458"/>
      <c r="M103" s="3458"/>
      <c r="N103" s="3459"/>
      <c r="O103" s="3480"/>
      <c r="P103" s="3431"/>
      <c r="Q103" s="3432"/>
      <c r="R103" s="3433"/>
      <c r="S103" s="3437"/>
      <c r="T103" s="3438"/>
      <c r="U103" s="3439"/>
      <c r="V103" s="3438"/>
      <c r="W103" s="3438"/>
      <c r="X103" s="3438"/>
      <c r="Y103" s="3438"/>
      <c r="Z103" s="3438"/>
      <c r="AA103" s="3438"/>
      <c r="AB103" s="3438"/>
      <c r="AC103" s="3438"/>
      <c r="AD103" s="3497"/>
    </row>
    <row r="104" spans="1:30" ht="35.1" customHeight="1" thickBot="1">
      <c r="A104" s="1467" t="s">
        <v>1732</v>
      </c>
      <c r="B104" s="1434"/>
      <c r="C104" s="849"/>
      <c r="D104" s="849"/>
      <c r="E104" s="849"/>
      <c r="F104" s="842"/>
      <c r="G104" s="850"/>
      <c r="H104" s="850"/>
      <c r="I104" s="850"/>
      <c r="J104" s="846"/>
      <c r="K104" s="850"/>
      <c r="L104" s="850"/>
      <c r="M104" s="850"/>
      <c r="N104" s="850"/>
      <c r="O104" s="850"/>
      <c r="P104" s="851"/>
      <c r="Q104" s="851"/>
      <c r="R104" s="851"/>
      <c r="S104" s="851"/>
      <c r="T104" s="851"/>
      <c r="U104" s="851"/>
      <c r="V104" s="851"/>
      <c r="W104" s="851"/>
      <c r="X104" s="851"/>
      <c r="Y104" s="851"/>
      <c r="Z104" s="851"/>
      <c r="AA104" s="851"/>
      <c r="AB104" s="851"/>
      <c r="AC104" s="849"/>
      <c r="AD104" s="845"/>
    </row>
    <row r="105" spans="1:30" ht="17.25" customHeight="1">
      <c r="A105" s="840"/>
      <c r="B105" s="3442" t="s">
        <v>501</v>
      </c>
      <c r="C105" s="3443"/>
      <c r="D105" s="3443"/>
      <c r="E105" s="3444"/>
      <c r="F105" s="841"/>
      <c r="G105" s="3451" t="s">
        <v>1125</v>
      </c>
      <c r="H105" s="3452"/>
      <c r="I105" s="3452"/>
      <c r="J105" s="3452"/>
      <c r="K105" s="3452"/>
      <c r="L105" s="3452"/>
      <c r="M105" s="3452"/>
      <c r="N105" s="3453"/>
      <c r="O105" s="3460" t="s">
        <v>868</v>
      </c>
      <c r="P105" s="3440"/>
      <c r="Q105" s="3462"/>
      <c r="R105" s="3440" t="s">
        <v>243</v>
      </c>
      <c r="S105" s="3462"/>
      <c r="T105" s="3440" t="s">
        <v>244</v>
      </c>
      <c r="U105" s="3440" t="s">
        <v>497</v>
      </c>
      <c r="V105" s="3440"/>
      <c r="W105" s="3440"/>
      <c r="X105" s="3460" t="s">
        <v>498</v>
      </c>
      <c r="Y105" s="3490"/>
      <c r="Z105" s="3492"/>
      <c r="AA105" s="3492"/>
      <c r="AB105" s="3492"/>
      <c r="AC105" s="3492"/>
      <c r="AD105" s="3493"/>
    </row>
    <row r="106" spans="1:30" ht="17.25" customHeight="1">
      <c r="A106" s="840"/>
      <c r="B106" s="3445"/>
      <c r="C106" s="3446"/>
      <c r="D106" s="3446"/>
      <c r="E106" s="3447"/>
      <c r="F106" s="3426"/>
      <c r="G106" s="3454"/>
      <c r="H106" s="3455"/>
      <c r="I106" s="3455"/>
      <c r="J106" s="3455"/>
      <c r="K106" s="3455"/>
      <c r="L106" s="3455"/>
      <c r="M106" s="3455"/>
      <c r="N106" s="3456"/>
      <c r="O106" s="3461"/>
      <c r="P106" s="3441"/>
      <c r="Q106" s="3463"/>
      <c r="R106" s="3441"/>
      <c r="S106" s="3463"/>
      <c r="T106" s="3441"/>
      <c r="U106" s="3441"/>
      <c r="V106" s="3441"/>
      <c r="W106" s="3441"/>
      <c r="X106" s="3461"/>
      <c r="Y106" s="3491"/>
      <c r="Z106" s="3494"/>
      <c r="AA106" s="3494"/>
      <c r="AB106" s="3494"/>
      <c r="AC106" s="3494"/>
      <c r="AD106" s="3495"/>
    </row>
    <row r="107" spans="1:30" ht="17.25" customHeight="1">
      <c r="A107" s="840"/>
      <c r="B107" s="3445"/>
      <c r="C107" s="3446"/>
      <c r="D107" s="3446"/>
      <c r="E107" s="3447"/>
      <c r="F107" s="3427"/>
      <c r="G107" s="3454"/>
      <c r="H107" s="3455"/>
      <c r="I107" s="3455"/>
      <c r="J107" s="3455"/>
      <c r="K107" s="3455"/>
      <c r="L107" s="3455"/>
      <c r="M107" s="3455"/>
      <c r="N107" s="3456"/>
      <c r="O107" s="3479"/>
      <c r="P107" s="3428" t="s">
        <v>502</v>
      </c>
      <c r="Q107" s="3429"/>
      <c r="R107" s="3430"/>
      <c r="S107" s="3434" t="s">
        <v>734</v>
      </c>
      <c r="T107" s="3435"/>
      <c r="U107" s="3436"/>
      <c r="V107" s="3435" t="s">
        <v>868</v>
      </c>
      <c r="W107" s="3435"/>
      <c r="X107" s="3435"/>
      <c r="Y107" s="3435" t="s">
        <v>243</v>
      </c>
      <c r="Z107" s="3435"/>
      <c r="AA107" s="3435" t="s">
        <v>244</v>
      </c>
      <c r="AB107" s="3435"/>
      <c r="AC107" s="3435" t="s">
        <v>99</v>
      </c>
      <c r="AD107" s="3496"/>
    </row>
    <row r="108" spans="1:30" ht="18" thickBot="1">
      <c r="A108" s="847"/>
      <c r="B108" s="3448"/>
      <c r="C108" s="3449"/>
      <c r="D108" s="3449"/>
      <c r="E108" s="3450"/>
      <c r="F108" s="839"/>
      <c r="G108" s="3457"/>
      <c r="H108" s="3507"/>
      <c r="I108" s="3507"/>
      <c r="J108" s="3507"/>
      <c r="K108" s="3507"/>
      <c r="L108" s="3507"/>
      <c r="M108" s="3507"/>
      <c r="N108" s="3459"/>
      <c r="O108" s="3480"/>
      <c r="P108" s="3431"/>
      <c r="Q108" s="3432"/>
      <c r="R108" s="3433"/>
      <c r="S108" s="3437"/>
      <c r="T108" s="3438"/>
      <c r="U108" s="3439"/>
      <c r="V108" s="3438"/>
      <c r="W108" s="3438"/>
      <c r="X108" s="3438"/>
      <c r="Y108" s="3438"/>
      <c r="Z108" s="3438"/>
      <c r="AA108" s="3438"/>
      <c r="AB108" s="3438"/>
      <c r="AC108" s="3438"/>
      <c r="AD108" s="3497"/>
    </row>
    <row r="109" spans="1:30" ht="35.1" customHeight="1" thickBot="1">
      <c r="A109" s="1157" t="s">
        <v>1730</v>
      </c>
      <c r="B109" s="849"/>
      <c r="C109" s="849"/>
      <c r="D109" s="849"/>
      <c r="E109" s="849"/>
      <c r="F109" s="842"/>
      <c r="G109" s="850"/>
      <c r="H109" s="850"/>
      <c r="I109" s="850"/>
      <c r="J109" s="846"/>
      <c r="K109" s="850"/>
      <c r="L109" s="850"/>
      <c r="M109" s="850"/>
      <c r="N109" s="850"/>
      <c r="O109" s="850"/>
      <c r="P109" s="851"/>
      <c r="Q109" s="851"/>
      <c r="R109" s="851"/>
      <c r="S109" s="851"/>
      <c r="T109" s="851"/>
      <c r="U109" s="851"/>
      <c r="V109" s="851"/>
      <c r="W109" s="851"/>
      <c r="X109" s="851"/>
      <c r="Y109" s="851"/>
      <c r="Z109" s="851"/>
      <c r="AA109" s="851"/>
      <c r="AB109" s="851"/>
      <c r="AC109" s="849"/>
      <c r="AD109" s="845"/>
    </row>
    <row r="110" spans="1:30" ht="17.25" customHeight="1">
      <c r="A110" s="840"/>
      <c r="B110" s="3442" t="s">
        <v>501</v>
      </c>
      <c r="C110" s="3443"/>
      <c r="D110" s="3443"/>
      <c r="E110" s="3444"/>
      <c r="F110" s="841"/>
      <c r="G110" s="3451" t="s">
        <v>851</v>
      </c>
      <c r="H110" s="3452"/>
      <c r="I110" s="3453"/>
      <c r="J110" s="3467" t="s">
        <v>28</v>
      </c>
      <c r="K110" s="3451"/>
      <c r="L110" s="3452"/>
      <c r="M110" s="3452"/>
      <c r="N110" s="3453"/>
      <c r="O110" s="3460" t="s">
        <v>868</v>
      </c>
      <c r="P110" s="3440"/>
      <c r="Q110" s="3462"/>
      <c r="R110" s="3440" t="s">
        <v>243</v>
      </c>
      <c r="S110" s="3462"/>
      <c r="T110" s="3440" t="s">
        <v>244</v>
      </c>
      <c r="U110" s="3440" t="s">
        <v>497</v>
      </c>
      <c r="V110" s="3440"/>
      <c r="W110" s="3440"/>
      <c r="X110" s="3460" t="s">
        <v>498</v>
      </c>
      <c r="Y110" s="3490"/>
      <c r="Z110" s="3492"/>
      <c r="AA110" s="3492"/>
      <c r="AB110" s="3492"/>
      <c r="AC110" s="3492"/>
      <c r="AD110" s="3493"/>
    </row>
    <row r="111" spans="1:30" ht="17.25" customHeight="1">
      <c r="A111" s="840"/>
      <c r="B111" s="3445"/>
      <c r="C111" s="3446"/>
      <c r="D111" s="3446"/>
      <c r="E111" s="3447"/>
      <c r="F111" s="3426"/>
      <c r="G111" s="3454"/>
      <c r="H111" s="3455"/>
      <c r="I111" s="3456"/>
      <c r="J111" s="3468"/>
      <c r="K111" s="3454"/>
      <c r="L111" s="3455"/>
      <c r="M111" s="3455"/>
      <c r="N111" s="3456"/>
      <c r="O111" s="3461"/>
      <c r="P111" s="3441"/>
      <c r="Q111" s="3463"/>
      <c r="R111" s="3441"/>
      <c r="S111" s="3463"/>
      <c r="T111" s="3441"/>
      <c r="U111" s="3441"/>
      <c r="V111" s="3441"/>
      <c r="W111" s="3441"/>
      <c r="X111" s="3461"/>
      <c r="Y111" s="3491"/>
      <c r="Z111" s="3494"/>
      <c r="AA111" s="3494"/>
      <c r="AB111" s="3494"/>
      <c r="AC111" s="3494"/>
      <c r="AD111" s="3495"/>
    </row>
    <row r="112" spans="1:30" ht="17.25" customHeight="1">
      <c r="A112" s="840"/>
      <c r="B112" s="3445"/>
      <c r="C112" s="3446"/>
      <c r="D112" s="3446"/>
      <c r="E112" s="3447"/>
      <c r="F112" s="3427"/>
      <c r="G112" s="3454"/>
      <c r="H112" s="3455"/>
      <c r="I112" s="3456"/>
      <c r="J112" s="3468"/>
      <c r="K112" s="3454"/>
      <c r="L112" s="3455"/>
      <c r="M112" s="3455"/>
      <c r="N112" s="3456"/>
      <c r="O112" s="3479"/>
      <c r="P112" s="3428" t="s">
        <v>502</v>
      </c>
      <c r="Q112" s="3429"/>
      <c r="R112" s="3430"/>
      <c r="S112" s="3434" t="s">
        <v>734</v>
      </c>
      <c r="T112" s="3435"/>
      <c r="U112" s="3436"/>
      <c r="V112" s="3435" t="s">
        <v>868</v>
      </c>
      <c r="W112" s="3435"/>
      <c r="X112" s="3435"/>
      <c r="Y112" s="3435" t="s">
        <v>243</v>
      </c>
      <c r="Z112" s="3435"/>
      <c r="AA112" s="3435" t="s">
        <v>244</v>
      </c>
      <c r="AB112" s="3435"/>
      <c r="AC112" s="3435" t="s">
        <v>99</v>
      </c>
      <c r="AD112" s="3496"/>
    </row>
    <row r="113" spans="1:30" ht="18" thickBot="1">
      <c r="A113" s="847"/>
      <c r="B113" s="3448"/>
      <c r="C113" s="3449"/>
      <c r="D113" s="3449"/>
      <c r="E113" s="3450"/>
      <c r="F113" s="839"/>
      <c r="G113" s="3457"/>
      <c r="H113" s="3458"/>
      <c r="I113" s="3459"/>
      <c r="J113" s="3469"/>
      <c r="K113" s="3457"/>
      <c r="L113" s="3458"/>
      <c r="M113" s="3458"/>
      <c r="N113" s="3459"/>
      <c r="O113" s="3480"/>
      <c r="P113" s="3431"/>
      <c r="Q113" s="3432"/>
      <c r="R113" s="3433"/>
      <c r="S113" s="3437"/>
      <c r="T113" s="3438"/>
      <c r="U113" s="3439"/>
      <c r="V113" s="3438"/>
      <c r="W113" s="3438"/>
      <c r="X113" s="3438"/>
      <c r="Y113" s="3438"/>
      <c r="Z113" s="3438"/>
      <c r="AA113" s="3438"/>
      <c r="AB113" s="3438"/>
      <c r="AC113" s="3438"/>
      <c r="AD113" s="3497"/>
    </row>
    <row r="114" spans="1:30" ht="35.1" customHeight="1" thickBot="1">
      <c r="A114" s="1157" t="s">
        <v>1731</v>
      </c>
      <c r="B114" s="849"/>
      <c r="C114" s="849"/>
      <c r="D114" s="849"/>
      <c r="E114" s="849"/>
      <c r="F114" s="842"/>
      <c r="G114" s="850"/>
      <c r="H114" s="850"/>
      <c r="I114" s="850"/>
      <c r="J114" s="846"/>
      <c r="K114" s="850"/>
      <c r="L114" s="850"/>
      <c r="M114" s="850"/>
      <c r="N114" s="850"/>
      <c r="O114" s="850"/>
      <c r="P114" s="851"/>
      <c r="Q114" s="851"/>
      <c r="R114" s="851"/>
      <c r="S114" s="851"/>
      <c r="T114" s="851"/>
      <c r="U114" s="851"/>
      <c r="V114" s="851"/>
      <c r="W114" s="851"/>
      <c r="X114" s="851"/>
      <c r="Y114" s="851"/>
      <c r="Z114" s="851"/>
      <c r="AA114" s="851"/>
      <c r="AB114" s="851"/>
      <c r="AC114" s="849"/>
      <c r="AD114" s="845"/>
    </row>
    <row r="115" spans="1:30" ht="17.25" customHeight="1">
      <c r="A115" s="840"/>
      <c r="B115" s="3442" t="s">
        <v>501</v>
      </c>
      <c r="C115" s="3443"/>
      <c r="D115" s="3443"/>
      <c r="E115" s="3444"/>
      <c r="F115" s="841"/>
      <c r="G115" s="3498" t="s">
        <v>856</v>
      </c>
      <c r="H115" s="3499"/>
      <c r="I115" s="3499"/>
      <c r="J115" s="3499"/>
      <c r="K115" s="3499"/>
      <c r="L115" s="3499"/>
      <c r="M115" s="3499"/>
      <c r="N115" s="3500"/>
      <c r="O115" s="3460" t="s">
        <v>868</v>
      </c>
      <c r="P115" s="3440"/>
      <c r="Q115" s="3462"/>
      <c r="R115" s="3440" t="s">
        <v>243</v>
      </c>
      <c r="S115" s="3462"/>
      <c r="T115" s="3440" t="s">
        <v>244</v>
      </c>
      <c r="U115" s="3440" t="s">
        <v>497</v>
      </c>
      <c r="V115" s="3440"/>
      <c r="W115" s="3440"/>
      <c r="X115" s="3460" t="s">
        <v>498</v>
      </c>
      <c r="Y115" s="3490"/>
      <c r="Z115" s="3492"/>
      <c r="AA115" s="3492"/>
      <c r="AB115" s="3492"/>
      <c r="AC115" s="3492"/>
      <c r="AD115" s="3493"/>
    </row>
    <row r="116" spans="1:30" ht="17.25" customHeight="1">
      <c r="A116" s="840"/>
      <c r="B116" s="3445"/>
      <c r="C116" s="3446"/>
      <c r="D116" s="3446"/>
      <c r="E116" s="3447"/>
      <c r="F116" s="3426"/>
      <c r="G116" s="3501"/>
      <c r="H116" s="3502"/>
      <c r="I116" s="3502"/>
      <c r="J116" s="3502"/>
      <c r="K116" s="3502"/>
      <c r="L116" s="3502"/>
      <c r="M116" s="3502"/>
      <c r="N116" s="3503"/>
      <c r="O116" s="3461"/>
      <c r="P116" s="3441"/>
      <c r="Q116" s="3463"/>
      <c r="R116" s="3441"/>
      <c r="S116" s="3463"/>
      <c r="T116" s="3441"/>
      <c r="U116" s="3441"/>
      <c r="V116" s="3441"/>
      <c r="W116" s="3441"/>
      <c r="X116" s="3461"/>
      <c r="Y116" s="3491"/>
      <c r="Z116" s="3494"/>
      <c r="AA116" s="3494"/>
      <c r="AB116" s="3494"/>
      <c r="AC116" s="3494"/>
      <c r="AD116" s="3495"/>
    </row>
    <row r="117" spans="1:30" ht="17.25" customHeight="1">
      <c r="A117" s="840"/>
      <c r="B117" s="3445"/>
      <c r="C117" s="3446"/>
      <c r="D117" s="3446"/>
      <c r="E117" s="3447"/>
      <c r="F117" s="3427"/>
      <c r="G117" s="3501"/>
      <c r="H117" s="3502"/>
      <c r="I117" s="3502"/>
      <c r="J117" s="3502"/>
      <c r="K117" s="3502"/>
      <c r="L117" s="3502"/>
      <c r="M117" s="3502"/>
      <c r="N117" s="3503"/>
      <c r="O117" s="3479"/>
      <c r="P117" s="3428" t="s">
        <v>502</v>
      </c>
      <c r="Q117" s="3429"/>
      <c r="R117" s="3430"/>
      <c r="S117" s="3434" t="s">
        <v>734</v>
      </c>
      <c r="T117" s="3435"/>
      <c r="U117" s="3436"/>
      <c r="V117" s="3435" t="s">
        <v>868</v>
      </c>
      <c r="W117" s="3435"/>
      <c r="X117" s="3435"/>
      <c r="Y117" s="3435" t="s">
        <v>243</v>
      </c>
      <c r="Z117" s="3435"/>
      <c r="AA117" s="3435" t="s">
        <v>244</v>
      </c>
      <c r="AB117" s="3435"/>
      <c r="AC117" s="3435" t="s">
        <v>99</v>
      </c>
      <c r="AD117" s="3496"/>
    </row>
    <row r="118" spans="1:30" ht="18" thickBot="1">
      <c r="A118" s="847"/>
      <c r="B118" s="3448"/>
      <c r="C118" s="3449"/>
      <c r="D118" s="3449"/>
      <c r="E118" s="3450"/>
      <c r="F118" s="839"/>
      <c r="G118" s="3504"/>
      <c r="H118" s="3505"/>
      <c r="I118" s="3505"/>
      <c r="J118" s="3505"/>
      <c r="K118" s="3505"/>
      <c r="L118" s="3505"/>
      <c r="M118" s="3505"/>
      <c r="N118" s="3506"/>
      <c r="O118" s="3480"/>
      <c r="P118" s="3431"/>
      <c r="Q118" s="3432"/>
      <c r="R118" s="3433"/>
      <c r="S118" s="3437"/>
      <c r="T118" s="3438"/>
      <c r="U118" s="3439"/>
      <c r="V118" s="3438"/>
      <c r="W118" s="3438"/>
      <c r="X118" s="3438"/>
      <c r="Y118" s="3438"/>
      <c r="Z118" s="3438"/>
      <c r="AA118" s="3438"/>
      <c r="AB118" s="3438"/>
      <c r="AC118" s="3438"/>
      <c r="AD118" s="3497"/>
    </row>
    <row r="119" spans="1:30" s="869" customFormat="1" ht="38.25" customHeight="1" thickBot="1">
      <c r="A119" s="1157" t="s">
        <v>1757</v>
      </c>
      <c r="B119" s="1317"/>
      <c r="C119" s="1317"/>
      <c r="D119" s="1317"/>
      <c r="E119" s="1317"/>
      <c r="F119" s="1318"/>
      <c r="G119" s="1319"/>
      <c r="H119" s="1319"/>
      <c r="I119" s="1319"/>
      <c r="J119" s="1320"/>
      <c r="K119" s="1319"/>
      <c r="L119" s="1319"/>
      <c r="M119" s="1319"/>
      <c r="N119" s="1319"/>
      <c r="O119" s="866"/>
      <c r="P119" s="867"/>
      <c r="Q119" s="867"/>
      <c r="R119" s="867"/>
      <c r="S119" s="867"/>
      <c r="T119" s="867"/>
      <c r="U119" s="867"/>
      <c r="V119" s="867"/>
      <c r="W119" s="867"/>
      <c r="X119" s="867"/>
      <c r="Y119" s="867"/>
      <c r="Z119" s="867"/>
      <c r="AA119" s="867"/>
      <c r="AB119" s="867"/>
      <c r="AC119" s="865"/>
      <c r="AD119" s="868"/>
    </row>
    <row r="120" spans="1:30" s="869" customFormat="1" ht="48.75" customHeight="1">
      <c r="A120" s="1321"/>
      <c r="B120" s="3617" t="s">
        <v>501</v>
      </c>
      <c r="C120" s="3618"/>
      <c r="D120" s="3618"/>
      <c r="E120" s="3619"/>
      <c r="F120" s="1322"/>
      <c r="G120" s="3648" t="s">
        <v>1733</v>
      </c>
      <c r="H120" s="3649"/>
      <c r="I120" s="3649"/>
      <c r="J120" s="3649"/>
      <c r="K120" s="3649"/>
      <c r="L120" s="3649"/>
      <c r="M120" s="3649"/>
      <c r="N120" s="3650"/>
      <c r="O120" s="3626" t="s">
        <v>868</v>
      </c>
      <c r="P120" s="3627"/>
      <c r="Q120" s="3630"/>
      <c r="R120" s="3440" t="s">
        <v>243</v>
      </c>
      <c r="S120" s="3630"/>
      <c r="T120" s="3440" t="s">
        <v>244</v>
      </c>
      <c r="U120" s="3440" t="s">
        <v>497</v>
      </c>
      <c r="V120" s="3440"/>
      <c r="W120" s="3490"/>
      <c r="X120" s="3460" t="s">
        <v>498</v>
      </c>
      <c r="Y120" s="3490"/>
      <c r="Z120" s="3632"/>
      <c r="AA120" s="3632"/>
      <c r="AB120" s="3632"/>
      <c r="AC120" s="3632"/>
      <c r="AD120" s="3633"/>
    </row>
    <row r="121" spans="1:30" s="869" customFormat="1" ht="48.75" customHeight="1">
      <c r="A121" s="1321"/>
      <c r="B121" s="3620"/>
      <c r="C121" s="3621"/>
      <c r="D121" s="3621"/>
      <c r="E121" s="3622"/>
      <c r="F121" s="3636"/>
      <c r="G121" s="3651"/>
      <c r="H121" s="3652"/>
      <c r="I121" s="3652"/>
      <c r="J121" s="3652"/>
      <c r="K121" s="3652"/>
      <c r="L121" s="3652"/>
      <c r="M121" s="3652"/>
      <c r="N121" s="3653"/>
      <c r="O121" s="3628"/>
      <c r="P121" s="3629"/>
      <c r="Q121" s="3631"/>
      <c r="R121" s="3441"/>
      <c r="S121" s="3631"/>
      <c r="T121" s="3441"/>
      <c r="U121" s="3441"/>
      <c r="V121" s="3441"/>
      <c r="W121" s="3491"/>
      <c r="X121" s="3461"/>
      <c r="Y121" s="3491"/>
      <c r="Z121" s="3634"/>
      <c r="AA121" s="3634"/>
      <c r="AB121" s="3634"/>
      <c r="AC121" s="3634"/>
      <c r="AD121" s="3635"/>
    </row>
    <row r="122" spans="1:30" s="869" customFormat="1" ht="48.75" customHeight="1">
      <c r="A122" s="1321"/>
      <c r="B122" s="3620"/>
      <c r="C122" s="3621"/>
      <c r="D122" s="3621"/>
      <c r="E122" s="3622"/>
      <c r="F122" s="3637"/>
      <c r="G122" s="3651"/>
      <c r="H122" s="3652"/>
      <c r="I122" s="3652"/>
      <c r="J122" s="3652"/>
      <c r="K122" s="3652"/>
      <c r="L122" s="3652"/>
      <c r="M122" s="3652"/>
      <c r="N122" s="3653"/>
      <c r="O122" s="3638"/>
      <c r="P122" s="3428" t="s">
        <v>502</v>
      </c>
      <c r="Q122" s="3429"/>
      <c r="R122" s="3430"/>
      <c r="S122" s="3434" t="s">
        <v>734</v>
      </c>
      <c r="T122" s="3435"/>
      <c r="U122" s="3436"/>
      <c r="V122" s="3640"/>
      <c r="W122" s="3641"/>
      <c r="X122" s="3644"/>
      <c r="Y122" s="3435" t="s">
        <v>243</v>
      </c>
      <c r="Z122" s="3641"/>
      <c r="AA122" s="3435" t="s">
        <v>244</v>
      </c>
      <c r="AB122" s="3641"/>
      <c r="AC122" s="3435" t="s">
        <v>99</v>
      </c>
      <c r="AD122" s="3646"/>
    </row>
    <row r="123" spans="1:30" s="869" customFormat="1" ht="48.75" customHeight="1" thickBot="1">
      <c r="A123" s="1323"/>
      <c r="B123" s="3623"/>
      <c r="C123" s="3624"/>
      <c r="D123" s="3624"/>
      <c r="E123" s="3625"/>
      <c r="F123" s="1324"/>
      <c r="G123" s="3654"/>
      <c r="H123" s="3655"/>
      <c r="I123" s="3655"/>
      <c r="J123" s="3655"/>
      <c r="K123" s="3655"/>
      <c r="L123" s="3655"/>
      <c r="M123" s="3655"/>
      <c r="N123" s="3656"/>
      <c r="O123" s="3639"/>
      <c r="P123" s="3431"/>
      <c r="Q123" s="3432"/>
      <c r="R123" s="3433"/>
      <c r="S123" s="3437"/>
      <c r="T123" s="3438"/>
      <c r="U123" s="3439"/>
      <c r="V123" s="3642"/>
      <c r="W123" s="3643"/>
      <c r="X123" s="3645"/>
      <c r="Y123" s="3438"/>
      <c r="Z123" s="3643"/>
      <c r="AA123" s="3438"/>
      <c r="AB123" s="3643"/>
      <c r="AC123" s="3438"/>
      <c r="AD123" s="3647"/>
    </row>
    <row r="124" spans="1:30" ht="17.25">
      <c r="A124" s="837" t="s">
        <v>520</v>
      </c>
      <c r="B124" s="836"/>
      <c r="C124" s="836"/>
      <c r="D124" s="836"/>
      <c r="E124" s="836"/>
      <c r="F124" s="836"/>
      <c r="G124" s="836"/>
      <c r="H124" s="836"/>
      <c r="I124" s="836"/>
      <c r="J124" s="836"/>
      <c r="K124" s="836"/>
      <c r="L124" s="836"/>
      <c r="M124" s="836"/>
      <c r="N124" s="836"/>
      <c r="O124" s="836"/>
      <c r="P124" s="836"/>
      <c r="Q124" s="836"/>
      <c r="R124" s="836"/>
      <c r="S124" s="836"/>
      <c r="T124" s="836"/>
      <c r="U124" s="836"/>
      <c r="V124" s="836"/>
      <c r="W124" s="836"/>
      <c r="X124" s="836"/>
      <c r="Y124" s="836"/>
      <c r="Z124" s="836"/>
      <c r="AA124" s="836"/>
      <c r="AB124" s="836"/>
      <c r="AC124" s="836"/>
      <c r="AD124" s="836"/>
    </row>
    <row r="125" spans="1:30" ht="17.25">
      <c r="A125" s="843" t="s">
        <v>521</v>
      </c>
      <c r="B125" s="836"/>
      <c r="C125" s="836"/>
      <c r="D125" s="836"/>
      <c r="E125" s="836"/>
      <c r="F125" s="836"/>
      <c r="G125" s="836"/>
      <c r="H125" s="836"/>
      <c r="I125" s="836"/>
      <c r="J125" s="836"/>
      <c r="K125" s="836"/>
      <c r="L125" s="836"/>
      <c r="M125" s="836"/>
      <c r="N125" s="836"/>
      <c r="O125" s="836"/>
      <c r="P125" s="836"/>
      <c r="Q125" s="836"/>
      <c r="R125" s="836"/>
      <c r="S125" s="836"/>
      <c r="T125" s="836"/>
      <c r="U125" s="836"/>
      <c r="V125" s="836"/>
      <c r="W125" s="836"/>
      <c r="X125" s="836"/>
      <c r="Y125" s="836"/>
      <c r="Z125" s="836"/>
      <c r="AA125" s="836"/>
      <c r="AB125" s="836"/>
      <c r="AC125" s="836"/>
      <c r="AD125" s="836"/>
    </row>
  </sheetData>
  <mergeCells count="513">
    <mergeCell ref="Z83:AD83"/>
    <mergeCell ref="B120:E123"/>
    <mergeCell ref="O120:P121"/>
    <mergeCell ref="Q120:Q121"/>
    <mergeCell ref="R120:R121"/>
    <mergeCell ref="S120:S121"/>
    <mergeCell ref="T120:T121"/>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G120:N123"/>
    <mergeCell ref="X87:Y87"/>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P84:R84"/>
    <mergeCell ref="S84:U84"/>
    <mergeCell ref="V84:W84"/>
    <mergeCell ref="K87:N88"/>
    <mergeCell ref="O87:P87"/>
    <mergeCell ref="U87:W8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F58:F59"/>
    <mergeCell ref="O59:O60"/>
    <mergeCell ref="P59:R60"/>
    <mergeCell ref="S59:U60"/>
    <mergeCell ref="V59:W60"/>
    <mergeCell ref="X59:X60"/>
    <mergeCell ref="B57:E60"/>
    <mergeCell ref="G57:N60"/>
    <mergeCell ref="O57:P58"/>
    <mergeCell ref="Q57:Q58"/>
    <mergeCell ref="R57:R58"/>
    <mergeCell ref="S57:S58"/>
    <mergeCell ref="T57:T58"/>
    <mergeCell ref="U57:W58"/>
    <mergeCell ref="X57:Y58"/>
    <mergeCell ref="F53:F54"/>
    <mergeCell ref="O54:O55"/>
    <mergeCell ref="P54:R55"/>
    <mergeCell ref="S54:U55"/>
    <mergeCell ref="V54:W55"/>
    <mergeCell ref="X54:X55"/>
    <mergeCell ref="B52:E55"/>
    <mergeCell ref="G52:N55"/>
    <mergeCell ref="O52:P53"/>
    <mergeCell ref="Q52:Q53"/>
    <mergeCell ref="R52:R53"/>
    <mergeCell ref="S52:S53"/>
    <mergeCell ref="T52:T53"/>
    <mergeCell ref="U52:W53"/>
    <mergeCell ref="X52:Y53"/>
    <mergeCell ref="Z39:AD40"/>
    <mergeCell ref="F40:F41"/>
    <mergeCell ref="O41:O42"/>
    <mergeCell ref="P41:R42"/>
    <mergeCell ref="S41:U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F44:F45"/>
    <mergeCell ref="G44:N45"/>
    <mergeCell ref="O44:P45"/>
    <mergeCell ref="Q44:Q45"/>
    <mergeCell ref="R44:R45"/>
    <mergeCell ref="V41:W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AD12:AD13"/>
    <mergeCell ref="D14:N15"/>
    <mergeCell ref="O14:P14"/>
    <mergeCell ref="U14:W14"/>
    <mergeCell ref="X14:Y14"/>
    <mergeCell ref="Z14:AD14"/>
    <mergeCell ref="P15:R15"/>
    <mergeCell ref="S15:U15"/>
    <mergeCell ref="V15:W15"/>
    <mergeCell ref="Y12:Y13"/>
    <mergeCell ref="D10:N13"/>
    <mergeCell ref="O10:P11"/>
    <mergeCell ref="Q10:Q11"/>
    <mergeCell ref="R10:R11"/>
    <mergeCell ref="S10:S11"/>
    <mergeCell ref="T10:T11"/>
    <mergeCell ref="Z12:Z13"/>
    <mergeCell ref="AA12:AA13"/>
    <mergeCell ref="Z10:AD11"/>
    <mergeCell ref="U10:W11"/>
    <mergeCell ref="X10:Y11"/>
    <mergeCell ref="AB12:AB13"/>
    <mergeCell ref="AC12:AC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AB76:AB77"/>
    <mergeCell ref="C11:C12"/>
    <mergeCell ref="O12:O13"/>
    <mergeCell ref="P12:R13"/>
    <mergeCell ref="S12:U13"/>
    <mergeCell ref="V12:W13"/>
    <mergeCell ref="X12:X13"/>
    <mergeCell ref="B44:E50"/>
    <mergeCell ref="S44:S45"/>
    <mergeCell ref="T44:T45"/>
    <mergeCell ref="U44:W45"/>
    <mergeCell ref="T48:T49"/>
    <mergeCell ref="U48:W49"/>
    <mergeCell ref="I50:J50"/>
    <mergeCell ref="K50:M50"/>
    <mergeCell ref="U50:V50"/>
    <mergeCell ref="F48:F49"/>
    <mergeCell ref="G48:N49"/>
    <mergeCell ref="O48:P49"/>
    <mergeCell ref="Q48:Q49"/>
    <mergeCell ref="R48:R49"/>
    <mergeCell ref="E16:N16"/>
    <mergeCell ref="C18:C19"/>
    <mergeCell ref="O19:O20"/>
    <mergeCell ref="P19:R20"/>
    <mergeCell ref="X90:Y91"/>
    <mergeCell ref="Q95:Q96"/>
    <mergeCell ref="R95:R96"/>
    <mergeCell ref="S95:S96"/>
    <mergeCell ref="X97:X98"/>
    <mergeCell ref="Z97:Z98"/>
    <mergeCell ref="X48:Y49"/>
    <mergeCell ref="Z48:AD49"/>
    <mergeCell ref="S48:S49"/>
    <mergeCell ref="Y54:Y55"/>
    <mergeCell ref="Z54:Z55"/>
    <mergeCell ref="AA54:AA55"/>
    <mergeCell ref="AB54:AB55"/>
    <mergeCell ref="AC54:AC55"/>
    <mergeCell ref="AD54:AD55"/>
    <mergeCell ref="Z52:AD53"/>
    <mergeCell ref="Y59:Y60"/>
    <mergeCell ref="Z59:Z60"/>
    <mergeCell ref="AA59:AA60"/>
    <mergeCell ref="AB59:AB60"/>
    <mergeCell ref="AC59:AC60"/>
    <mergeCell ref="AD59:AD60"/>
    <mergeCell ref="Z57:AD58"/>
    <mergeCell ref="X83:Y83"/>
    <mergeCell ref="T95:T96"/>
    <mergeCell ref="U95:W96"/>
    <mergeCell ref="X95:Y96"/>
    <mergeCell ref="O97:O98"/>
    <mergeCell ref="P97:R98"/>
    <mergeCell ref="S97:U98"/>
    <mergeCell ref="V97:W98"/>
    <mergeCell ref="Z95:AD96"/>
    <mergeCell ref="Y97:Y98"/>
    <mergeCell ref="AD97:AD98"/>
    <mergeCell ref="AA97:AA98"/>
    <mergeCell ref="AB97:AB98"/>
    <mergeCell ref="AC97:AC98"/>
    <mergeCell ref="Z90:AD91"/>
    <mergeCell ref="AB92:AB93"/>
    <mergeCell ref="AC92:AC93"/>
    <mergeCell ref="AD92:AD93"/>
    <mergeCell ref="O92:O93"/>
    <mergeCell ref="X92:X93"/>
    <mergeCell ref="Y92:Y93"/>
    <mergeCell ref="Z92:Z93"/>
    <mergeCell ref="AC102:AC103"/>
    <mergeCell ref="AD102:AD103"/>
    <mergeCell ref="R100:R101"/>
    <mergeCell ref="X100:Y101"/>
    <mergeCell ref="AA102:AA103"/>
    <mergeCell ref="AB102:AB103"/>
    <mergeCell ref="Z100:AD101"/>
    <mergeCell ref="Z102:Z103"/>
    <mergeCell ref="S90:S91"/>
    <mergeCell ref="T90:T91"/>
    <mergeCell ref="U90:W91"/>
    <mergeCell ref="AA92:AA93"/>
    <mergeCell ref="O90:P91"/>
    <mergeCell ref="Q90:Q91"/>
    <mergeCell ref="O95:P96"/>
    <mergeCell ref="Y102:Y103"/>
    <mergeCell ref="B115:E118"/>
    <mergeCell ref="G115:N118"/>
    <mergeCell ref="O115:P116"/>
    <mergeCell ref="Q115:Q116"/>
    <mergeCell ref="R115:R116"/>
    <mergeCell ref="S115:S116"/>
    <mergeCell ref="T115:T116"/>
    <mergeCell ref="U115:W116"/>
    <mergeCell ref="G105:N108"/>
    <mergeCell ref="F116:F117"/>
    <mergeCell ref="O117:O118"/>
    <mergeCell ref="P117:R118"/>
    <mergeCell ref="S117:U118"/>
    <mergeCell ref="V117:W118"/>
    <mergeCell ref="S105:S106"/>
    <mergeCell ref="F106:F107"/>
    <mergeCell ref="O107:O108"/>
    <mergeCell ref="P107:R108"/>
    <mergeCell ref="S107:U108"/>
    <mergeCell ref="T105:T106"/>
    <mergeCell ref="U105:W106"/>
    <mergeCell ref="X117:X118"/>
    <mergeCell ref="Z117:Z118"/>
    <mergeCell ref="X107:X108"/>
    <mergeCell ref="Z107:Z108"/>
    <mergeCell ref="X112:X113"/>
    <mergeCell ref="Z112:Z113"/>
    <mergeCell ref="X110:Y111"/>
    <mergeCell ref="Y107:Y108"/>
    <mergeCell ref="Z110:AD111"/>
    <mergeCell ref="Y112:Y113"/>
    <mergeCell ref="X115:Y116"/>
    <mergeCell ref="Z115:AD116"/>
    <mergeCell ref="AD117:AD118"/>
    <mergeCell ref="AA112:AA113"/>
    <mergeCell ref="AB112:AB113"/>
    <mergeCell ref="AC112:AC113"/>
    <mergeCell ref="AD112:AD113"/>
    <mergeCell ref="Y117:Y118"/>
    <mergeCell ref="AC107:AC108"/>
    <mergeCell ref="AD107:AD108"/>
    <mergeCell ref="AA107:AA108"/>
    <mergeCell ref="AA117:AA118"/>
    <mergeCell ref="AB117:AB118"/>
    <mergeCell ref="AC117:AC118"/>
    <mergeCell ref="X102:X103"/>
    <mergeCell ref="X105:Y106"/>
    <mergeCell ref="Z105:AD106"/>
    <mergeCell ref="V107:W108"/>
    <mergeCell ref="B110:E113"/>
    <mergeCell ref="O110:P111"/>
    <mergeCell ref="Q110:Q111"/>
    <mergeCell ref="R110:R111"/>
    <mergeCell ref="S110:S111"/>
    <mergeCell ref="G110:I113"/>
    <mergeCell ref="K110:N113"/>
    <mergeCell ref="J110:J113"/>
    <mergeCell ref="F111:F112"/>
    <mergeCell ref="O112:O113"/>
    <mergeCell ref="P112:R113"/>
    <mergeCell ref="S112:U113"/>
    <mergeCell ref="V112:W113"/>
    <mergeCell ref="T110:T111"/>
    <mergeCell ref="U110:W111"/>
    <mergeCell ref="B105:E108"/>
    <mergeCell ref="O105:P106"/>
    <mergeCell ref="Q105:Q106"/>
    <mergeCell ref="R105:R106"/>
    <mergeCell ref="AB107:AB108"/>
    <mergeCell ref="F91:F92"/>
    <mergeCell ref="P92:R93"/>
    <mergeCell ref="S92:U93"/>
    <mergeCell ref="V92:W93"/>
    <mergeCell ref="R90:R91"/>
    <mergeCell ref="B100:E103"/>
    <mergeCell ref="G100:N103"/>
    <mergeCell ref="O100:P101"/>
    <mergeCell ref="Q100:Q101"/>
    <mergeCell ref="G90:I93"/>
    <mergeCell ref="J90:J93"/>
    <mergeCell ref="K90:N93"/>
    <mergeCell ref="B95:E98"/>
    <mergeCell ref="F96:F97"/>
    <mergeCell ref="B90:E93"/>
    <mergeCell ref="F101:F102"/>
    <mergeCell ref="O102:O103"/>
    <mergeCell ref="P102:R103"/>
    <mergeCell ref="S102:U103"/>
    <mergeCell ref="V102:W103"/>
    <mergeCell ref="S100:S101"/>
    <mergeCell ref="T100:T101"/>
    <mergeCell ref="U100:W101"/>
    <mergeCell ref="G95:N98"/>
  </mergeCells>
  <phoneticPr fontId="60"/>
  <conditionalFormatting sqref="C11:C12 C15 C18:C19 X21:AD21 C24:C25 C28 C31:C32 F65:F66 F53:F54 F62:AD63 F58:F59 K87">
    <cfRule type="cellIs" dxfId="64" priority="115" stopIfTrue="1" operator="equal">
      <formula>""</formula>
    </cfRule>
  </conditionalFormatting>
  <conditionalFormatting sqref="F21 N21">
    <cfRule type="cellIs" dxfId="63" priority="114" stopIfTrue="1" operator="equal">
      <formula>IF($F$21:$N$21,"✓")</formula>
    </cfRule>
  </conditionalFormatting>
  <conditionalFormatting sqref="F96:F97">
    <cfRule type="cellIs" dxfId="62" priority="104" stopIfTrue="1" operator="equal">
      <formula>""</formula>
    </cfRule>
  </conditionalFormatting>
  <conditionalFormatting sqref="F79:F80">
    <cfRule type="cellIs" dxfId="61" priority="105" stopIfTrue="1" operator="equal">
      <formula>""</formula>
    </cfRule>
  </conditionalFormatting>
  <conditionalFormatting sqref="F36:F37">
    <cfRule type="cellIs" dxfId="60" priority="106" stopIfTrue="1" operator="equal">
      <formula>""</formula>
    </cfRule>
  </conditionalFormatting>
  <conditionalFormatting sqref="K83">
    <cfRule type="cellIs" dxfId="59" priority="102" stopIfTrue="1" operator="equal">
      <formula>""</formula>
    </cfRule>
  </conditionalFormatting>
  <conditionalFormatting sqref="F91:F92">
    <cfRule type="cellIs" dxfId="58" priority="100" stopIfTrue="1" operator="equal">
      <formula>""</formula>
    </cfRule>
  </conditionalFormatting>
  <conditionalFormatting sqref="K85">
    <cfRule type="cellIs" dxfId="57" priority="101" stopIfTrue="1" operator="equal">
      <formula>""</formula>
    </cfRule>
  </conditionalFormatting>
  <conditionalFormatting sqref="F40:F41">
    <cfRule type="cellIs" dxfId="56" priority="99" stopIfTrue="1" operator="equal">
      <formula>""</formula>
    </cfRule>
  </conditionalFormatting>
  <conditionalFormatting sqref="F85">
    <cfRule type="cellIs" dxfId="55" priority="85" stopIfTrue="1" operator="equal">
      <formula>""</formula>
    </cfRule>
  </conditionalFormatting>
  <conditionalFormatting sqref="F75:F76">
    <cfRule type="cellIs" dxfId="54" priority="82" stopIfTrue="1" operator="equal">
      <formula>""</formula>
    </cfRule>
  </conditionalFormatting>
  <conditionalFormatting sqref="F101:F102">
    <cfRule type="cellIs" dxfId="53" priority="79" stopIfTrue="1" operator="equal">
      <formula>""</formula>
    </cfRule>
  </conditionalFormatting>
  <conditionalFormatting sqref="F116:F117 F111:F112 F106:F107">
    <cfRule type="cellIs" dxfId="52" priority="78" stopIfTrue="1" operator="equal">
      <formula>""</formula>
    </cfRule>
  </conditionalFormatting>
  <conditionalFormatting sqref="K110">
    <cfRule type="cellIs" dxfId="51" priority="64" operator="equal">
      <formula>""</formula>
    </cfRule>
  </conditionalFormatting>
  <conditionalFormatting sqref="K90">
    <cfRule type="cellIs" dxfId="50" priority="63" operator="equal">
      <formula>""</formula>
    </cfRule>
  </conditionalFormatting>
  <conditionalFormatting sqref="Q10:Q11 S10:S11 O12:O13 O15 O19:O20 Q14 S14 X12:X13 Z12:Z13 AB12:AB13 X15 Q17:Q18 S17:S18 X19:X20 Z19:Z20 AB19:AB20 O16:P16 R16 T16 Z15:Z16 AB15:AB16 W16:X16">
    <cfRule type="cellIs" dxfId="49" priority="58" stopIfTrue="1" operator="equal">
      <formula>""</formula>
    </cfRule>
  </conditionalFormatting>
  <conditionalFormatting sqref="Z10:AD11 Z14:AD14 Z17:AD18">
    <cfRule type="containsBlanks" dxfId="48" priority="57">
      <formula>LEN(TRIM(Z10))=0</formula>
    </cfRule>
  </conditionalFormatting>
  <conditionalFormatting sqref="Q23:Q24 S23:S24 O25:O26 O28 O32:O33 Q27 S27 X25:X26 Z25:Z26 AB25:AB26 R29 T29 X28:X29 Z28:Z29 AB28:AB29 Q30:Q31 S30:S31 X32:X33 Z32:Z33 AB32:AB33 O29:P29 W29">
    <cfRule type="cellIs" dxfId="47" priority="56" stopIfTrue="1" operator="equal">
      <formula>""</formula>
    </cfRule>
  </conditionalFormatting>
  <conditionalFormatting sqref="Z23:AD24 Z27:AD27 Z30:AD31">
    <cfRule type="containsBlanks" dxfId="46" priority="55">
      <formula>LEN(TRIM(Z23))=0</formula>
    </cfRule>
  </conditionalFormatting>
  <conditionalFormatting sqref="Q35:Q36 S35:S36 O37:O38 X37:X38 Z37:Z38 AB37:AB38">
    <cfRule type="cellIs" dxfId="45" priority="54" stopIfTrue="1" operator="equal">
      <formula>""</formula>
    </cfRule>
  </conditionalFormatting>
  <conditionalFormatting sqref="Q39:Q40 S39:S40 O41:O42 X41:X42 Z41:Z42 AB41:AB42">
    <cfRule type="cellIs" dxfId="44" priority="53" stopIfTrue="1" operator="equal">
      <formula>""</formula>
    </cfRule>
  </conditionalFormatting>
  <conditionalFormatting sqref="Z35:AD36 Z39:AD40">
    <cfRule type="containsBlanks" dxfId="43" priority="52">
      <formula>LEN(TRIM(Z35))=0</formula>
    </cfRule>
  </conditionalFormatting>
  <conditionalFormatting sqref="R50">
    <cfRule type="cellIs" dxfId="42" priority="51" stopIfTrue="1" operator="equal">
      <formula>""</formula>
    </cfRule>
  </conditionalFormatting>
  <conditionalFormatting sqref="U46:AD47 N50 AA50 Y50 W50 P50 J46:R47">
    <cfRule type="cellIs" dxfId="41" priority="50" stopIfTrue="1" operator="equal">
      <formula>""</formula>
    </cfRule>
  </conditionalFormatting>
  <conditionalFormatting sqref="Q44:S44">
    <cfRule type="cellIs" dxfId="40" priority="48" stopIfTrue="1" operator="equal">
      <formula>""</formula>
    </cfRule>
  </conditionalFormatting>
  <conditionalFormatting sqref="U48 Q48:S48 X48 Z48">
    <cfRule type="cellIs" dxfId="39" priority="46" stopIfTrue="1" operator="equal">
      <formula>""</formula>
    </cfRule>
  </conditionalFormatting>
  <conditionalFormatting sqref="F44">
    <cfRule type="cellIs" dxfId="38" priority="49" stopIfTrue="1" operator="equal">
      <formula>""</formula>
    </cfRule>
  </conditionalFormatting>
  <conditionalFormatting sqref="F48">
    <cfRule type="cellIs" dxfId="37" priority="47" stopIfTrue="1" operator="equal">
      <formula>""</formula>
    </cfRule>
  </conditionalFormatting>
  <conditionalFormatting sqref="Z44:AD45">
    <cfRule type="containsBlanks" dxfId="36" priority="45">
      <formula>LEN(TRIM(Z44))=0</formula>
    </cfRule>
  </conditionalFormatting>
  <conditionalFormatting sqref="Q52:Q53 S52:S53 O54:O55 X54:X55 Z54:Z55 AB54:AB55">
    <cfRule type="cellIs" dxfId="35" priority="44" stopIfTrue="1" operator="equal">
      <formula>""</formula>
    </cfRule>
  </conditionalFormatting>
  <conditionalFormatting sqref="Z52:AD53">
    <cfRule type="containsBlanks" dxfId="34" priority="43">
      <formula>LEN(TRIM(Z52))=0</formula>
    </cfRule>
  </conditionalFormatting>
  <conditionalFormatting sqref="Q57:Q58 S57:S58 O59:O60 X59:X60 Z59:Z60 AB59:AB60">
    <cfRule type="cellIs" dxfId="33" priority="42" stopIfTrue="1" operator="equal">
      <formula>""</formula>
    </cfRule>
  </conditionalFormatting>
  <conditionalFormatting sqref="Z57:AD58">
    <cfRule type="containsBlanks" dxfId="32" priority="41">
      <formula>LEN(TRIM(Z57))=0</formula>
    </cfRule>
  </conditionalFormatting>
  <conditionalFormatting sqref="S64:S65 Q64:Q65 Z66:Z67 X66:X67 AB66:AB67 O66:O67">
    <cfRule type="cellIs" dxfId="31" priority="40" stopIfTrue="1" operator="equal">
      <formula>""</formula>
    </cfRule>
  </conditionalFormatting>
  <conditionalFormatting sqref="Z64:AD65">
    <cfRule type="containsBlanks" dxfId="30" priority="39">
      <formula>LEN(TRIM(Z64))=0</formula>
    </cfRule>
  </conditionalFormatting>
  <conditionalFormatting sqref="Q74:Q75 S74:S75 O76:O77 X76:X77 Z76:Z77 AB76:AB77">
    <cfRule type="cellIs" dxfId="29" priority="38" stopIfTrue="1" operator="equal">
      <formula>""</formula>
    </cfRule>
  </conditionalFormatting>
  <conditionalFormatting sqref="Q78:Q79 S78:S79 O80:O81 X80:X81 Z80:Z81 AB80:AB81">
    <cfRule type="cellIs" dxfId="28" priority="37" stopIfTrue="1" operator="equal">
      <formula>""</formula>
    </cfRule>
  </conditionalFormatting>
  <conditionalFormatting sqref="Z74:AD75 Z78:AD79">
    <cfRule type="containsBlanks" dxfId="27" priority="36">
      <formula>LEN(TRIM(Z74))=0</formula>
    </cfRule>
  </conditionalFormatting>
  <conditionalFormatting sqref="Q87 Z87 X87 AB87 S87 O87">
    <cfRule type="cellIs" dxfId="26" priority="35" stopIfTrue="1" operator="equal">
      <formula>""</formula>
    </cfRule>
  </conditionalFormatting>
  <conditionalFormatting sqref="Q83 S83 AB83 X83 Z83 O83">
    <cfRule type="cellIs" dxfId="25" priority="34" stopIfTrue="1" operator="equal">
      <formula>""</formula>
    </cfRule>
  </conditionalFormatting>
  <conditionalFormatting sqref="Q85 S85 AB85 X85 Z85 O85">
    <cfRule type="cellIs" dxfId="24" priority="33" stopIfTrue="1" operator="equal">
      <formula>""</formula>
    </cfRule>
  </conditionalFormatting>
  <conditionalFormatting sqref="S88 AB88 X88 Z88">
    <cfRule type="cellIs" dxfId="23" priority="32" stopIfTrue="1" operator="equal">
      <formula>""</formula>
    </cfRule>
  </conditionalFormatting>
  <conditionalFormatting sqref="O88">
    <cfRule type="cellIs" dxfId="22" priority="31" stopIfTrue="1" operator="equal">
      <formula>""</formula>
    </cfRule>
  </conditionalFormatting>
  <conditionalFormatting sqref="O84">
    <cfRule type="cellIs" dxfId="21" priority="29" stopIfTrue="1" operator="equal">
      <formula>""</formula>
    </cfRule>
  </conditionalFormatting>
  <conditionalFormatting sqref="O86">
    <cfRule type="cellIs" dxfId="20" priority="27" stopIfTrue="1" operator="equal">
      <formula>""</formula>
    </cfRule>
  </conditionalFormatting>
  <conditionalFormatting sqref="S84 AB84 X84 Z84">
    <cfRule type="cellIs" dxfId="19" priority="30" stopIfTrue="1" operator="equal">
      <formula>""</formula>
    </cfRule>
  </conditionalFormatting>
  <conditionalFormatting sqref="S86 AB86 X86 Z86">
    <cfRule type="cellIs" dxfId="18" priority="28" stopIfTrue="1" operator="equal">
      <formula>""</formula>
    </cfRule>
  </conditionalFormatting>
  <conditionalFormatting sqref="S90:S91 Q90:Q91 Z92:Z93 X92:X93 AB92:AB93 O92:O93">
    <cfRule type="cellIs" dxfId="17" priority="26" stopIfTrue="1" operator="equal">
      <formula>""</formula>
    </cfRule>
  </conditionalFormatting>
  <conditionalFormatting sqref="Z90:AD91">
    <cfRule type="containsBlanks" dxfId="16" priority="25">
      <formula>LEN(TRIM(Z90))=0</formula>
    </cfRule>
  </conditionalFormatting>
  <conditionalFormatting sqref="S95:S96 Q95:Q96 Z97:Z98 X97:X98 AB97:AB98 O97:O98">
    <cfRule type="cellIs" dxfId="15" priority="24" stopIfTrue="1" operator="equal">
      <formula>""</formula>
    </cfRule>
  </conditionalFormatting>
  <conditionalFormatting sqref="Z95:AD96">
    <cfRule type="containsBlanks" dxfId="14" priority="23">
      <formula>LEN(TRIM(Z95))=0</formula>
    </cfRule>
  </conditionalFormatting>
  <conditionalFormatting sqref="S100:S101 Q100:Q101 Z102:Z103 X102:X103 AB102:AB103 O102:O103">
    <cfRule type="cellIs" dxfId="13" priority="22" stopIfTrue="1" operator="equal">
      <formula>""</formula>
    </cfRule>
  </conditionalFormatting>
  <conditionalFormatting sqref="Z100:AD101">
    <cfRule type="containsBlanks" dxfId="12" priority="21">
      <formula>LEN(TRIM(Z100))=0</formula>
    </cfRule>
  </conditionalFormatting>
  <conditionalFormatting sqref="S105:S106 Q105:Q106 Z107:Z108 X107:X108 AB107:AB108 O107:O108">
    <cfRule type="cellIs" dxfId="11" priority="18" stopIfTrue="1" operator="equal">
      <formula>""</formula>
    </cfRule>
  </conditionalFormatting>
  <conditionalFormatting sqref="Z105:AD106">
    <cfRule type="containsBlanks" dxfId="10" priority="17">
      <formula>LEN(TRIM(Z105))=0</formula>
    </cfRule>
  </conditionalFormatting>
  <conditionalFormatting sqref="S110:S111 Q110:Q111 Z112:Z113 X112:X113 AB112:AB113 O112:O113">
    <cfRule type="cellIs" dxfId="9" priority="16" stopIfTrue="1" operator="equal">
      <formula>""</formula>
    </cfRule>
  </conditionalFormatting>
  <conditionalFormatting sqref="Z110:AD111">
    <cfRule type="containsBlanks" dxfId="8" priority="15">
      <formula>LEN(TRIM(Z110))=0</formula>
    </cfRule>
  </conditionalFormatting>
  <conditionalFormatting sqref="S115:S116 Q115:Q116 Z117:Z118 X117:X118 AB117:AB118 O117:O118">
    <cfRule type="cellIs" dxfId="7" priority="14" stopIfTrue="1" operator="equal">
      <formula>""</formula>
    </cfRule>
  </conditionalFormatting>
  <conditionalFormatting sqref="Z115:AD116">
    <cfRule type="containsBlanks" dxfId="6" priority="13">
      <formula>LEN(TRIM(Z115))=0</formula>
    </cfRule>
  </conditionalFormatting>
  <conditionalFormatting sqref="F70:F71 Q69:Q70 S69:S70 O71:O72 X71:X72 Z71:Z72 AB71:AB72">
    <cfRule type="cellIs" dxfId="5" priority="8" stopIfTrue="1" operator="equal">
      <formula>""</formula>
    </cfRule>
  </conditionalFormatting>
  <conditionalFormatting sqref="Z69:AD70">
    <cfRule type="cellIs" dxfId="4" priority="7" operator="equal">
      <formula>""</formula>
    </cfRule>
  </conditionalFormatting>
  <conditionalFormatting sqref="Z120:AD121">
    <cfRule type="cellIs" dxfId="3" priority="3" operator="equal">
      <formula>""</formula>
    </cfRule>
  </conditionalFormatting>
  <conditionalFormatting sqref="F121:F122 Q120:Q121 S120:S121 O122:O123 X122:X123 Z122:Z123 AB122:AB123">
    <cfRule type="cellIs" dxfId="2" priority="4" stopIfTrue="1" operator="equal">
      <formula>""</formula>
    </cfRule>
  </conditionalFormatting>
  <conditionalFormatting sqref="O120:P121">
    <cfRule type="cellIs" dxfId="1" priority="2" operator="equal">
      <formula>""</formula>
    </cfRule>
  </conditionalFormatting>
  <conditionalFormatting sqref="V122:W123">
    <cfRule type="cellIs" dxfId="0" priority="1" operator="equal">
      <formula>""</formula>
    </cfRule>
  </conditionalFormatting>
  <dataValidations disablePrompts="1" count="3">
    <dataValidation type="list" allowBlank="1" showInputMessage="1" showErrorMessage="1" sqref="F36 C31:C32 C28 C24:C25 C11:C12 C15 C18:C19 O54:O55 F58:F59 F65:F66 N21 O117:O118 O12:O13 O15 F53 F44 F21 O41:O42 O37:O38 O19:O20 F48 O59:O60 O28 F96 O92:O93 F85 F79 O88 F91 O32:O33 F40 O25:O26 O76:O77 O80:O81 O71:O72 F75 F101 F106 F111 F116 O97:O98 O102:O103 O107:O108 O112:O113 O84 O86 O66:O67 F70 O122:O123 F121">
      <formula1>"✓"</formula1>
    </dataValidation>
    <dataValidation type="list" allowBlank="1" showInputMessage="1" showErrorMessage="1" sqref="O10:P11 O14:P14 V12:W13 V15:W15 O17:P18 V19:W20 O23:P24 O27:P27 V25:W26 V28:W28 O30:P31 V32:W33 O35:P36 O39:P40 V37:W38 O48:P49 O44:P45 U50 K50:M50 O52:P53 V54:W55 O57:P58 V59:W60 V41 O64:P65 O74:P75 O78:P79 V76:W77 V80 O83:P83 O85:P85 O87:P87 V84:W84 V86:W86 V88:W88 V92:W93 O90:P91 V97:W98 O95:P96 V102:W103 O100:P101 V107:W108 O105:P106 V112:W113 O110:P111 V117:W118 O115:P116 V71:W72 V66:W67 O69:P70 V122:W123 O120:P121">
      <formula1>"令和,平成"</formula1>
    </dataValidation>
    <dataValidation type="list" allowBlank="1" showInputMessage="1" showErrorMessage="1" sqref="O16 W16 O29 W29">
      <formula1>"令和,平成, 昭和"</formula1>
    </dataValidation>
  </dataValidations>
  <pageMargins left="0.31496062992125984" right="0.19685039370078741" top="0.35433070866141736" bottom="0.15748031496062992" header="0.31496062992125984" footer="0.11811023622047245"/>
  <pageSetup paperSize="9" scale="47" fitToHeight="2" orientation="portrait" r:id="rId1"/>
  <headerFooter scaleWithDoc="0">
    <oddFooter>&amp;R東京支部８月開講コース</oddFooter>
  </headerFooter>
  <rowBreaks count="1" manualBreakCount="1">
    <brk id="81" max="29"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1"/>
  <sheetViews>
    <sheetView view="pageBreakPreview" zoomScale="85" zoomScaleNormal="100" zoomScaleSheetLayoutView="85" workbookViewId="0">
      <selection activeCell="H12" sqref="H12"/>
    </sheetView>
  </sheetViews>
  <sheetFormatPr defaultRowHeight="13.5"/>
  <cols>
    <col min="1" max="2" width="14.875" style="1290" customWidth="1"/>
    <col min="3" max="3" width="3.375" style="1290" customWidth="1"/>
    <col min="4" max="9" width="11.875" style="1290" customWidth="1"/>
    <col min="10" max="10" width="15.125" style="1290" customWidth="1"/>
    <col min="11" max="11" width="2.25" style="1290" customWidth="1"/>
    <col min="12" max="16384" width="9" style="1290"/>
  </cols>
  <sheetData>
    <row r="1" spans="1:11">
      <c r="A1" s="1418"/>
      <c r="B1" s="1418"/>
      <c r="C1" s="1419"/>
      <c r="D1" s="1419"/>
      <c r="E1" s="1419"/>
      <c r="F1" s="1419"/>
      <c r="G1" s="1420"/>
      <c r="H1" s="1420"/>
      <c r="I1" s="1420"/>
      <c r="J1" s="3663" t="s">
        <v>1389</v>
      </c>
      <c r="K1" s="3664"/>
    </row>
    <row r="2" spans="1:11" ht="7.5" customHeight="1">
      <c r="A2" s="1420"/>
      <c r="B2" s="1420"/>
      <c r="C2" s="1420"/>
      <c r="D2" s="1420"/>
      <c r="E2" s="1420"/>
      <c r="F2" s="1420"/>
      <c r="G2" s="1420"/>
      <c r="H2" s="1420"/>
      <c r="I2" s="1420"/>
      <c r="J2" s="1420"/>
      <c r="K2" s="1420"/>
    </row>
    <row r="3" spans="1:11" ht="44.25" customHeight="1">
      <c r="A3" s="3665" t="s">
        <v>1688</v>
      </c>
      <c r="B3" s="3665"/>
      <c r="C3" s="3666"/>
      <c r="D3" s="3666"/>
      <c r="E3" s="3666"/>
      <c r="F3" s="3666"/>
      <c r="G3" s="3666"/>
      <c r="H3" s="3666"/>
      <c r="I3" s="3666"/>
      <c r="J3" s="3666"/>
      <c r="K3" s="1421"/>
    </row>
    <row r="4" spans="1:11" ht="86.25" customHeight="1">
      <c r="A4" s="3667" t="s">
        <v>1758</v>
      </c>
      <c r="B4" s="3667"/>
      <c r="C4" s="3667"/>
      <c r="D4" s="3667"/>
      <c r="E4" s="3667"/>
      <c r="F4" s="3667"/>
      <c r="G4" s="3667"/>
      <c r="H4" s="3667"/>
      <c r="I4" s="3667"/>
      <c r="J4" s="3667"/>
      <c r="K4" s="3667"/>
    </row>
    <row r="5" spans="1:11" ht="107.25" customHeight="1">
      <c r="A5" s="3667" t="s">
        <v>1689</v>
      </c>
      <c r="B5" s="3667"/>
      <c r="C5" s="3667"/>
      <c r="D5" s="3667"/>
      <c r="E5" s="3667"/>
      <c r="F5" s="3667"/>
      <c r="G5" s="3667"/>
      <c r="H5" s="3667"/>
      <c r="I5" s="3667"/>
      <c r="J5" s="3667"/>
      <c r="K5" s="3667"/>
    </row>
    <row r="6" spans="1:11" ht="45" customHeight="1">
      <c r="A6" s="1422" t="s">
        <v>1690</v>
      </c>
      <c r="B6" s="1422" t="s">
        <v>1691</v>
      </c>
      <c r="C6" s="3668" t="s">
        <v>1692</v>
      </c>
      <c r="D6" s="3668"/>
      <c r="E6" s="3668"/>
      <c r="F6" s="3668"/>
      <c r="G6" s="3668"/>
      <c r="H6" s="3668"/>
      <c r="I6" s="3668"/>
      <c r="J6" s="3668"/>
      <c r="K6" s="3668"/>
    </row>
    <row r="7" spans="1:11" ht="55.5" customHeight="1">
      <c r="A7" s="1421"/>
      <c r="B7" s="1421"/>
      <c r="C7" s="1423"/>
      <c r="D7" s="3658" t="s">
        <v>1847</v>
      </c>
      <c r="E7" s="3659"/>
      <c r="F7" s="3659"/>
      <c r="G7" s="3659"/>
      <c r="H7" s="3659"/>
      <c r="I7" s="3659"/>
      <c r="J7" s="3660"/>
      <c r="K7" s="1423"/>
    </row>
    <row r="8" spans="1:11" ht="119.25" customHeight="1">
      <c r="A8" s="1424"/>
      <c r="B8" s="1424"/>
      <c r="C8" s="1425"/>
      <c r="D8" s="3662" t="s">
        <v>1848</v>
      </c>
      <c r="E8" s="3662"/>
      <c r="F8" s="3662"/>
      <c r="G8" s="3662"/>
      <c r="H8" s="3662"/>
      <c r="I8" s="3662"/>
      <c r="J8" s="3662"/>
      <c r="K8" s="1425"/>
    </row>
    <row r="9" spans="1:11" ht="63.75" customHeight="1">
      <c r="A9" s="1424"/>
      <c r="B9" s="1424"/>
      <c r="C9" s="1425"/>
      <c r="D9" s="3658" t="s">
        <v>1852</v>
      </c>
      <c r="E9" s="3659"/>
      <c r="F9" s="3659"/>
      <c r="G9" s="3659"/>
      <c r="H9" s="3659"/>
      <c r="I9" s="3659"/>
      <c r="J9" s="3660"/>
      <c r="K9" s="1425"/>
    </row>
    <row r="10" spans="1:11" ht="50.25" customHeight="1">
      <c r="A10" s="1424"/>
      <c r="B10" s="1424"/>
      <c r="C10" s="1425"/>
      <c r="D10" s="3661" t="s">
        <v>1849</v>
      </c>
      <c r="E10" s="3661"/>
      <c r="F10" s="3661"/>
      <c r="G10" s="3661"/>
      <c r="H10" s="3661"/>
      <c r="I10" s="3661"/>
      <c r="J10" s="3661"/>
      <c r="K10" s="1425"/>
    </row>
    <row r="11" spans="1:11" ht="55.5" customHeight="1">
      <c r="A11" s="1424"/>
      <c r="B11" s="1424"/>
      <c r="C11" s="1425"/>
      <c r="D11" s="3658" t="s">
        <v>1390</v>
      </c>
      <c r="E11" s="3659"/>
      <c r="F11" s="3659"/>
      <c r="G11" s="3659"/>
      <c r="H11" s="3659"/>
      <c r="I11" s="3659"/>
      <c r="J11" s="3660"/>
      <c r="K11" s="1421"/>
    </row>
    <row r="12" spans="1:11" ht="81" customHeight="1">
      <c r="A12" s="1424"/>
      <c r="B12" s="1424"/>
      <c r="C12" s="1425"/>
      <c r="D12" s="3661" t="s">
        <v>1850</v>
      </c>
      <c r="E12" s="3661"/>
      <c r="F12" s="3661"/>
      <c r="G12" s="3661"/>
      <c r="H12" s="3661"/>
      <c r="I12" s="3661"/>
      <c r="J12" s="3661"/>
      <c r="K12" s="3661"/>
    </row>
    <row r="13" spans="1:11" ht="55.5" customHeight="1">
      <c r="A13" s="1424"/>
      <c r="B13" s="1424"/>
      <c r="C13" s="1425"/>
      <c r="D13" s="3658" t="s">
        <v>1693</v>
      </c>
      <c r="E13" s="3659"/>
      <c r="F13" s="3659"/>
      <c r="G13" s="3659"/>
      <c r="H13" s="3659"/>
      <c r="I13" s="3659"/>
      <c r="J13" s="3660"/>
      <c r="K13" s="1421"/>
    </row>
    <row r="14" spans="1:11" ht="56.25" customHeight="1">
      <c r="A14" s="1424"/>
      <c r="B14" s="1424"/>
      <c r="C14" s="1425"/>
      <c r="D14" s="3657" t="s">
        <v>1694</v>
      </c>
      <c r="E14" s="3657"/>
      <c r="F14" s="3657"/>
      <c r="G14" s="3657"/>
      <c r="H14" s="3657"/>
      <c r="I14" s="3657"/>
      <c r="J14" s="3657"/>
      <c r="K14" s="1426"/>
    </row>
    <row r="15" spans="1:11" ht="56.25" customHeight="1">
      <c r="A15" s="1424"/>
      <c r="B15" s="1424"/>
      <c r="C15" s="1425"/>
      <c r="D15" s="3658" t="s">
        <v>1695</v>
      </c>
      <c r="E15" s="3659"/>
      <c r="F15" s="3659"/>
      <c r="G15" s="3659"/>
      <c r="H15" s="3659"/>
      <c r="I15" s="3659"/>
      <c r="J15" s="3660"/>
      <c r="K15" s="1421"/>
    </row>
    <row r="16" spans="1:11" ht="56.25" customHeight="1">
      <c r="A16" s="1424"/>
      <c r="B16" s="1424"/>
      <c r="C16" s="1425"/>
      <c r="D16" s="3661" t="s">
        <v>1696</v>
      </c>
      <c r="E16" s="3661"/>
      <c r="F16" s="3661"/>
      <c r="G16" s="3661"/>
      <c r="H16" s="3661"/>
      <c r="I16" s="3661"/>
      <c r="J16" s="3661"/>
      <c r="K16" s="3661"/>
    </row>
    <row r="17" spans="1:11" ht="6" customHeight="1">
      <c r="A17" s="1427"/>
      <c r="B17" s="1427"/>
      <c r="C17" s="1427"/>
      <c r="D17" s="1428"/>
      <c r="E17" s="1428"/>
      <c r="F17" s="1428"/>
      <c r="G17" s="1428"/>
      <c r="H17" s="1428"/>
      <c r="I17" s="1428"/>
      <c r="J17" s="1428"/>
      <c r="K17" s="1429"/>
    </row>
    <row r="18" spans="1:11" ht="52.5" customHeight="1">
      <c r="A18" s="1430" t="s">
        <v>1759</v>
      </c>
      <c r="B18" s="1430" t="s">
        <v>1760</v>
      </c>
      <c r="C18" s="1421"/>
      <c r="D18" s="1421"/>
      <c r="E18" s="1421"/>
      <c r="F18" s="1421"/>
      <c r="G18" s="1421"/>
      <c r="H18" s="1421"/>
      <c r="I18" s="1421"/>
      <c r="J18" s="1421"/>
      <c r="K18" s="1421"/>
    </row>
    <row r="19" spans="1:11" ht="61.5" customHeight="1">
      <c r="A19" s="1432"/>
      <c r="B19" s="1431"/>
      <c r="C19" s="1421"/>
      <c r="D19" s="1421"/>
      <c r="E19" s="1421"/>
      <c r="F19" s="1421"/>
      <c r="G19" s="1421"/>
      <c r="H19" s="1421"/>
      <c r="I19" s="1421"/>
      <c r="J19" s="1421"/>
      <c r="K19" s="1421"/>
    </row>
    <row r="20" spans="1:11" ht="19.5" customHeight="1">
      <c r="A20" s="1290" t="s">
        <v>1851</v>
      </c>
      <c r="F20" s="1293"/>
    </row>
    <row r="21" spans="1:11" ht="19.5" customHeight="1"/>
    <row r="22" spans="1:11" ht="19.5" customHeight="1"/>
    <row r="24" spans="1:11" ht="18.75" customHeight="1"/>
    <row r="26" spans="1:11" ht="19.5" customHeight="1"/>
    <row r="27" spans="1:11" ht="18.75" customHeight="1"/>
    <row r="29" spans="1:11">
      <c r="D29" s="1294"/>
    </row>
    <row r="30" spans="1:11" ht="14.25">
      <c r="D30" s="1295"/>
    </row>
    <row r="31" spans="1:11">
      <c r="D31" s="1296"/>
    </row>
  </sheetData>
  <mergeCells count="15">
    <mergeCell ref="D7:J7"/>
    <mergeCell ref="J1:K1"/>
    <mergeCell ref="A3:J3"/>
    <mergeCell ref="A4:K4"/>
    <mergeCell ref="A5:K5"/>
    <mergeCell ref="C6:K6"/>
    <mergeCell ref="D14:J14"/>
    <mergeCell ref="D15:J15"/>
    <mergeCell ref="D16:K16"/>
    <mergeCell ref="D8:J8"/>
    <mergeCell ref="D9:J9"/>
    <mergeCell ref="D10:J10"/>
    <mergeCell ref="D11:J11"/>
    <mergeCell ref="D12:K12"/>
    <mergeCell ref="D13:J13"/>
  </mergeCells>
  <phoneticPr fontId="60"/>
  <printOptions horizontalCentered="1"/>
  <pageMargins left="0.62992125984251968" right="0.62992125984251968" top="0.39370078740157483" bottom="0.39370078740157483" header="0" footer="0.19685039370078741"/>
  <pageSetup paperSize="9" scale="74" orientation="portrait" r:id="rId1"/>
  <headerFooter scaleWithDoc="0">
    <oddFooter>&amp;R東京支部８月開講コース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9793" r:id="rId4" name="Check Box 1">
              <controlPr defaultSize="0" autoFill="0" autoLine="0" autoPict="0">
                <anchor moveWithCells="1">
                  <from>
                    <xdr:col>1</xdr:col>
                    <xdr:colOff>381000</xdr:colOff>
                    <xdr:row>9</xdr:row>
                    <xdr:rowOff>200025</xdr:rowOff>
                  </from>
                  <to>
                    <xdr:col>1</xdr:col>
                    <xdr:colOff>733425</xdr:colOff>
                    <xdr:row>9</xdr:row>
                    <xdr:rowOff>514350</xdr:rowOff>
                  </to>
                </anchor>
              </controlPr>
            </control>
          </mc:Choice>
        </mc:AlternateContent>
        <mc:AlternateContent xmlns:mc="http://schemas.openxmlformats.org/markup-compatibility/2006">
          <mc:Choice Requires="x14">
            <control shapeId="289794" r:id="rId5" name="Check Box 2">
              <controlPr defaultSize="0" autoFill="0" autoLine="0" autoPict="0">
                <anchor moveWithCells="1">
                  <from>
                    <xdr:col>1</xdr:col>
                    <xdr:colOff>409575</xdr:colOff>
                    <xdr:row>11</xdr:row>
                    <xdr:rowOff>190500</xdr:rowOff>
                  </from>
                  <to>
                    <xdr:col>1</xdr:col>
                    <xdr:colOff>762000</xdr:colOff>
                    <xdr:row>11</xdr:row>
                    <xdr:rowOff>504825</xdr:rowOff>
                  </to>
                </anchor>
              </controlPr>
            </control>
          </mc:Choice>
        </mc:AlternateContent>
        <mc:AlternateContent xmlns:mc="http://schemas.openxmlformats.org/markup-compatibility/2006">
          <mc:Choice Requires="x14">
            <control shapeId="289795" r:id="rId6" name="Check Box 3">
              <controlPr defaultSize="0" autoFill="0" autoLine="0" autoPict="0">
                <anchor moveWithCells="1">
                  <from>
                    <xdr:col>1</xdr:col>
                    <xdr:colOff>419100</xdr:colOff>
                    <xdr:row>13</xdr:row>
                    <xdr:rowOff>190500</xdr:rowOff>
                  </from>
                  <to>
                    <xdr:col>1</xdr:col>
                    <xdr:colOff>781050</xdr:colOff>
                    <xdr:row>13</xdr:row>
                    <xdr:rowOff>504825</xdr:rowOff>
                  </to>
                </anchor>
              </controlPr>
            </control>
          </mc:Choice>
        </mc:AlternateContent>
        <mc:AlternateContent xmlns:mc="http://schemas.openxmlformats.org/markup-compatibility/2006">
          <mc:Choice Requires="x14">
            <control shapeId="289796" r:id="rId7" name="Check Box 4">
              <controlPr defaultSize="0" autoFill="0" autoLine="0" autoPict="0">
                <anchor moveWithCells="1">
                  <from>
                    <xdr:col>1</xdr:col>
                    <xdr:colOff>447675</xdr:colOff>
                    <xdr:row>15</xdr:row>
                    <xdr:rowOff>190500</xdr:rowOff>
                  </from>
                  <to>
                    <xdr:col>1</xdr:col>
                    <xdr:colOff>809625</xdr:colOff>
                    <xdr:row>15</xdr:row>
                    <xdr:rowOff>504825</xdr:rowOff>
                  </to>
                </anchor>
              </controlPr>
            </control>
          </mc:Choice>
        </mc:AlternateContent>
        <mc:AlternateContent xmlns:mc="http://schemas.openxmlformats.org/markup-compatibility/2006">
          <mc:Choice Requires="x14">
            <control shapeId="289797" r:id="rId8" name="Check Box 5">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89798" r:id="rId9" name="Check Box 6">
              <controlPr defaultSize="0" autoFill="0" autoLine="0" autoPict="0">
                <anchor moveWithCells="1">
                  <from>
                    <xdr:col>0</xdr:col>
                    <xdr:colOff>381000</xdr:colOff>
                    <xdr:row>9</xdr:row>
                    <xdr:rowOff>200025</xdr:rowOff>
                  </from>
                  <to>
                    <xdr:col>0</xdr:col>
                    <xdr:colOff>733425</xdr:colOff>
                    <xdr:row>9</xdr:row>
                    <xdr:rowOff>514350</xdr:rowOff>
                  </to>
                </anchor>
              </controlPr>
            </control>
          </mc:Choice>
        </mc:AlternateContent>
        <mc:AlternateContent xmlns:mc="http://schemas.openxmlformats.org/markup-compatibility/2006">
          <mc:Choice Requires="x14">
            <control shapeId="289799" r:id="rId10" name="Check Box 7">
              <controlPr defaultSize="0" autoFill="0" autoLine="0" autoPict="0">
                <anchor moveWithCells="1">
                  <from>
                    <xdr:col>0</xdr:col>
                    <xdr:colOff>409575</xdr:colOff>
                    <xdr:row>11</xdr:row>
                    <xdr:rowOff>190500</xdr:rowOff>
                  </from>
                  <to>
                    <xdr:col>0</xdr:col>
                    <xdr:colOff>762000</xdr:colOff>
                    <xdr:row>11</xdr:row>
                    <xdr:rowOff>504825</xdr:rowOff>
                  </to>
                </anchor>
              </controlPr>
            </control>
          </mc:Choice>
        </mc:AlternateContent>
        <mc:AlternateContent xmlns:mc="http://schemas.openxmlformats.org/markup-compatibility/2006">
          <mc:Choice Requires="x14">
            <control shapeId="289800" r:id="rId11" name="Check Box 8">
              <controlPr defaultSize="0" autoFill="0" autoLine="0" autoPict="0">
                <anchor moveWithCells="1">
                  <from>
                    <xdr:col>0</xdr:col>
                    <xdr:colOff>419100</xdr:colOff>
                    <xdr:row>13</xdr:row>
                    <xdr:rowOff>190500</xdr:rowOff>
                  </from>
                  <to>
                    <xdr:col>0</xdr:col>
                    <xdr:colOff>781050</xdr:colOff>
                    <xdr:row>13</xdr:row>
                    <xdr:rowOff>504825</xdr:rowOff>
                  </to>
                </anchor>
              </controlPr>
            </control>
          </mc:Choice>
        </mc:AlternateContent>
        <mc:AlternateContent xmlns:mc="http://schemas.openxmlformats.org/markup-compatibility/2006">
          <mc:Choice Requires="x14">
            <control shapeId="289801" r:id="rId12" name="Check Box 9">
              <controlPr defaultSize="0" autoFill="0" autoLine="0" autoPict="0">
                <anchor moveWithCells="1">
                  <from>
                    <xdr:col>0</xdr:col>
                    <xdr:colOff>447675</xdr:colOff>
                    <xdr:row>15</xdr:row>
                    <xdr:rowOff>190500</xdr:rowOff>
                  </from>
                  <to>
                    <xdr:col>0</xdr:col>
                    <xdr:colOff>809625</xdr:colOff>
                    <xdr:row>15</xdr:row>
                    <xdr:rowOff>504825</xdr:rowOff>
                  </to>
                </anchor>
              </controlPr>
            </control>
          </mc:Choice>
        </mc:AlternateContent>
        <mc:AlternateContent xmlns:mc="http://schemas.openxmlformats.org/markup-compatibility/2006">
          <mc:Choice Requires="x14">
            <control shapeId="289802" r:id="rId13" name="Check Box 10">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2"/>
  <sheetViews>
    <sheetView view="pageBreakPreview" zoomScale="85" zoomScaleNormal="100" zoomScaleSheetLayoutView="85" workbookViewId="0">
      <selection activeCell="H12" sqref="H12"/>
    </sheetView>
  </sheetViews>
  <sheetFormatPr defaultRowHeight="13.5"/>
  <cols>
    <col min="1" max="1" width="3.125" style="1290" customWidth="1"/>
    <col min="2" max="2" width="1.375" style="1290" customWidth="1"/>
    <col min="3" max="3" width="15.375" style="1290" customWidth="1"/>
    <col min="4" max="9" width="15.125" style="1290" customWidth="1"/>
    <col min="10" max="10" width="2.25" style="1290" customWidth="1"/>
    <col min="11" max="16384" width="9" style="1290"/>
  </cols>
  <sheetData>
    <row r="1" spans="1:10" ht="21.75" customHeight="1">
      <c r="A1" s="1415"/>
      <c r="B1" s="1415"/>
      <c r="C1" s="1415"/>
      <c r="D1" s="1415"/>
      <c r="E1" s="1415"/>
      <c r="F1" s="1414"/>
      <c r="G1" s="1414"/>
      <c r="H1" s="1414"/>
      <c r="I1" s="3672" t="s">
        <v>1417</v>
      </c>
      <c r="J1" s="3673"/>
    </row>
    <row r="2" spans="1:10" ht="7.5" customHeight="1">
      <c r="A2" s="1414"/>
      <c r="B2" s="1414"/>
      <c r="C2" s="1414"/>
      <c r="D2" s="1414"/>
      <c r="E2" s="1414"/>
      <c r="F2" s="1414"/>
      <c r="G2" s="1414"/>
      <c r="H2" s="1414"/>
      <c r="I2" s="1414"/>
      <c r="J2" s="1414"/>
    </row>
    <row r="3" spans="1:10" ht="44.25" customHeight="1">
      <c r="A3" s="3674" t="s">
        <v>1418</v>
      </c>
      <c r="B3" s="3674"/>
      <c r="C3" s="3674"/>
      <c r="D3" s="3674"/>
      <c r="E3" s="3674"/>
      <c r="F3" s="3674"/>
      <c r="G3" s="3674"/>
      <c r="H3" s="3674"/>
      <c r="I3" s="3674"/>
      <c r="J3" s="3674"/>
    </row>
    <row r="4" spans="1:10" ht="99" customHeight="1">
      <c r="A4" s="1414"/>
      <c r="B4" s="3675" t="s">
        <v>1734</v>
      </c>
      <c r="C4" s="3675"/>
      <c r="D4" s="3675"/>
      <c r="E4" s="3675"/>
      <c r="F4" s="3675"/>
      <c r="G4" s="3675"/>
      <c r="H4" s="3675"/>
      <c r="I4" s="3675"/>
      <c r="J4" s="3675"/>
    </row>
    <row r="5" spans="1:10" ht="14.25" customHeight="1">
      <c r="A5" s="1414"/>
      <c r="B5" s="1468"/>
      <c r="C5" s="1469"/>
      <c r="D5" s="1468"/>
      <c r="E5" s="1468"/>
      <c r="F5" s="1468"/>
      <c r="G5" s="1468"/>
      <c r="H5" s="1468"/>
      <c r="I5" s="1468"/>
      <c r="J5" s="1468"/>
    </row>
    <row r="6" spans="1:10" ht="33" customHeight="1">
      <c r="A6" s="1414"/>
      <c r="B6" s="1468"/>
      <c r="C6" s="3676"/>
      <c r="D6" s="3676"/>
      <c r="E6" s="3676"/>
      <c r="F6" s="3676"/>
      <c r="G6" s="3676"/>
      <c r="H6" s="3676"/>
      <c r="I6" s="3676"/>
      <c r="J6" s="3676"/>
    </row>
    <row r="7" spans="1:10" ht="51" customHeight="1">
      <c r="A7" s="1414"/>
      <c r="B7" s="1468"/>
      <c r="C7" s="3669" t="s">
        <v>1419</v>
      </c>
      <c r="D7" s="3670"/>
      <c r="E7" s="3670"/>
      <c r="F7" s="3670"/>
      <c r="G7" s="3670"/>
      <c r="H7" s="3670"/>
      <c r="I7" s="3671"/>
      <c r="J7" s="1468"/>
    </row>
    <row r="8" spans="1:10" ht="33" customHeight="1">
      <c r="A8" s="1414"/>
      <c r="B8" s="1468"/>
      <c r="C8" s="1470"/>
      <c r="D8" s="1470"/>
      <c r="E8" s="1470"/>
      <c r="F8" s="1470"/>
      <c r="G8" s="1470"/>
      <c r="H8" s="1470"/>
      <c r="I8" s="1470"/>
      <c r="J8" s="1470"/>
    </row>
    <row r="9" spans="1:10" ht="51" customHeight="1">
      <c r="A9" s="1414"/>
      <c r="B9" s="1468"/>
      <c r="C9" s="3669" t="s">
        <v>1420</v>
      </c>
      <c r="D9" s="3670"/>
      <c r="E9" s="3670"/>
      <c r="F9" s="3670"/>
      <c r="G9" s="3670"/>
      <c r="H9" s="3670"/>
      <c r="I9" s="3671"/>
      <c r="J9" s="1468"/>
    </row>
    <row r="10" spans="1:10" ht="33" customHeight="1">
      <c r="A10" s="1414"/>
      <c r="B10" s="1468"/>
      <c r="C10" s="1470"/>
      <c r="D10" s="1470"/>
      <c r="E10" s="1470"/>
      <c r="F10" s="1470"/>
      <c r="G10" s="1470"/>
      <c r="H10" s="1470"/>
      <c r="I10" s="1470"/>
      <c r="J10" s="1470"/>
    </row>
    <row r="11" spans="1:10" ht="51" customHeight="1">
      <c r="A11" s="1414"/>
      <c r="B11" s="1468"/>
      <c r="C11" s="3669" t="s">
        <v>1735</v>
      </c>
      <c r="D11" s="3670"/>
      <c r="E11" s="3670"/>
      <c r="F11" s="3670"/>
      <c r="G11" s="3670"/>
      <c r="H11" s="3670"/>
      <c r="I11" s="3671"/>
      <c r="J11" s="1468"/>
    </row>
    <row r="12" spans="1:10" ht="33" customHeight="1">
      <c r="A12" s="1414"/>
      <c r="B12" s="1468"/>
      <c r="C12" s="3677"/>
      <c r="D12" s="3678"/>
      <c r="E12" s="3678"/>
      <c r="F12" s="3678"/>
      <c r="G12" s="3678"/>
      <c r="H12" s="3678"/>
      <c r="I12" s="3678"/>
      <c r="J12" s="1468"/>
    </row>
    <row r="13" spans="1:10" ht="51" customHeight="1">
      <c r="A13" s="1414"/>
      <c r="B13" s="1468"/>
      <c r="C13" s="3669" t="s">
        <v>1736</v>
      </c>
      <c r="D13" s="3670"/>
      <c r="E13" s="3670"/>
      <c r="F13" s="3670"/>
      <c r="G13" s="3670"/>
      <c r="H13" s="3670"/>
      <c r="I13" s="3671"/>
      <c r="J13" s="1468"/>
    </row>
    <row r="14" spans="1:10" ht="33" customHeight="1">
      <c r="A14" s="1414"/>
      <c r="B14" s="1468"/>
      <c r="C14" s="1471"/>
      <c r="D14" s="1471"/>
      <c r="E14" s="1471"/>
      <c r="F14" s="1471"/>
      <c r="G14" s="1471"/>
      <c r="H14" s="1471"/>
      <c r="I14" s="1471"/>
      <c r="J14" s="1471"/>
    </row>
    <row r="15" spans="1:10" ht="51" customHeight="1">
      <c r="A15" s="1414"/>
      <c r="B15" s="1468"/>
      <c r="C15" s="3669" t="s">
        <v>1737</v>
      </c>
      <c r="D15" s="3670"/>
      <c r="E15" s="3670"/>
      <c r="F15" s="3670"/>
      <c r="G15" s="3670"/>
      <c r="H15" s="3670"/>
      <c r="I15" s="3671"/>
      <c r="J15" s="1468"/>
    </row>
    <row r="16" spans="1:10" ht="33" customHeight="1">
      <c r="A16" s="1414"/>
      <c r="B16" s="1468"/>
      <c r="C16" s="3679"/>
      <c r="D16" s="3679"/>
      <c r="E16" s="3679"/>
      <c r="F16" s="3679"/>
      <c r="G16" s="3679"/>
      <c r="H16" s="3679"/>
      <c r="I16" s="3679"/>
      <c r="J16" s="3679"/>
    </row>
    <row r="17" spans="1:10" ht="51" customHeight="1">
      <c r="A17" s="1414"/>
      <c r="B17" s="1468"/>
      <c r="C17" s="3669" t="s">
        <v>1697</v>
      </c>
      <c r="D17" s="3670"/>
      <c r="E17" s="3670"/>
      <c r="F17" s="3670"/>
      <c r="G17" s="3670"/>
      <c r="H17" s="3670"/>
      <c r="I17" s="3671"/>
      <c r="J17" s="1468"/>
    </row>
    <row r="18" spans="1:10" ht="6" customHeight="1">
      <c r="A18" s="1289"/>
      <c r="B18" s="1289"/>
      <c r="C18" s="1291"/>
      <c r="D18" s="1291"/>
      <c r="E18" s="1291"/>
      <c r="F18" s="1291"/>
      <c r="G18" s="1291"/>
      <c r="H18" s="1291"/>
      <c r="I18" s="1291"/>
      <c r="J18" s="1292"/>
    </row>
    <row r="19" spans="1:10" ht="19.5" customHeight="1"/>
    <row r="20" spans="1:10" ht="19.5" customHeight="1"/>
    <row r="21" spans="1:10" ht="19.5" customHeight="1">
      <c r="E21" s="1293"/>
    </row>
    <row r="22" spans="1:10" ht="19.5" customHeight="1"/>
    <row r="23" spans="1:10" ht="19.5" customHeight="1"/>
    <row r="25" spans="1:10" ht="18.75" customHeight="1"/>
    <row r="27" spans="1:10" ht="19.5" customHeight="1"/>
    <row r="28" spans="1:10" ht="18.75" customHeight="1"/>
    <row r="30" spans="1:10">
      <c r="C30" s="1294"/>
    </row>
    <row r="31" spans="1:10" ht="14.25">
      <c r="C31" s="1295"/>
    </row>
    <row r="32" spans="1:10">
      <c r="C32" s="1296"/>
    </row>
  </sheetData>
  <mergeCells count="12">
    <mergeCell ref="C17:I17"/>
    <mergeCell ref="I1:J1"/>
    <mergeCell ref="A3:J3"/>
    <mergeCell ref="B4:J4"/>
    <mergeCell ref="C6:J6"/>
    <mergeCell ref="C7:I7"/>
    <mergeCell ref="C9:I9"/>
    <mergeCell ref="C11:I11"/>
    <mergeCell ref="C12:I12"/>
    <mergeCell ref="C13:I13"/>
    <mergeCell ref="C15:I15"/>
    <mergeCell ref="C16:J16"/>
  </mergeCells>
  <phoneticPr fontId="60"/>
  <printOptions horizontalCentered="1"/>
  <pageMargins left="0.62992125984251968" right="0.62992125984251968" top="0.39370078740157483" bottom="0.39370078740157483" header="0" footer="0.19685039370078741"/>
  <pageSetup paperSize="9" scale="80" orientation="portrait" r:id="rId1"/>
  <headerFooter scaleWithDoc="0">
    <oddFooter>&amp;R東京支部８月開講コース</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86722"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86723"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86724" r:id="rId7" name="Check Box 4">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86725" r:id="rId8" name="Check Box 5">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86726" r:id="rId9" name="Check Box 6">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21"/>
  <sheetViews>
    <sheetView showZeros="0" view="pageBreakPreview" zoomScaleNormal="30" zoomScaleSheetLayoutView="100" workbookViewId="0">
      <selection activeCell="H12" sqref="H12"/>
    </sheetView>
  </sheetViews>
  <sheetFormatPr defaultRowHeight="12"/>
  <cols>
    <col min="1" max="1" width="12.5" style="142" customWidth="1"/>
    <col min="2" max="2" width="87.875" style="142" customWidth="1"/>
    <col min="3" max="4" width="15.625" style="1182" customWidth="1"/>
    <col min="5" max="5" width="15.625" style="142" customWidth="1"/>
    <col min="6" max="6" width="12.75" style="142" customWidth="1"/>
    <col min="7" max="7" width="15.75" style="142" customWidth="1"/>
    <col min="8" max="13" width="12.75" style="142" customWidth="1"/>
    <col min="14" max="14" width="113.125" style="142" customWidth="1"/>
    <col min="15" max="15" width="12.75" style="142" customWidth="1"/>
    <col min="16" max="16384" width="9" style="142"/>
  </cols>
  <sheetData>
    <row r="1" spans="1:14" ht="42" customHeight="1">
      <c r="A1" s="3768" t="s">
        <v>1132</v>
      </c>
      <c r="B1" s="3768"/>
      <c r="C1" s="1164"/>
      <c r="D1" s="3770"/>
      <c r="E1" s="3770"/>
      <c r="F1" s="1165"/>
      <c r="G1" s="1166"/>
    </row>
    <row r="2" spans="1:14" ht="33" customHeight="1">
      <c r="A2" s="3768"/>
      <c r="B2" s="3768"/>
      <c r="C2" s="1164"/>
      <c r="D2" s="3770"/>
      <c r="E2" s="3770"/>
    </row>
    <row r="3" spans="1:14" ht="48" customHeight="1" thickBot="1">
      <c r="A3" s="3769"/>
      <c r="B3" s="3769"/>
      <c r="C3" s="1167"/>
      <c r="D3" s="3771"/>
      <c r="E3" s="3771"/>
    </row>
    <row r="4" spans="1:14" ht="24.95" customHeight="1">
      <c r="A4" s="1168" t="s">
        <v>1133</v>
      </c>
      <c r="B4" s="3724" t="s">
        <v>1134</v>
      </c>
      <c r="C4" s="3725"/>
      <c r="D4" s="3726"/>
      <c r="E4" s="1169" t="s">
        <v>169</v>
      </c>
    </row>
    <row r="5" spans="1:14" ht="78" customHeight="1">
      <c r="A5" s="1170"/>
      <c r="B5" s="3727" t="str">
        <f>IF(様式1!G36="","", 様式1!G36)</f>
        <v/>
      </c>
      <c r="C5" s="3728"/>
      <c r="D5" s="3729"/>
      <c r="E5" s="1171" t="str">
        <f>IF(様式1!F38="","",様式1!F38)</f>
        <v/>
      </c>
      <c r="H5" s="1166"/>
      <c r="I5" s="1166"/>
      <c r="J5" s="1166"/>
      <c r="K5" s="1166"/>
      <c r="L5" s="1166"/>
      <c r="M5" s="1166"/>
      <c r="N5" s="1166"/>
    </row>
    <row r="6" spans="1:14" ht="24.95" customHeight="1">
      <c r="A6" s="3680" t="s">
        <v>1135</v>
      </c>
      <c r="B6" s="3683"/>
      <c r="C6" s="3682" t="s">
        <v>66</v>
      </c>
      <c r="D6" s="3683"/>
      <c r="E6" s="3684"/>
      <c r="H6" s="1166"/>
      <c r="I6" s="1166"/>
      <c r="J6" s="1166"/>
      <c r="K6" s="1166"/>
      <c r="L6" s="1166"/>
      <c r="M6" s="1166"/>
      <c r="N6" s="1166"/>
    </row>
    <row r="7" spans="1:14" ht="75" customHeight="1">
      <c r="A7" s="3730" t="str">
        <f>IF( 様式1!L11="","", 様式1!L11)&amp;"・"&amp;IF( 様式1!F40="","", 様式1!F40)</f>
        <v>・</v>
      </c>
      <c r="B7" s="3731"/>
      <c r="C7" s="3766" t="str">
        <f>IF(様式1!F37="","",TEXT(様式1!F37,"ggge年m月d日"))&amp;"～"&amp;IF(様式1!K37="","",TEXT(様式1!K37,"ggge年m月d日"))</f>
        <v>令和7年8月14日～</v>
      </c>
      <c r="D7" s="3766"/>
      <c r="E7" s="3767"/>
      <c r="H7" s="1166"/>
      <c r="I7" s="1166"/>
      <c r="J7" s="1166"/>
      <c r="K7" s="1166"/>
      <c r="L7" s="1166"/>
      <c r="M7" s="1166"/>
      <c r="N7" s="1166"/>
    </row>
    <row r="8" spans="1:14" ht="24.95" customHeight="1">
      <c r="A8" s="3720" t="s">
        <v>738</v>
      </c>
      <c r="B8" s="3721"/>
      <c r="C8" s="3682" t="s">
        <v>67</v>
      </c>
      <c r="D8" s="3683"/>
      <c r="E8" s="3684"/>
      <c r="H8" s="1166"/>
      <c r="I8" s="3759"/>
      <c r="J8" s="3759"/>
      <c r="K8" s="3759"/>
      <c r="L8" s="1166"/>
      <c r="M8" s="1172"/>
      <c r="N8" s="3761"/>
    </row>
    <row r="9" spans="1:14" ht="24.95" customHeight="1">
      <c r="A9" s="3732" t="str">
        <f>IF(様式5!Y7="","", 様式5!Y7)</f>
        <v/>
      </c>
      <c r="B9" s="3733"/>
      <c r="C9" s="3738"/>
      <c r="D9" s="3739"/>
      <c r="E9" s="3740"/>
      <c r="H9" s="1166"/>
      <c r="I9" s="3762"/>
      <c r="J9" s="3762"/>
      <c r="K9" s="3762"/>
      <c r="L9" s="1166"/>
      <c r="M9" s="1166"/>
      <c r="N9" s="3761"/>
    </row>
    <row r="10" spans="1:14" ht="24.95" customHeight="1">
      <c r="A10" s="3734"/>
      <c r="B10" s="3735"/>
      <c r="C10" s="3682" t="s">
        <v>1161</v>
      </c>
      <c r="D10" s="3683"/>
      <c r="E10" s="3684"/>
      <c r="H10" s="1173"/>
      <c r="I10" s="3759"/>
      <c r="J10" s="3759"/>
      <c r="K10" s="3759"/>
      <c r="L10" s="1166"/>
      <c r="M10" s="1166"/>
      <c r="N10" s="3761"/>
    </row>
    <row r="11" spans="1:14" ht="60" customHeight="1">
      <c r="A11" s="3736"/>
      <c r="B11" s="3737"/>
      <c r="C11" s="3763" t="str">
        <f>IF(様式4!G23="","",様式4!G23)</f>
        <v/>
      </c>
      <c r="D11" s="3764"/>
      <c r="E11" s="3765"/>
      <c r="H11" s="1174"/>
      <c r="I11" s="3762"/>
      <c r="J11" s="3762"/>
      <c r="K11" s="3762"/>
      <c r="L11" s="1166"/>
      <c r="M11" s="1166"/>
      <c r="N11" s="3761"/>
    </row>
    <row r="12" spans="1:14" ht="24.95" customHeight="1">
      <c r="A12" s="3720" t="s">
        <v>1136</v>
      </c>
      <c r="B12" s="3721"/>
      <c r="C12" s="3682" t="s">
        <v>45</v>
      </c>
      <c r="D12" s="3683"/>
      <c r="E12" s="3684"/>
      <c r="H12" s="1174"/>
      <c r="I12" s="3759"/>
      <c r="J12" s="3759"/>
      <c r="K12" s="3759"/>
      <c r="L12" s="1166"/>
      <c r="M12" s="1166"/>
      <c r="N12" s="3761"/>
    </row>
    <row r="13" spans="1:14" ht="75" customHeight="1">
      <c r="A13" s="3752" t="str">
        <f>IF( 様式5!F29="","", 様式5!F29)</f>
        <v>【eラーニングコース・オンライン対応コース】</v>
      </c>
      <c r="B13" s="3753"/>
      <c r="C13" s="3691" t="str">
        <f>IF(様式1!H41="","",様式1!H41&amp;"")&amp;CHAR(10)&amp;様式1!H42</f>
        <v xml:space="preserve">
</v>
      </c>
      <c r="D13" s="3692"/>
      <c r="E13" s="3693"/>
      <c r="H13" s="1174"/>
      <c r="I13" s="3758"/>
      <c r="J13" s="3758"/>
      <c r="K13" s="3758"/>
      <c r="L13" s="1166"/>
      <c r="M13" s="1166"/>
      <c r="N13" s="3761"/>
    </row>
    <row r="14" spans="1:14" ht="24.95" customHeight="1">
      <c r="A14" s="3754"/>
      <c r="B14" s="3755"/>
      <c r="C14" s="3682" t="s">
        <v>855</v>
      </c>
      <c r="D14" s="3683"/>
      <c r="E14" s="3684"/>
      <c r="H14" s="1174"/>
      <c r="I14" s="3759"/>
      <c r="J14" s="3759"/>
      <c r="K14" s="3759"/>
      <c r="L14" s="1166"/>
      <c r="M14" s="1166"/>
      <c r="N14" s="3761"/>
    </row>
    <row r="15" spans="1:14" ht="24.75" customHeight="1">
      <c r="A15" s="3754"/>
      <c r="B15" s="3755"/>
      <c r="C15" s="3691">
        <f>IF('コース案内（裏） '!B17="",'コース案内（裏） '!B28,'コース案内（裏） '!B17)</f>
        <v>0</v>
      </c>
      <c r="D15" s="3692"/>
      <c r="E15" s="3693"/>
      <c r="H15" s="1174"/>
      <c r="I15" s="3760"/>
      <c r="J15" s="3760"/>
      <c r="K15" s="3760"/>
      <c r="L15" s="1166"/>
      <c r="M15" s="1166"/>
      <c r="N15" s="3761"/>
    </row>
    <row r="16" spans="1:14" ht="24.95" customHeight="1">
      <c r="A16" s="3754"/>
      <c r="B16" s="3755"/>
      <c r="C16" s="3682" t="s">
        <v>874</v>
      </c>
      <c r="D16" s="3683"/>
      <c r="E16" s="3684"/>
      <c r="H16" s="1174"/>
      <c r="I16" s="3719"/>
      <c r="J16" s="3719"/>
      <c r="K16" s="3719"/>
      <c r="L16" s="1166"/>
      <c r="M16" s="1166"/>
      <c r="N16" s="3761"/>
    </row>
    <row r="17" spans="1:14" ht="24.95" customHeight="1">
      <c r="A17" s="3754"/>
      <c r="B17" s="3755"/>
      <c r="C17" s="3691" t="str">
        <f>'コース案内（表）'!B7&amp;'コース案内（表）'!C7&amp;'コース案内（表）'!D7</f>
        <v>5-</v>
      </c>
      <c r="D17" s="3692"/>
      <c r="E17" s="3693"/>
      <c r="H17" s="1166"/>
      <c r="I17" s="3762"/>
      <c r="J17" s="3762"/>
      <c r="K17" s="3762"/>
      <c r="L17" s="1166"/>
      <c r="M17" s="1166"/>
      <c r="N17" s="3761"/>
    </row>
    <row r="18" spans="1:14" ht="24.95" customHeight="1">
      <c r="A18" s="3754"/>
      <c r="B18" s="3755"/>
      <c r="C18" s="3716" t="s">
        <v>1406</v>
      </c>
      <c r="D18" s="3717"/>
      <c r="E18" s="3718"/>
      <c r="H18" s="1166"/>
      <c r="I18" s="3759"/>
      <c r="J18" s="3759"/>
      <c r="K18" s="3759"/>
      <c r="L18" s="1166"/>
      <c r="M18" s="1166"/>
      <c r="N18" s="3761"/>
    </row>
    <row r="19" spans="1:14" ht="24.95" customHeight="1">
      <c r="A19" s="3754"/>
      <c r="B19" s="3755"/>
      <c r="C19" s="3691"/>
      <c r="D19" s="3692"/>
      <c r="E19" s="3693"/>
      <c r="H19" s="1166"/>
      <c r="I19" s="3762"/>
      <c r="J19" s="3762"/>
      <c r="K19" s="3762"/>
      <c r="L19" s="1166"/>
      <c r="M19" s="1166"/>
      <c r="N19" s="3761"/>
    </row>
    <row r="20" spans="1:14" ht="24.95" customHeight="1">
      <c r="A20" s="3754"/>
      <c r="B20" s="3755"/>
      <c r="C20" s="3716" t="s">
        <v>1162</v>
      </c>
      <c r="D20" s="3717"/>
      <c r="E20" s="3718"/>
      <c r="H20" s="1166"/>
      <c r="I20" s="3759"/>
      <c r="J20" s="3759"/>
      <c r="K20" s="3759"/>
      <c r="L20" s="1166"/>
      <c r="M20" s="1166"/>
      <c r="N20" s="3761"/>
    </row>
    <row r="21" spans="1:14" ht="24.95" customHeight="1">
      <c r="A21" s="3756"/>
      <c r="B21" s="3757"/>
      <c r="C21" s="3691"/>
      <c r="D21" s="3692"/>
      <c r="E21" s="3693"/>
      <c r="H21" s="1166"/>
      <c r="I21" s="3742"/>
      <c r="J21" s="3742"/>
      <c r="K21" s="3742"/>
      <c r="L21" s="1166"/>
      <c r="M21" s="1166"/>
      <c r="N21" s="1166"/>
    </row>
    <row r="22" spans="1:14" ht="24.95" customHeight="1">
      <c r="A22" s="3680" t="s">
        <v>1137</v>
      </c>
      <c r="B22" s="3681"/>
      <c r="C22" s="3682" t="s">
        <v>1138</v>
      </c>
      <c r="D22" s="3683"/>
      <c r="E22" s="3684"/>
      <c r="H22" s="1166"/>
      <c r="I22" s="1166"/>
      <c r="J22" s="1166"/>
      <c r="K22" s="1166"/>
      <c r="L22" s="1166"/>
      <c r="M22" s="1166"/>
      <c r="N22" s="1166"/>
    </row>
    <row r="23" spans="1:14" ht="24.95" customHeight="1">
      <c r="A23" s="3743" t="str">
        <f>IF('コース案内（表）'!B44="","",'コース案内（表）'!B44)</f>
        <v>教科書代　〇円、eラーニング訓練受講に係る通信費用実費</v>
      </c>
      <c r="B23" s="3744"/>
      <c r="C23" s="3708" t="str">
        <f>TEXT('コース案内（表）'!S7,"m月d日")&amp;"　"&amp;'コース案内（表）'!T7</f>
        <v>　</v>
      </c>
      <c r="D23" s="3709"/>
      <c r="E23" s="3710"/>
      <c r="H23" s="1166"/>
      <c r="I23" s="1166"/>
      <c r="J23" s="1166"/>
      <c r="K23" s="1166"/>
      <c r="L23" s="1166"/>
      <c r="M23" s="1166"/>
      <c r="N23" s="1166"/>
    </row>
    <row r="24" spans="1:14" ht="24.95" customHeight="1">
      <c r="A24" s="3745"/>
      <c r="B24" s="3746"/>
      <c r="C24" s="3698" t="str">
        <f>TEXT('コース案内（表）'!S8,"m月d日")&amp;"　"&amp;'コース案内（表）'!T8</f>
        <v>　</v>
      </c>
      <c r="D24" s="3699"/>
      <c r="E24" s="3700"/>
    </row>
    <row r="25" spans="1:14" ht="24.95" customHeight="1">
      <c r="A25" s="3745"/>
      <c r="B25" s="3746"/>
      <c r="C25" s="3698" t="str">
        <f>TEXT('コース案内（表）'!S9,"m月d日")&amp;"　"&amp;'コース案内（表）'!T9</f>
        <v>　</v>
      </c>
      <c r="D25" s="3699"/>
      <c r="E25" s="3700"/>
    </row>
    <row r="26" spans="1:14" ht="24.95" customHeight="1" thickBot="1">
      <c r="A26" s="3747"/>
      <c r="B26" s="3748"/>
      <c r="C26" s="3749" t="str">
        <f>TEXT('コース案内（表）'!S10,"m月d日")&amp;"　"&amp;'コース案内（表）'!T10</f>
        <v>　</v>
      </c>
      <c r="D26" s="3750"/>
      <c r="E26" s="3751"/>
    </row>
    <row r="27" spans="1:14" ht="37.5" customHeight="1">
      <c r="A27" s="1175"/>
      <c r="B27" s="1175"/>
      <c r="C27" s="1176"/>
      <c r="D27" s="1176"/>
      <c r="E27" s="1176"/>
    </row>
    <row r="28" spans="1:14" ht="27" customHeight="1" thickBot="1">
      <c r="A28" s="3723" t="s">
        <v>1139</v>
      </c>
      <c r="B28" s="3723"/>
      <c r="C28" s="1176"/>
      <c r="D28" s="1176"/>
      <c r="E28" s="1176"/>
    </row>
    <row r="29" spans="1:14" ht="24.95" customHeight="1">
      <c r="A29" s="1168" t="s">
        <v>1133</v>
      </c>
      <c r="B29" s="3724" t="s">
        <v>1134</v>
      </c>
      <c r="C29" s="3725"/>
      <c r="D29" s="3726"/>
      <c r="E29" s="1169" t="s">
        <v>169</v>
      </c>
    </row>
    <row r="30" spans="1:14" ht="78" customHeight="1">
      <c r="A30" s="1170"/>
      <c r="B30" s="3727" t="s">
        <v>853</v>
      </c>
      <c r="C30" s="3728"/>
      <c r="D30" s="3729"/>
      <c r="E30" s="1177" t="s">
        <v>1140</v>
      </c>
      <c r="N30" s="142" t="str">
        <f>IF('[7]コース案内（表）'!B42:R42="","",'[7]コース案内（表）'!B42:R42)</f>
        <v/>
      </c>
    </row>
    <row r="31" spans="1:14" ht="24.95" customHeight="1">
      <c r="A31" s="3680" t="s">
        <v>1135</v>
      </c>
      <c r="B31" s="3683"/>
      <c r="C31" s="3682" t="s">
        <v>66</v>
      </c>
      <c r="D31" s="3683"/>
      <c r="E31" s="3684"/>
    </row>
    <row r="32" spans="1:14" ht="40.5" customHeight="1">
      <c r="A32" s="3730" t="s">
        <v>1141</v>
      </c>
      <c r="B32" s="3731"/>
      <c r="C32" s="3691" t="s">
        <v>1163</v>
      </c>
      <c r="D32" s="3692"/>
      <c r="E32" s="3693"/>
      <c r="H32" s="1166"/>
      <c r="I32" s="1166"/>
      <c r="J32" s="1166"/>
      <c r="K32" s="1166"/>
      <c r="L32" s="1166"/>
    </row>
    <row r="33" spans="1:12" ht="24.95" customHeight="1">
      <c r="A33" s="3720" t="s">
        <v>738</v>
      </c>
      <c r="B33" s="3721"/>
      <c r="C33" s="3682" t="s">
        <v>67</v>
      </c>
      <c r="D33" s="3683"/>
      <c r="E33" s="3684"/>
      <c r="H33" s="1166"/>
      <c r="I33" s="3719"/>
      <c r="J33" s="3719"/>
      <c r="K33" s="3719"/>
      <c r="L33" s="3719"/>
    </row>
    <row r="34" spans="1:12" ht="24.95" customHeight="1">
      <c r="A34" s="3732" t="s">
        <v>1142</v>
      </c>
      <c r="B34" s="3733"/>
      <c r="C34" s="3738"/>
      <c r="D34" s="3739"/>
      <c r="E34" s="3740"/>
      <c r="H34" s="1166"/>
      <c r="I34" s="3741"/>
      <c r="J34" s="3741"/>
      <c r="K34" s="3741"/>
      <c r="L34" s="3741"/>
    </row>
    <row r="35" spans="1:12" ht="24.95" customHeight="1">
      <c r="A35" s="3734"/>
      <c r="B35" s="3735"/>
      <c r="C35" s="3682" t="s">
        <v>191</v>
      </c>
      <c r="D35" s="3683"/>
      <c r="E35" s="3684"/>
      <c r="H35" s="1173"/>
      <c r="I35" s="3741"/>
      <c r="J35" s="3741"/>
      <c r="K35" s="3741"/>
      <c r="L35" s="3741"/>
    </row>
    <row r="36" spans="1:12" ht="24.95" customHeight="1">
      <c r="A36" s="3736"/>
      <c r="B36" s="3737"/>
      <c r="C36" s="3691" t="s">
        <v>1854</v>
      </c>
      <c r="D36" s="3692"/>
      <c r="E36" s="3693"/>
      <c r="H36" s="1174"/>
      <c r="I36" s="3741"/>
      <c r="J36" s="3741"/>
      <c r="K36" s="3741"/>
      <c r="L36" s="3741"/>
    </row>
    <row r="37" spans="1:12" ht="24.95" customHeight="1">
      <c r="A37" s="3720" t="s">
        <v>1136</v>
      </c>
      <c r="B37" s="3721"/>
      <c r="C37" s="3682" t="s">
        <v>45</v>
      </c>
      <c r="D37" s="3683"/>
      <c r="E37" s="3684"/>
      <c r="H37" s="1174"/>
      <c r="I37" s="3741"/>
      <c r="J37" s="3741"/>
      <c r="K37" s="3741"/>
      <c r="L37" s="3741"/>
    </row>
    <row r="38" spans="1:12" ht="24.95" customHeight="1">
      <c r="A38" s="3685" t="s">
        <v>1164</v>
      </c>
      <c r="B38" s="3686"/>
      <c r="C38" s="3691" t="s">
        <v>854</v>
      </c>
      <c r="D38" s="3692"/>
      <c r="E38" s="3693"/>
      <c r="H38" s="1174"/>
      <c r="I38" s="3741"/>
      <c r="J38" s="3741"/>
      <c r="K38" s="3741"/>
      <c r="L38" s="3741"/>
    </row>
    <row r="39" spans="1:12" ht="24.95" customHeight="1">
      <c r="A39" s="3687"/>
      <c r="B39" s="3688"/>
      <c r="C39" s="3682" t="s">
        <v>855</v>
      </c>
      <c r="D39" s="3683"/>
      <c r="E39" s="3684"/>
      <c r="H39" s="1174"/>
      <c r="I39" s="3741"/>
      <c r="J39" s="3741"/>
      <c r="K39" s="3741"/>
      <c r="L39" s="3741"/>
    </row>
    <row r="40" spans="1:12" ht="54" customHeight="1">
      <c r="A40" s="3687"/>
      <c r="B40" s="3688"/>
      <c r="C40" s="3691" t="s">
        <v>1143</v>
      </c>
      <c r="D40" s="3692"/>
      <c r="E40" s="3693"/>
      <c r="H40" s="1174"/>
      <c r="I40" s="3741"/>
      <c r="J40" s="3741"/>
      <c r="K40" s="3741"/>
      <c r="L40" s="3741"/>
    </row>
    <row r="41" spans="1:12" ht="24.95" customHeight="1">
      <c r="A41" s="3687"/>
      <c r="B41" s="3688"/>
      <c r="C41" s="3694" t="s">
        <v>874</v>
      </c>
      <c r="D41" s="3695"/>
      <c r="E41" s="3696"/>
      <c r="H41" s="1174"/>
      <c r="I41" s="3741"/>
      <c r="J41" s="3741"/>
      <c r="K41" s="3741"/>
      <c r="L41" s="3741"/>
    </row>
    <row r="42" spans="1:12" ht="24.95" customHeight="1">
      <c r="A42" s="3687"/>
      <c r="B42" s="3688"/>
      <c r="C42" s="3691" t="s">
        <v>1144</v>
      </c>
      <c r="D42" s="3692"/>
      <c r="E42" s="3693"/>
      <c r="H42" s="1166"/>
      <c r="I42" s="3741"/>
      <c r="J42" s="3741"/>
      <c r="K42" s="3741"/>
      <c r="L42" s="3741"/>
    </row>
    <row r="43" spans="1:12" ht="24.95" customHeight="1">
      <c r="A43" s="3687"/>
      <c r="B43" s="3688"/>
      <c r="C43" s="3716" t="s">
        <v>1406</v>
      </c>
      <c r="D43" s="3717"/>
      <c r="E43" s="3718"/>
      <c r="H43" s="1166"/>
      <c r="I43" s="1166"/>
      <c r="J43" s="1166"/>
      <c r="K43" s="3719"/>
      <c r="L43" s="3719"/>
    </row>
    <row r="44" spans="1:12" ht="24.95" customHeight="1">
      <c r="A44" s="3687"/>
      <c r="B44" s="3688"/>
      <c r="C44" s="3697" t="s">
        <v>1145</v>
      </c>
      <c r="D44" s="3692"/>
      <c r="E44" s="3693"/>
      <c r="H44" s="1166"/>
      <c r="I44" s="1166"/>
      <c r="J44" s="1166"/>
      <c r="K44" s="3722"/>
      <c r="L44" s="3722"/>
    </row>
    <row r="45" spans="1:12" ht="24.95" customHeight="1">
      <c r="A45" s="3687"/>
      <c r="B45" s="3688"/>
      <c r="C45" s="3716" t="s">
        <v>1162</v>
      </c>
      <c r="D45" s="3717"/>
      <c r="E45" s="3718"/>
      <c r="H45" s="1166"/>
      <c r="I45" s="1166"/>
      <c r="J45" s="1166"/>
      <c r="K45" s="3722"/>
      <c r="L45" s="3722"/>
    </row>
    <row r="46" spans="1:12" ht="24.95" customHeight="1">
      <c r="A46" s="3689"/>
      <c r="B46" s="3690"/>
      <c r="C46" s="3697" t="s">
        <v>1145</v>
      </c>
      <c r="D46" s="3692"/>
      <c r="E46" s="3693"/>
      <c r="H46" s="1166"/>
      <c r="I46" s="1166"/>
      <c r="J46" s="1166"/>
      <c r="K46" s="3722"/>
      <c r="L46" s="3722"/>
    </row>
    <row r="47" spans="1:12" ht="24.95" customHeight="1">
      <c r="A47" s="3680" t="s">
        <v>1137</v>
      </c>
      <c r="B47" s="3681"/>
      <c r="C47" s="3682" t="s">
        <v>1138</v>
      </c>
      <c r="D47" s="3683"/>
      <c r="E47" s="3684"/>
    </row>
    <row r="48" spans="1:12" ht="24.95" customHeight="1">
      <c r="A48" s="3702" t="s">
        <v>1146</v>
      </c>
      <c r="B48" s="3703"/>
      <c r="C48" s="3708" t="s">
        <v>1147</v>
      </c>
      <c r="D48" s="3709"/>
      <c r="E48" s="3710"/>
    </row>
    <row r="49" spans="1:9" ht="24.95" customHeight="1">
      <c r="A49" s="3704"/>
      <c r="B49" s="3705"/>
      <c r="C49" s="3698" t="s">
        <v>1148</v>
      </c>
      <c r="D49" s="3699"/>
      <c r="E49" s="3700"/>
    </row>
    <row r="50" spans="1:9" ht="24.95" customHeight="1">
      <c r="A50" s="3704"/>
      <c r="B50" s="3705"/>
      <c r="C50" s="3698" t="s">
        <v>1738</v>
      </c>
      <c r="D50" s="3699"/>
      <c r="E50" s="3700"/>
    </row>
    <row r="51" spans="1:9" ht="24.95" customHeight="1" thickBot="1">
      <c r="A51" s="3706"/>
      <c r="B51" s="3707"/>
      <c r="C51" s="3711" t="s">
        <v>1739</v>
      </c>
      <c r="D51" s="3712"/>
      <c r="E51" s="3713"/>
    </row>
    <row r="52" spans="1:9" ht="129.75" customHeight="1">
      <c r="A52" s="1178"/>
      <c r="B52" s="1178"/>
      <c r="C52" s="1176"/>
      <c r="D52" s="1176"/>
      <c r="E52" s="1176"/>
    </row>
    <row r="53" spans="1:9" ht="15.75" customHeight="1">
      <c r="A53" s="1178"/>
      <c r="B53" s="1178"/>
      <c r="C53" s="1176"/>
      <c r="D53" s="1176"/>
      <c r="E53" s="1176"/>
    </row>
    <row r="54" spans="1:9" ht="47.25" customHeight="1">
      <c r="A54" s="3714"/>
      <c r="B54" s="3714"/>
      <c r="C54" s="3714"/>
      <c r="D54" s="3714"/>
      <c r="E54" s="3714"/>
      <c r="F54" s="143"/>
      <c r="G54" s="143"/>
      <c r="H54" s="1179"/>
      <c r="I54" s="143"/>
    </row>
    <row r="55" spans="1:9" ht="47.25" customHeight="1">
      <c r="A55" s="3715"/>
      <c r="B55" s="3715"/>
      <c r="C55" s="3715"/>
      <c r="D55" s="3715"/>
      <c r="E55" s="3715"/>
      <c r="F55" s="144"/>
      <c r="G55" s="144"/>
      <c r="H55" s="144"/>
      <c r="I55" s="144"/>
    </row>
    <row r="56" spans="1:9" ht="39.75" customHeight="1">
      <c r="A56" s="3701"/>
      <c r="B56" s="3701"/>
      <c r="C56" s="3701"/>
      <c r="D56" s="3701"/>
      <c r="E56" s="3701"/>
      <c r="F56" s="144"/>
      <c r="G56" s="144"/>
      <c r="H56" s="144"/>
      <c r="I56" s="144"/>
    </row>
    <row r="57" spans="1:9" ht="11.25" customHeight="1">
      <c r="C57" s="1180"/>
      <c r="D57" s="1180"/>
    </row>
    <row r="58" spans="1:9" ht="11.25" customHeight="1">
      <c r="C58" s="1181"/>
      <c r="D58" s="1181"/>
    </row>
    <row r="59" spans="1:9" ht="11.25" customHeight="1"/>
    <row r="60" spans="1:9" ht="11.25" customHeight="1"/>
    <row r="61" spans="1:9" ht="11.25" customHeight="1"/>
    <row r="62" spans="1:9" ht="11.25" customHeight="1"/>
    <row r="63" spans="1:9" ht="11.25" customHeight="1"/>
    <row r="64" spans="1:9" ht="11.25" customHeight="1"/>
    <row r="65" ht="11.25" customHeight="1"/>
    <row r="66" ht="11.25" customHeight="1"/>
    <row r="67" ht="11.25" customHeight="1"/>
    <row r="121" spans="3:4">
      <c r="C121" s="1183"/>
      <c r="D121" s="1183"/>
    </row>
  </sheetData>
  <mergeCells count="89">
    <mergeCell ref="C20:E20"/>
    <mergeCell ref="I20:K20"/>
    <mergeCell ref="A7:B7"/>
    <mergeCell ref="C7:E7"/>
    <mergeCell ref="A1:B3"/>
    <mergeCell ref="D1:E3"/>
    <mergeCell ref="B4:D4"/>
    <mergeCell ref="B5:D5"/>
    <mergeCell ref="A6:B6"/>
    <mergeCell ref="C6:E6"/>
    <mergeCell ref="I17:K17"/>
    <mergeCell ref="C19:E19"/>
    <mergeCell ref="I19:K19"/>
    <mergeCell ref="C16:E16"/>
    <mergeCell ref="I16:K16"/>
    <mergeCell ref="N8:N20"/>
    <mergeCell ref="A9:B11"/>
    <mergeCell ref="C9:E9"/>
    <mergeCell ref="I9:K9"/>
    <mergeCell ref="C10:E10"/>
    <mergeCell ref="I10:K10"/>
    <mergeCell ref="C11:E11"/>
    <mergeCell ref="C18:E18"/>
    <mergeCell ref="I18:K18"/>
    <mergeCell ref="I11:K11"/>
    <mergeCell ref="A12:B12"/>
    <mergeCell ref="C12:E12"/>
    <mergeCell ref="I12:K12"/>
    <mergeCell ref="A8:B8"/>
    <mergeCell ref="C8:E8"/>
    <mergeCell ref="I8:K8"/>
    <mergeCell ref="I21:K21"/>
    <mergeCell ref="A22:B22"/>
    <mergeCell ref="C22:E22"/>
    <mergeCell ref="A23:B26"/>
    <mergeCell ref="C23:E23"/>
    <mergeCell ref="C24:E24"/>
    <mergeCell ref="C26:E26"/>
    <mergeCell ref="A13:B21"/>
    <mergeCell ref="C13:E13"/>
    <mergeCell ref="I13:K13"/>
    <mergeCell ref="C14:E14"/>
    <mergeCell ref="I14:K14"/>
    <mergeCell ref="C15:E15"/>
    <mergeCell ref="I15:K15"/>
    <mergeCell ref="C21:E21"/>
    <mergeCell ref="C17:E17"/>
    <mergeCell ref="A33:B33"/>
    <mergeCell ref="C33:E33"/>
    <mergeCell ref="K43:L43"/>
    <mergeCell ref="A28:B28"/>
    <mergeCell ref="B29:D29"/>
    <mergeCell ref="B30:D30"/>
    <mergeCell ref="A31:B31"/>
    <mergeCell ref="C31:E31"/>
    <mergeCell ref="A32:B32"/>
    <mergeCell ref="C32:E32"/>
    <mergeCell ref="A34:B36"/>
    <mergeCell ref="C34:E34"/>
    <mergeCell ref="I34:J42"/>
    <mergeCell ref="K34:L42"/>
    <mergeCell ref="C35:E35"/>
    <mergeCell ref="C36:E36"/>
    <mergeCell ref="A37:B37"/>
    <mergeCell ref="C37:E37"/>
    <mergeCell ref="K44:L46"/>
    <mergeCell ref="C45:E45"/>
    <mergeCell ref="C46:E46"/>
    <mergeCell ref="C25:E25"/>
    <mergeCell ref="C42:E42"/>
    <mergeCell ref="C43:E43"/>
    <mergeCell ref="I33:J33"/>
    <mergeCell ref="K33:L33"/>
    <mergeCell ref="C50:E50"/>
    <mergeCell ref="A56:E56"/>
    <mergeCell ref="A48:B51"/>
    <mergeCell ref="C48:E48"/>
    <mergeCell ref="C49:E49"/>
    <mergeCell ref="C51:E51"/>
    <mergeCell ref="A54:E54"/>
    <mergeCell ref="A55:E55"/>
    <mergeCell ref="A47:B47"/>
    <mergeCell ref="C47:E47"/>
    <mergeCell ref="A38:B46"/>
    <mergeCell ref="C38:E38"/>
    <mergeCell ref="C39:E39"/>
    <mergeCell ref="C40:E40"/>
    <mergeCell ref="C41:E41"/>
    <mergeCell ref="C44:E44"/>
  </mergeCells>
  <phoneticPr fontId="60"/>
  <dataValidations count="4">
    <dataValidation imeMode="on" allowBlank="1" showInputMessage="1" showErrorMessage="1" sqref="C6 I18:I19 C8 C31:C32"/>
    <dataValidation imeMode="off" allowBlank="1" showInputMessage="1" showErrorMessage="1" sqref="A6 A22:B22 C10 I20 A31 C33 A47:B47"/>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7" orientation="portrait" r:id="rId1"/>
  <headerFooter scaleWithDoc="0">
    <oddFooter>&amp;R東京支部８月開講コース</odd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H12" sqref="H12"/>
    </sheetView>
  </sheetViews>
  <sheetFormatPr defaultColWidth="9" defaultRowHeight="13.5"/>
  <cols>
    <col min="1" max="1" width="4.125" style="1328" customWidth="1"/>
    <col min="2" max="2" width="4.625" style="1328" customWidth="1"/>
    <col min="3" max="3" width="25.875" style="1327" customWidth="1"/>
    <col min="4" max="4" width="17.125" style="1327" customWidth="1"/>
    <col min="5" max="5" width="3.875" style="1328" customWidth="1"/>
    <col min="6" max="6" width="25.875" style="1327" customWidth="1"/>
    <col min="7" max="7" width="30.875" style="1327" customWidth="1"/>
    <col min="8" max="16384" width="9" style="1327"/>
  </cols>
  <sheetData>
    <row r="1" spans="1:7" ht="61.5" customHeight="1">
      <c r="A1" s="3777" t="s">
        <v>1423</v>
      </c>
      <c r="B1" s="3777"/>
      <c r="C1" s="3777"/>
      <c r="D1" s="3777"/>
      <c r="E1" s="3777"/>
      <c r="F1" s="3777"/>
      <c r="G1" s="3777"/>
    </row>
    <row r="2" spans="1:7" ht="17.45" customHeight="1">
      <c r="C2" s="1329"/>
      <c r="D2" s="1329"/>
      <c r="F2" s="1329"/>
      <c r="G2" s="1329"/>
    </row>
    <row r="3" spans="1:7" ht="27" customHeight="1">
      <c r="A3" s="1330">
        <v>1</v>
      </c>
      <c r="B3" s="1331" t="s">
        <v>1424</v>
      </c>
      <c r="C3" s="1331"/>
      <c r="D3" s="1331"/>
      <c r="E3" s="1332"/>
      <c r="F3" s="1331"/>
      <c r="G3" s="1333" t="str">
        <f xml:space="preserve"> IF([8]様式1!L11="","",[8]様式1!L11)</f>
        <v/>
      </c>
    </row>
    <row r="4" spans="1:7" ht="78" customHeight="1">
      <c r="A4" s="1330"/>
      <c r="B4" s="3778" t="s">
        <v>1425</v>
      </c>
      <c r="C4" s="3778"/>
      <c r="D4" s="3778"/>
      <c r="E4" s="3778"/>
      <c r="F4" s="3778"/>
      <c r="G4" s="3778"/>
    </row>
    <row r="5" spans="1:7" ht="17.45" customHeight="1">
      <c r="A5" s="1334"/>
      <c r="B5" s="1332"/>
      <c r="C5" s="1331"/>
      <c r="D5" s="1331"/>
      <c r="E5" s="1332"/>
      <c r="F5" s="1331"/>
      <c r="G5" s="1335" t="str">
        <f>IF([8]様式1!G35="","",[8]様式1!G35)</f>
        <v/>
      </c>
    </row>
    <row r="6" spans="1:7" ht="27" customHeight="1">
      <c r="A6" s="1330">
        <v>2</v>
      </c>
      <c r="B6" s="1331" t="s">
        <v>1426</v>
      </c>
      <c r="C6" s="1331"/>
      <c r="D6" s="1331"/>
      <c r="E6" s="1332"/>
      <c r="F6" s="1331"/>
      <c r="G6" s="1335"/>
    </row>
    <row r="7" spans="1:7" ht="27" customHeight="1">
      <c r="A7" s="1334"/>
      <c r="B7" s="1336" t="s">
        <v>1427</v>
      </c>
      <c r="C7" s="1336"/>
      <c r="D7" s="1337"/>
      <c r="E7" s="1336" t="s">
        <v>1428</v>
      </c>
      <c r="F7" s="1336"/>
      <c r="G7" s="1338"/>
    </row>
    <row r="8" spans="1:7" ht="27" customHeight="1">
      <c r="A8" s="1330"/>
      <c r="B8" s="1330" t="s">
        <v>1429</v>
      </c>
      <c r="C8" s="1331" t="s">
        <v>1430</v>
      </c>
      <c r="D8" s="1339"/>
      <c r="E8" s="1330" t="s">
        <v>1429</v>
      </c>
      <c r="F8" s="1340" t="s">
        <v>1431</v>
      </c>
      <c r="G8" s="1341"/>
    </row>
    <row r="9" spans="1:7" ht="27" customHeight="1">
      <c r="A9" s="1330"/>
      <c r="B9" s="1330" t="s">
        <v>1429</v>
      </c>
      <c r="C9" s="1331" t="s">
        <v>1432</v>
      </c>
      <c r="D9" s="1339"/>
      <c r="E9" s="1330" t="s">
        <v>1429</v>
      </c>
      <c r="F9" s="1331" t="s">
        <v>1433</v>
      </c>
      <c r="G9" s="1342"/>
    </row>
    <row r="10" spans="1:7" ht="27" customHeight="1">
      <c r="A10" s="1330"/>
      <c r="B10" s="1330" t="s">
        <v>1429</v>
      </c>
      <c r="C10" s="1331" t="s">
        <v>1434</v>
      </c>
      <c r="D10" s="1339"/>
      <c r="E10" s="1330"/>
      <c r="F10" s="1331"/>
      <c r="G10" s="1342"/>
    </row>
    <row r="11" spans="1:7" ht="17.45" customHeight="1">
      <c r="A11" s="1330"/>
      <c r="B11" s="1330"/>
      <c r="C11" s="1331"/>
      <c r="D11" s="1331"/>
      <c r="E11" s="1330"/>
      <c r="F11" s="1331"/>
      <c r="G11" s="1342"/>
    </row>
    <row r="12" spans="1:7" ht="27" customHeight="1">
      <c r="A12" s="1330">
        <v>3</v>
      </c>
      <c r="B12" s="1340" t="s">
        <v>1435</v>
      </c>
      <c r="C12" s="1331"/>
      <c r="D12" s="1331"/>
      <c r="E12" s="1330"/>
      <c r="F12" s="1331"/>
      <c r="G12" s="1342"/>
    </row>
    <row r="13" spans="1:7" ht="78" customHeight="1">
      <c r="A13" s="1330"/>
      <c r="B13" s="3778" t="s">
        <v>1436</v>
      </c>
      <c r="C13" s="3778"/>
      <c r="D13" s="3778"/>
      <c r="E13" s="3778"/>
      <c r="F13" s="3778"/>
      <c r="G13" s="3778"/>
    </row>
    <row r="14" spans="1:7" ht="17.45" customHeight="1">
      <c r="A14" s="1330"/>
      <c r="B14" s="1331"/>
      <c r="C14" s="1331"/>
      <c r="D14" s="1331"/>
      <c r="E14" s="1331"/>
      <c r="F14" s="1331"/>
      <c r="G14" s="1342"/>
    </row>
    <row r="15" spans="1:7" ht="27" customHeight="1">
      <c r="A15" s="1330">
        <v>4</v>
      </c>
      <c r="B15" s="1340" t="s">
        <v>1437</v>
      </c>
      <c r="C15" s="1331"/>
      <c r="D15" s="1331"/>
      <c r="E15" s="1330"/>
      <c r="F15" s="1331"/>
      <c r="G15" s="1342"/>
    </row>
    <row r="16" spans="1:7" ht="36" customHeight="1">
      <c r="A16" s="1330"/>
      <c r="B16" s="1343">
        <v>1</v>
      </c>
      <c r="C16" s="3778" t="s">
        <v>1438</v>
      </c>
      <c r="D16" s="3778"/>
      <c r="E16" s="3778"/>
      <c r="F16" s="3778"/>
      <c r="G16" s="3778"/>
    </row>
    <row r="17" spans="1:11" ht="27" customHeight="1">
      <c r="A17" s="1330"/>
      <c r="B17" s="1343">
        <v>2</v>
      </c>
      <c r="C17" s="1340" t="s">
        <v>1439</v>
      </c>
      <c r="D17" s="1331"/>
      <c r="E17" s="1330"/>
      <c r="F17" s="1331"/>
      <c r="G17" s="1342"/>
    </row>
    <row r="18" spans="1:11" ht="27" customHeight="1">
      <c r="A18" s="1330"/>
      <c r="B18" s="1344">
        <v>3</v>
      </c>
      <c r="C18" s="3778" t="s">
        <v>1440</v>
      </c>
      <c r="D18" s="3778"/>
      <c r="E18" s="3778"/>
      <c r="F18" s="3778"/>
      <c r="G18" s="3778"/>
    </row>
    <row r="19" spans="1:11" ht="27" customHeight="1">
      <c r="A19" s="1330"/>
      <c r="B19" s="1343"/>
      <c r="C19" s="3778"/>
      <c r="D19" s="3778"/>
      <c r="E19" s="3778"/>
      <c r="F19" s="3778"/>
      <c r="G19" s="3778"/>
    </row>
    <row r="20" spans="1:11" ht="27" customHeight="1">
      <c r="A20" s="1330"/>
      <c r="B20" s="1344">
        <v>4</v>
      </c>
      <c r="C20" s="3779" t="s">
        <v>1441</v>
      </c>
      <c r="D20" s="3778"/>
      <c r="E20" s="3778"/>
      <c r="F20" s="3778"/>
      <c r="G20" s="3778"/>
    </row>
    <row r="21" spans="1:11" ht="27" customHeight="1">
      <c r="A21" s="1330"/>
      <c r="B21" s="1340"/>
      <c r="C21" s="3778"/>
      <c r="D21" s="3778"/>
      <c r="E21" s="3778"/>
      <c r="F21" s="3778"/>
      <c r="G21" s="3778"/>
    </row>
    <row r="22" spans="1:11" ht="17.45" customHeight="1">
      <c r="A22" s="1330"/>
      <c r="B22" s="1340"/>
      <c r="C22" s="1335"/>
      <c r="D22" s="1335"/>
      <c r="E22" s="1335"/>
      <c r="F22" s="1335"/>
      <c r="G22" s="1335"/>
    </row>
    <row r="23" spans="1:11" s="1332" customFormat="1" ht="27" customHeight="1" thickBot="1">
      <c r="A23" s="1334">
        <v>5</v>
      </c>
      <c r="B23" s="1345" t="s">
        <v>1442</v>
      </c>
      <c r="C23" s="1346"/>
      <c r="D23" s="1346"/>
      <c r="E23" s="1345"/>
      <c r="F23" s="1346"/>
      <c r="G23" s="1346"/>
    </row>
    <row r="24" spans="1:11" s="1332" customFormat="1" ht="24.95" customHeight="1" thickBot="1">
      <c r="A24" s="1334"/>
      <c r="B24" s="1345"/>
      <c r="C24" s="3772"/>
      <c r="D24" s="3773"/>
      <c r="E24" s="3773"/>
      <c r="F24" s="3774"/>
      <c r="G24" s="1346"/>
    </row>
    <row r="25" spans="1:11" s="1352" customFormat="1" ht="24.95" customHeight="1">
      <c r="A25" s="1347"/>
      <c r="B25" s="1348"/>
      <c r="C25" s="1349" t="s">
        <v>1443</v>
      </c>
      <c r="D25" s="1350"/>
      <c r="E25" s="1351"/>
      <c r="F25" s="1351"/>
    </row>
    <row r="26" spans="1:11" s="1331" customFormat="1" ht="42.95" customHeight="1">
      <c r="A26" s="1330"/>
      <c r="B26" s="1343">
        <v>1</v>
      </c>
      <c r="C26" s="1331" t="s">
        <v>377</v>
      </c>
      <c r="D26" s="1472" t="str">
        <f>IF($C$24=$K$27,様式1!G36,"")</f>
        <v/>
      </c>
      <c r="E26" s="1353"/>
      <c r="F26" s="1336"/>
      <c r="K26" s="1354"/>
    </row>
    <row r="27" spans="1:11" s="1331" customFormat="1" ht="27" customHeight="1">
      <c r="A27" s="1330"/>
      <c r="B27" s="1343">
        <v>2</v>
      </c>
      <c r="C27" s="1331" t="s">
        <v>1444</v>
      </c>
      <c r="D27" s="1336" t="str">
        <f>IF($C$24=$K$27,様式1!F40,"")</f>
        <v/>
      </c>
      <c r="E27" s="1353"/>
      <c r="F27" s="1336"/>
      <c r="K27" s="1354" t="s">
        <v>1445</v>
      </c>
    </row>
    <row r="28" spans="1:11" s="1331" customFormat="1" ht="27" customHeight="1">
      <c r="A28" s="1330"/>
      <c r="B28" s="1343">
        <v>3</v>
      </c>
      <c r="C28" s="1331" t="s">
        <v>1446</v>
      </c>
      <c r="D28" s="1355"/>
      <c r="E28" s="1356"/>
      <c r="F28" s="1357"/>
      <c r="G28" s="1358"/>
      <c r="K28" s="1354" t="s">
        <v>1447</v>
      </c>
    </row>
    <row r="29" spans="1:11" s="1331" customFormat="1" ht="27" customHeight="1">
      <c r="A29" s="1330"/>
      <c r="C29" s="1331" t="s">
        <v>1448</v>
      </c>
      <c r="D29" s="1357"/>
      <c r="E29" s="1356"/>
      <c r="F29" s="1357"/>
      <c r="G29" s="3775" t="s">
        <v>1449</v>
      </c>
    </row>
    <row r="30" spans="1:11" s="1331" customFormat="1" ht="27" customHeight="1">
      <c r="A30" s="1330"/>
      <c r="B30" s="1343"/>
      <c r="C30" s="1331" t="s">
        <v>1450</v>
      </c>
      <c r="D30" s="1357"/>
      <c r="E30" s="1356"/>
      <c r="F30" s="1357"/>
      <c r="G30" s="3776"/>
    </row>
    <row r="31" spans="1:11" s="1331" customFormat="1" ht="27" customHeight="1">
      <c r="A31" s="1330"/>
      <c r="B31" s="1343">
        <v>4</v>
      </c>
      <c r="C31" s="1331" t="s">
        <v>1451</v>
      </c>
      <c r="D31" s="1357"/>
      <c r="E31" s="1356"/>
      <c r="F31" s="1357"/>
    </row>
    <row r="32" spans="1:11" ht="27" customHeight="1">
      <c r="B32" s="1343"/>
      <c r="C32" s="1331"/>
      <c r="D32" s="1331"/>
      <c r="E32" s="1343"/>
      <c r="F32" s="1331"/>
    </row>
    <row r="33" ht="14.25" customHeight="1"/>
  </sheetData>
  <mergeCells count="8">
    <mergeCell ref="C24:F24"/>
    <mergeCell ref="G29:G30"/>
    <mergeCell ref="A1:G1"/>
    <mergeCell ref="B4:G4"/>
    <mergeCell ref="B13:G13"/>
    <mergeCell ref="C16:G16"/>
    <mergeCell ref="C18:G19"/>
    <mergeCell ref="C20:G21"/>
  </mergeCells>
  <phoneticPr fontId="60"/>
  <dataValidations count="3">
    <dataValidation type="custom" allowBlank="1" showInputMessage="1" showErrorMessage="1" sqref="D26:F27">
      <formula1>$C$24=$K$27</formula1>
    </dataValidation>
    <dataValidation type="custom" imeMode="off" showInputMessage="1" showErrorMessage="1" sqref="D28:F31">
      <formula1>$C$24=$K$27</formula1>
    </dataValidation>
    <dataValidation type="list" showInputMessage="1" showErrorMessage="1" sqref="C24:F24">
      <formula1>$K$26:$K$28</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&amp;R東京支部８月開講コース</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topLeftCell="A13" workbookViewId="0">
      <selection activeCell="D7" sqref="D7"/>
    </sheetView>
  </sheetViews>
  <sheetFormatPr defaultRowHeight="13.5"/>
  <cols>
    <col min="1" max="1" width="11.625" customWidth="1"/>
    <col min="3" max="3" width="21.875" customWidth="1"/>
    <col min="4" max="4" width="20.625" customWidth="1"/>
  </cols>
  <sheetData>
    <row r="2" spans="1:5">
      <c r="A2" s="315" t="s">
        <v>359</v>
      </c>
      <c r="B2" s="150" t="s">
        <v>360</v>
      </c>
      <c r="C2" s="315" t="s">
        <v>358</v>
      </c>
      <c r="D2" s="315" t="s">
        <v>357</v>
      </c>
    </row>
    <row r="3" spans="1:5">
      <c r="A3" s="3780">
        <v>1</v>
      </c>
      <c r="B3" s="315" t="s">
        <v>395</v>
      </c>
      <c r="C3" s="315" t="s">
        <v>398</v>
      </c>
      <c r="D3" s="150" t="str">
        <f>IF(ISBLANK(様式1!D9)=FALSE,"","消去")</f>
        <v/>
      </c>
      <c r="E3" t="str">
        <f>IF(D3="","",1)</f>
        <v/>
      </c>
    </row>
    <row r="4" spans="1:5">
      <c r="A4" s="3783"/>
      <c r="B4" s="315" t="s">
        <v>396</v>
      </c>
      <c r="C4" s="315" t="s">
        <v>400</v>
      </c>
      <c r="D4" s="150" t="str">
        <f>IF(ISBLANK(様式1!D10)=FALSE,"","消去")</f>
        <v/>
      </c>
      <c r="E4" t="str">
        <f>IF(D4="","",1)</f>
        <v/>
      </c>
    </row>
    <row r="5" spans="1:5">
      <c r="A5" s="3783"/>
      <c r="B5" s="315" t="s">
        <v>397</v>
      </c>
      <c r="C5" s="315" t="s">
        <v>399</v>
      </c>
      <c r="D5" s="150" t="str">
        <f>IF(ISBLANK(様式1!D11)=FALSE,"","消去")</f>
        <v/>
      </c>
      <c r="E5" t="str">
        <f>IF(D5="","",1)</f>
        <v/>
      </c>
    </row>
    <row r="6" spans="1:5">
      <c r="A6" s="3784"/>
      <c r="B6" s="315" t="s">
        <v>402</v>
      </c>
      <c r="C6" s="315" t="s">
        <v>403</v>
      </c>
      <c r="D6" s="150" t="str">
        <f>IF(ISBLANK(様式1!D13)=FALSE,"","消去")</f>
        <v/>
      </c>
      <c r="E6" t="str">
        <f>IF(D6="","",1)</f>
        <v/>
      </c>
    </row>
    <row r="7" spans="1:5">
      <c r="A7" s="314">
        <v>4</v>
      </c>
      <c r="B7" s="315" t="s">
        <v>418</v>
      </c>
      <c r="C7" s="343" t="s">
        <v>386</v>
      </c>
      <c r="D7" s="150" t="str">
        <f>IF(ISBLANK(#REF!)=FALSE,"","消去")</f>
        <v/>
      </c>
      <c r="E7" t="str">
        <f t="shared" ref="E7:E36" si="0">IF(D7="","",1)</f>
        <v/>
      </c>
    </row>
    <row r="8" spans="1:5">
      <c r="A8" s="3783">
        <v>5</v>
      </c>
      <c r="B8" s="315" t="s">
        <v>384</v>
      </c>
      <c r="C8" s="343" t="s">
        <v>385</v>
      </c>
      <c r="D8" s="150" t="str">
        <f>IF(ISBLANK(様式5!S70)=FALSE,"","消去")</f>
        <v>消去</v>
      </c>
      <c r="E8">
        <f t="shared" si="0"/>
        <v>1</v>
      </c>
    </row>
    <row r="9" spans="1:5">
      <c r="A9" s="3784"/>
      <c r="B9" s="315" t="s">
        <v>392</v>
      </c>
      <c r="C9" s="343" t="s">
        <v>393</v>
      </c>
      <c r="D9" s="150" t="str">
        <f>IF(ISBLANK(様式5!S71)=FALSE,"","消去")</f>
        <v>消去</v>
      </c>
      <c r="E9">
        <f t="shared" si="0"/>
        <v>1</v>
      </c>
    </row>
    <row r="10" spans="1:5">
      <c r="A10" s="3780">
        <v>6</v>
      </c>
      <c r="B10" s="315" t="s">
        <v>419</v>
      </c>
      <c r="C10" s="3780" t="s">
        <v>361</v>
      </c>
      <c r="D10" s="150" t="str">
        <f>IF(ISBLANK(#REF!)=FALSE,"","消去")</f>
        <v/>
      </c>
      <c r="E10" t="str">
        <f t="shared" si="0"/>
        <v/>
      </c>
    </row>
    <row r="11" spans="1:5">
      <c r="A11" s="3781"/>
      <c r="B11" s="315" t="s">
        <v>420</v>
      </c>
      <c r="C11" s="3783"/>
      <c r="D11" s="150" t="str">
        <f>IF(ISBLANK(#REF!)=FALSE,"","消去")</f>
        <v/>
      </c>
      <c r="E11" t="str">
        <f t="shared" si="0"/>
        <v/>
      </c>
    </row>
    <row r="12" spans="1:5">
      <c r="A12" s="3781"/>
      <c r="B12" s="315" t="s">
        <v>421</v>
      </c>
      <c r="C12" s="3784"/>
      <c r="D12" s="150" t="str">
        <f>IF(ISBLANK(#REF!)=FALSE,"","消去")</f>
        <v/>
      </c>
      <c r="E12" t="str">
        <f t="shared" si="0"/>
        <v/>
      </c>
    </row>
    <row r="13" spans="1:5">
      <c r="A13" s="3781"/>
      <c r="B13" s="3780" t="s">
        <v>362</v>
      </c>
      <c r="C13" s="3780" t="s">
        <v>363</v>
      </c>
      <c r="D13" s="150" t="str">
        <f>IF(ISBLANK(#REF!)=FALSE,"","消去")</f>
        <v/>
      </c>
      <c r="E13" t="str">
        <f t="shared" si="0"/>
        <v/>
      </c>
    </row>
    <row r="14" spans="1:5">
      <c r="A14" s="3781"/>
      <c r="B14" s="3781"/>
      <c r="C14" s="3781"/>
      <c r="D14" s="150" t="str">
        <f>IF(ISBLANK(#REF!)=FALSE,"","消去")</f>
        <v/>
      </c>
      <c r="E14" t="str">
        <f t="shared" si="0"/>
        <v/>
      </c>
    </row>
    <row r="15" spans="1:5">
      <c r="A15" s="3781"/>
      <c r="B15" s="3781"/>
      <c r="C15" s="3781"/>
      <c r="D15" s="150" t="str">
        <f>IF(ISBLANK(#REF!)=FALSE,"","消去")</f>
        <v/>
      </c>
      <c r="E15" t="str">
        <f t="shared" si="0"/>
        <v/>
      </c>
    </row>
    <row r="16" spans="1:5">
      <c r="A16" s="3781"/>
      <c r="B16" s="3781"/>
      <c r="C16" s="3781"/>
      <c r="D16" s="150" t="str">
        <f>IF(ISBLANK(#REF!)=FALSE,"","消去")</f>
        <v/>
      </c>
      <c r="E16" t="str">
        <f t="shared" si="0"/>
        <v/>
      </c>
    </row>
    <row r="17" spans="1:5">
      <c r="A17" s="3781"/>
      <c r="B17" s="3782"/>
      <c r="C17" s="3782"/>
      <c r="D17" s="150" t="str">
        <f>IF(ISBLANK(#REF!)=FALSE,"","消去")</f>
        <v/>
      </c>
      <c r="E17" t="str">
        <f t="shared" si="0"/>
        <v/>
      </c>
    </row>
    <row r="18" spans="1:5">
      <c r="A18" s="3781"/>
      <c r="B18" s="314" t="s">
        <v>422</v>
      </c>
      <c r="C18" s="314" t="s">
        <v>368</v>
      </c>
      <c r="D18" s="150" t="str">
        <f>IF(ISBLANK(#REF!)=FALSE,"","消去")</f>
        <v/>
      </c>
      <c r="E18" t="str">
        <f t="shared" si="0"/>
        <v/>
      </c>
    </row>
    <row r="19" spans="1:5">
      <c r="A19" s="3781"/>
      <c r="B19" s="314" t="s">
        <v>423</v>
      </c>
      <c r="C19" s="314" t="s">
        <v>369</v>
      </c>
      <c r="D19" s="150" t="str">
        <f>IF(ISBLANK(#REF!)=FALSE,"","消去")</f>
        <v/>
      </c>
      <c r="E19" t="str">
        <f t="shared" si="0"/>
        <v/>
      </c>
    </row>
    <row r="20" spans="1:5">
      <c r="A20" s="3781"/>
      <c r="B20" s="314" t="s">
        <v>424</v>
      </c>
      <c r="C20" s="314" t="s">
        <v>373</v>
      </c>
      <c r="D20" s="150" t="str">
        <f>IF(ISBLANK(#REF!)=FALSE,"","消去")</f>
        <v/>
      </c>
      <c r="E20" t="str">
        <f t="shared" si="0"/>
        <v/>
      </c>
    </row>
    <row r="21" spans="1:5">
      <c r="A21" s="3781"/>
      <c r="B21" s="314" t="s">
        <v>425</v>
      </c>
      <c r="C21" s="314" t="s">
        <v>373</v>
      </c>
      <c r="D21" s="150" t="str">
        <f>IF(ISBLANK(#REF!)=FALSE,"","消去")</f>
        <v/>
      </c>
      <c r="E21" t="str">
        <f t="shared" si="0"/>
        <v/>
      </c>
    </row>
    <row r="22" spans="1:5">
      <c r="A22" s="3781"/>
      <c r="B22" s="314" t="s">
        <v>426</v>
      </c>
      <c r="C22" s="314" t="s">
        <v>373</v>
      </c>
      <c r="D22" s="150" t="str">
        <f>IF(ISBLANK(#REF!)=FALSE,"","消去")</f>
        <v/>
      </c>
      <c r="E22" t="str">
        <f t="shared" si="0"/>
        <v/>
      </c>
    </row>
    <row r="23" spans="1:5">
      <c r="A23" s="3781"/>
      <c r="B23" s="314" t="s">
        <v>427</v>
      </c>
      <c r="C23" s="314" t="s">
        <v>373</v>
      </c>
      <c r="D23" s="150" t="str">
        <f>IF(ISBLANK(#REF!)=FALSE,"","消去")</f>
        <v/>
      </c>
      <c r="E23" t="str">
        <f t="shared" si="0"/>
        <v/>
      </c>
    </row>
    <row r="24" spans="1:5">
      <c r="A24" s="3781"/>
      <c r="B24" s="314" t="s">
        <v>428</v>
      </c>
      <c r="C24" s="314" t="s">
        <v>373</v>
      </c>
      <c r="D24" s="150" t="str">
        <f>IF(ISBLANK(#REF!)=FALSE,"","消去")</f>
        <v/>
      </c>
      <c r="E24" t="str">
        <f t="shared" si="0"/>
        <v/>
      </c>
    </row>
    <row r="25" spans="1:5">
      <c r="A25" s="3781"/>
      <c r="B25" s="388" t="s">
        <v>429</v>
      </c>
      <c r="C25" s="388" t="s">
        <v>373</v>
      </c>
      <c r="D25" s="389" t="str">
        <f>IF(ISBLANK(#REF!)=FALSE,"","消去")</f>
        <v/>
      </c>
      <c r="E25" t="str">
        <f t="shared" si="0"/>
        <v/>
      </c>
    </row>
    <row r="26" spans="1:5">
      <c r="A26" s="3781"/>
      <c r="B26" s="360" t="s">
        <v>430</v>
      </c>
      <c r="C26" s="360" t="s">
        <v>373</v>
      </c>
      <c r="D26" s="150" t="str">
        <f>IF(ISBLANK(#REF!)=FALSE,"","消去")</f>
        <v/>
      </c>
    </row>
    <row r="27" spans="1:5">
      <c r="A27" s="3781"/>
      <c r="B27" s="314" t="s">
        <v>431</v>
      </c>
      <c r="C27" s="314" t="s">
        <v>373</v>
      </c>
      <c r="D27" s="344" t="str">
        <f>IF(ISBLANK(#REF!)=FALSE,"","消去")</f>
        <v/>
      </c>
      <c r="E27" t="str">
        <f t="shared" si="0"/>
        <v/>
      </c>
    </row>
    <row r="28" spans="1:5">
      <c r="A28" s="3781"/>
      <c r="B28" s="314" t="s">
        <v>432</v>
      </c>
      <c r="C28" s="314" t="s">
        <v>373</v>
      </c>
      <c r="D28" s="150" t="str">
        <f>IF(ISBLANK(#REF!)=FALSE,"","消去")</f>
        <v/>
      </c>
      <c r="E28" t="str">
        <f t="shared" si="0"/>
        <v/>
      </c>
    </row>
    <row r="29" spans="1:5">
      <c r="A29" s="3781"/>
      <c r="B29" s="314" t="s">
        <v>433</v>
      </c>
      <c r="C29" s="314" t="s">
        <v>373</v>
      </c>
      <c r="D29" s="150" t="str">
        <f>IF(ISBLANK(#REF!)=FALSE,"","消去")</f>
        <v/>
      </c>
      <c r="E29" t="str">
        <f t="shared" si="0"/>
        <v/>
      </c>
    </row>
    <row r="30" spans="1:5">
      <c r="A30" s="3781"/>
      <c r="B30" s="314" t="s">
        <v>434</v>
      </c>
      <c r="C30" s="314" t="s">
        <v>373</v>
      </c>
      <c r="D30" s="150" t="str">
        <f>IF(ISBLANK(#REF!)=FALSE,"","消去")</f>
        <v/>
      </c>
      <c r="E30" t="str">
        <f t="shared" si="0"/>
        <v/>
      </c>
    </row>
    <row r="31" spans="1:5">
      <c r="A31" s="3781"/>
      <c r="B31" s="314" t="s">
        <v>435</v>
      </c>
      <c r="C31" s="314" t="s">
        <v>373</v>
      </c>
      <c r="D31" s="150" t="str">
        <f>IF(ISBLANK(#REF!)=FALSE,"","消去")</f>
        <v/>
      </c>
    </row>
    <row r="32" spans="1:5">
      <c r="A32" s="3782"/>
      <c r="B32" s="314" t="s">
        <v>436</v>
      </c>
      <c r="C32" s="314" t="s">
        <v>373</v>
      </c>
      <c r="D32" s="150" t="str">
        <f>IF(ISBLANK(#REF!)=FALSE,"","消去")</f>
        <v/>
      </c>
      <c r="E32" t="str">
        <f t="shared" si="0"/>
        <v/>
      </c>
    </row>
    <row r="33" spans="1:5">
      <c r="A33" s="3780">
        <v>14</v>
      </c>
      <c r="B33" s="315" t="s">
        <v>364</v>
      </c>
      <c r="C33" s="315" t="s">
        <v>354</v>
      </c>
      <c r="D33" s="150" t="str">
        <f>IF(ISBLANK('様式14号（求職者支援訓練の就職状況）'!I20)=FALSE,"","消去")</f>
        <v>消去</v>
      </c>
      <c r="E33">
        <f t="shared" si="0"/>
        <v>1</v>
      </c>
    </row>
    <row r="34" spans="1:5">
      <c r="A34" s="3781"/>
      <c r="B34" s="315" t="s">
        <v>365</v>
      </c>
      <c r="C34" s="315" t="s">
        <v>355</v>
      </c>
      <c r="D34" s="150" t="str">
        <f>IF(ISBLANK('様式14号（求職者支援訓練の就職状況）'!I21)=FALSE,"","消去")</f>
        <v>消去</v>
      </c>
      <c r="E34">
        <f t="shared" si="0"/>
        <v>1</v>
      </c>
    </row>
    <row r="35" spans="1:5">
      <c r="A35" s="3782"/>
      <c r="B35" s="315" t="s">
        <v>371</v>
      </c>
      <c r="C35" s="315" t="s">
        <v>370</v>
      </c>
      <c r="D35" s="150" t="str">
        <f>IF(ISBLANK('様式14号（求職者支援訓練の就職状況）'!I22)=FALSE,"","消去")</f>
        <v>消去</v>
      </c>
      <c r="E35">
        <f t="shared" si="0"/>
        <v>1</v>
      </c>
    </row>
    <row r="36" spans="1:5">
      <c r="A36" s="315" t="s">
        <v>366</v>
      </c>
      <c r="B36" s="315" t="s">
        <v>372</v>
      </c>
      <c r="C36" s="315" t="s">
        <v>367</v>
      </c>
      <c r="D36" s="150" t="str">
        <f>IF(ISBLANK('コース案内（表）'!F47)=FALSE,"","消去")</f>
        <v/>
      </c>
      <c r="E36" t="str">
        <f t="shared" si="0"/>
        <v/>
      </c>
    </row>
    <row r="37" spans="1:5">
      <c r="E37">
        <f>SUM(E3:E36)</f>
        <v>5</v>
      </c>
    </row>
  </sheetData>
  <sheetProtection password="CE28" sheet="1" objects="1" scenarios="1"/>
  <mergeCells count="7">
    <mergeCell ref="A33:A35"/>
    <mergeCell ref="A10:A32"/>
    <mergeCell ref="A8:A9"/>
    <mergeCell ref="A3:A6"/>
    <mergeCell ref="C10:C12"/>
    <mergeCell ref="C13:C17"/>
    <mergeCell ref="B13:B17"/>
  </mergeCells>
  <phoneticPr fontId="6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L64"/>
  <sheetViews>
    <sheetView view="pageBreakPreview" zoomScale="65" zoomScaleNormal="60" zoomScaleSheetLayoutView="65" zoomScalePageLayoutView="85" workbookViewId="0">
      <selection activeCell="H12" sqref="H12"/>
    </sheetView>
  </sheetViews>
  <sheetFormatPr defaultRowHeight="26.1" customHeight="1"/>
  <cols>
    <col min="1" max="1" width="6.625" style="154" customWidth="1"/>
    <col min="2" max="2" width="4.625" style="154" customWidth="1"/>
    <col min="3" max="3" width="20.625" style="154" customWidth="1"/>
    <col min="4" max="4" width="5.125" style="154" customWidth="1"/>
    <col min="5" max="5" width="4.5" style="154" customWidth="1"/>
    <col min="6" max="6" width="10.125" style="154" customWidth="1"/>
    <col min="7" max="7" width="3.875" style="154" customWidth="1"/>
    <col min="8" max="8" width="26.5" style="154" customWidth="1"/>
    <col min="9" max="10" width="4.5" style="154" customWidth="1"/>
    <col min="11" max="11" width="10" style="154" customWidth="1"/>
    <col min="12" max="13" width="9" style="154"/>
    <col min="14" max="14" width="5.625" style="154" customWidth="1"/>
    <col min="15" max="15" width="7.375" style="154" customWidth="1"/>
    <col min="16" max="16" width="15.5" style="154" customWidth="1"/>
    <col min="17" max="17" width="16" style="154" customWidth="1"/>
    <col min="18" max="18" width="1.5" style="154" customWidth="1"/>
    <col min="19" max="19" width="27.875" style="154" customWidth="1"/>
    <col min="20" max="20" width="20.25" style="154" customWidth="1"/>
    <col min="21" max="21" width="15.375" style="154" customWidth="1"/>
    <col min="22" max="26" width="9" style="154" customWidth="1"/>
    <col min="27" max="27" width="18.375" style="154" customWidth="1"/>
    <col min="28" max="28" width="3.125" style="154" customWidth="1"/>
    <col min="29" max="29" width="12" style="154" customWidth="1"/>
    <col min="30" max="30" width="27.5" style="154" customWidth="1"/>
    <col min="31" max="58" width="9" style="154" customWidth="1"/>
    <col min="59" max="16384" width="9" style="154"/>
  </cols>
  <sheetData>
    <row r="1" spans="1:38" s="157" customFormat="1" ht="26.1" customHeight="1">
      <c r="A1" s="160" t="s">
        <v>26</v>
      </c>
      <c r="B1" s="160"/>
      <c r="C1" s="160"/>
      <c r="D1" s="160"/>
      <c r="E1" s="164"/>
      <c r="F1" s="16"/>
      <c r="AD1" s="7"/>
      <c r="AE1" s="7"/>
      <c r="AF1" s="7"/>
      <c r="AG1" s="7"/>
      <c r="AH1" s="7"/>
      <c r="AI1" s="7"/>
      <c r="AJ1" s="7"/>
      <c r="AK1" s="7"/>
      <c r="AL1" s="7"/>
    </row>
    <row r="2" spans="1:38" s="644" customFormat="1" ht="12" customHeight="1">
      <c r="A2" s="160"/>
      <c r="B2" s="160"/>
      <c r="C2" s="160"/>
      <c r="D2" s="160"/>
      <c r="E2" s="164"/>
      <c r="F2" s="16"/>
      <c r="AC2" s="7"/>
      <c r="AD2" s="7"/>
      <c r="AE2" s="7"/>
      <c r="AF2" s="7"/>
      <c r="AG2" s="7"/>
      <c r="AH2" s="7"/>
      <c r="AI2" s="7"/>
      <c r="AJ2" s="7"/>
      <c r="AK2" s="7"/>
      <c r="AL2" s="7"/>
    </row>
    <row r="3" spans="1:38" s="157" customFormat="1" ht="26.1" customHeight="1">
      <c r="N3" s="1891"/>
      <c r="O3" s="1892"/>
      <c r="P3" s="1892"/>
      <c r="Q3" s="1892"/>
      <c r="S3" s="310"/>
      <c r="AA3" s="145" t="s">
        <v>314</v>
      </c>
      <c r="AC3" s="7"/>
      <c r="AD3" s="1889"/>
      <c r="AE3" s="1890"/>
      <c r="AF3" s="1890"/>
      <c r="AG3" s="1890"/>
      <c r="AH3" s="1890"/>
      <c r="AI3" s="1890"/>
      <c r="AJ3" s="1890"/>
      <c r="AK3" s="1890"/>
      <c r="AL3" s="1890"/>
    </row>
    <row r="4" spans="1:38" ht="21.75" customHeight="1">
      <c r="AC4" s="166"/>
      <c r="AD4" s="1890"/>
      <c r="AE4" s="1890"/>
      <c r="AF4" s="1890"/>
      <c r="AG4" s="1890"/>
      <c r="AH4" s="1890"/>
      <c r="AI4" s="1890"/>
      <c r="AJ4" s="1890"/>
      <c r="AK4" s="1890"/>
      <c r="AL4" s="1890"/>
    </row>
    <row r="5" spans="1:38" ht="32.25" customHeight="1">
      <c r="A5" s="1893" t="s">
        <v>201</v>
      </c>
      <c r="B5" s="1894"/>
      <c r="C5" s="1894"/>
      <c r="D5" s="1894"/>
      <c r="E5" s="1894"/>
      <c r="F5" s="1894"/>
      <c r="G5" s="1894"/>
      <c r="H5" s="1894"/>
      <c r="I5" s="1894"/>
      <c r="J5" s="1894"/>
      <c r="K5" s="1894"/>
      <c r="AA5" s="290"/>
      <c r="AC5" s="166"/>
      <c r="AD5" s="1311"/>
      <c r="AE5" s="366"/>
      <c r="AF5" s="366"/>
      <c r="AG5" s="366"/>
      <c r="AH5" s="366"/>
      <c r="AI5" s="366"/>
      <c r="AJ5" s="366"/>
      <c r="AK5" s="366"/>
      <c r="AL5" s="1312"/>
    </row>
    <row r="6" spans="1:38" ht="21.75" customHeight="1">
      <c r="A6" s="158"/>
      <c r="B6" s="159"/>
      <c r="C6" s="159"/>
      <c r="D6" s="159"/>
      <c r="E6" s="159"/>
      <c r="F6" s="159"/>
      <c r="G6" s="159"/>
      <c r="H6" s="159"/>
      <c r="I6" s="159"/>
      <c r="J6" s="159"/>
      <c r="K6" s="159"/>
      <c r="M6" s="165"/>
      <c r="N6" s="166"/>
      <c r="S6" s="367"/>
      <c r="AA6" s="438"/>
      <c r="AC6" s="166"/>
      <c r="AD6" s="1313"/>
      <c r="AE6" s="166"/>
      <c r="AF6" s="166"/>
      <c r="AG6" s="166"/>
      <c r="AH6" s="166"/>
      <c r="AI6" s="166"/>
      <c r="AJ6" s="166"/>
      <c r="AK6" s="166"/>
      <c r="AL6" s="166"/>
    </row>
    <row r="7" spans="1:38" ht="26.1" customHeight="1">
      <c r="K7" s="157" t="s">
        <v>13</v>
      </c>
      <c r="L7" s="157"/>
      <c r="M7" s="157"/>
      <c r="N7" s="157"/>
      <c r="O7" s="157"/>
      <c r="P7" s="157"/>
      <c r="Q7" s="157"/>
    </row>
    <row r="8" spans="1:38" ht="19.5" customHeight="1">
      <c r="I8" s="1863" t="s">
        <v>917</v>
      </c>
      <c r="J8" s="1863"/>
      <c r="K8" s="293" t="s">
        <v>918</v>
      </c>
      <c r="L8" s="1884"/>
      <c r="M8" s="1884"/>
      <c r="N8" s="1884"/>
      <c r="O8" s="1884"/>
      <c r="P8" s="1884"/>
      <c r="Q8" s="1884"/>
    </row>
    <row r="9" spans="1:38" ht="26.1" customHeight="1">
      <c r="A9" s="1885" t="str">
        <f>IF(D9&lt;&gt;"","",IF(AD9="","",IF(K9=AD9,"",IF(ASC(AD9)=K9,"","郵便番号が過去の申請内容と一致しません。"))))</f>
        <v/>
      </c>
      <c r="B9" s="1885"/>
      <c r="C9" s="1885"/>
      <c r="D9" s="536" t="s">
        <v>603</v>
      </c>
      <c r="E9" s="186"/>
      <c r="F9" s="186"/>
      <c r="G9" s="186"/>
      <c r="H9" s="186"/>
      <c r="I9" s="1859" t="s">
        <v>14</v>
      </c>
      <c r="J9" s="1859"/>
      <c r="K9" s="428"/>
      <c r="L9" s="1882"/>
      <c r="M9" s="1883"/>
      <c r="N9" s="1883"/>
      <c r="O9" s="1883"/>
      <c r="P9" s="1883"/>
      <c r="Q9" s="1883"/>
      <c r="AD9" s="312"/>
      <c r="AE9" s="1882"/>
      <c r="AF9" s="1883"/>
      <c r="AG9" s="1883"/>
      <c r="AH9" s="1883"/>
      <c r="AI9" s="1883"/>
      <c r="AJ9" s="1883"/>
    </row>
    <row r="10" spans="1:38" ht="21" customHeight="1">
      <c r="D10" s="313" t="str">
        <f>IF(D11&lt;&gt;"","",IF(AE10="","",IF(L10=AE10,"",IF(DBCS(AE10)=L10,"","フリガナが過去の申請内容と一致しません。"))))</f>
        <v/>
      </c>
      <c r="E10" s="186"/>
      <c r="F10" s="186"/>
      <c r="G10" s="186"/>
      <c r="H10" s="186"/>
      <c r="I10" s="1863" t="s">
        <v>917</v>
      </c>
      <c r="J10" s="1863"/>
      <c r="K10" s="989"/>
      <c r="L10" s="1882"/>
      <c r="M10" s="1883"/>
      <c r="N10" s="1883"/>
      <c r="O10" s="1883"/>
      <c r="P10" s="1883"/>
      <c r="Q10" s="1883"/>
      <c r="AE10" s="1882" t="str">
        <f>IF(OR($F$44="",$F$44="初回"),"",IF(ISERROR(VLOOKUP($F$44,#REF!,3,0)="TRUE"),"",(VLOOKUP($F$44,#REF!,3,0))))</f>
        <v/>
      </c>
      <c r="AF10" s="1883"/>
      <c r="AG10" s="1883"/>
      <c r="AH10" s="1883"/>
      <c r="AI10" s="1883"/>
      <c r="AJ10" s="1883"/>
    </row>
    <row r="11" spans="1:38" ht="26.1" customHeight="1">
      <c r="C11" s="1"/>
      <c r="D11" s="313" t="str">
        <f>IF(AE11="","",IF(L11=AE11,"",IF(DBCS(AE11)=L11,"","商号又は名称を変更しています。")))</f>
        <v/>
      </c>
      <c r="E11" s="186"/>
      <c r="F11" s="186"/>
      <c r="G11" s="186"/>
      <c r="H11" s="186"/>
      <c r="I11" s="1859" t="s">
        <v>15</v>
      </c>
      <c r="J11" s="1859"/>
      <c r="K11" s="1859"/>
      <c r="L11" s="1882"/>
      <c r="M11" s="1883"/>
      <c r="N11" s="1883"/>
      <c r="O11" s="1883"/>
      <c r="P11" s="1883"/>
      <c r="Q11" s="1883"/>
      <c r="AE11" s="1882" t="str">
        <f>IF(OR($F$44="",$F$44="初回"),"",IF(ISERROR(VLOOKUP($F$44,#REF!,2,0)="TRUE"),"",(VLOOKUP($F$44,#REF!,2,0))))</f>
        <v/>
      </c>
      <c r="AF11" s="1883"/>
      <c r="AG11" s="1883"/>
      <c r="AH11" s="1883"/>
      <c r="AI11" s="1883"/>
      <c r="AJ11" s="1883"/>
    </row>
    <row r="12" spans="1:38" ht="21" customHeight="1">
      <c r="C12" s="1"/>
      <c r="D12" s="1"/>
      <c r="E12" s="1"/>
      <c r="F12" s="2"/>
      <c r="I12" s="1863" t="s">
        <v>917</v>
      </c>
      <c r="J12" s="1863"/>
      <c r="K12" s="834"/>
      <c r="L12" s="988"/>
      <c r="M12" s="1884"/>
      <c r="N12" s="1884"/>
      <c r="O12" s="1884"/>
      <c r="P12" s="1884"/>
      <c r="Q12" s="988"/>
      <c r="AF12" s="365" t="str">
        <f>IF(OR($F$44="",$F$44="初回"),"",IF(ISERROR(VLOOKUP($F$44,#REF!,6,0)="TRUE"),"",(VLOOKUP($F$44,#REF!,6,0))))</f>
        <v/>
      </c>
    </row>
    <row r="13" spans="1:38" s="3" customFormat="1" ht="26.1" customHeight="1">
      <c r="A13" s="154"/>
      <c r="B13" s="154"/>
      <c r="C13" s="154"/>
      <c r="D13" s="313" t="str">
        <f>IF(AF12="","",IF(O13=AF12,"",IF(DBCS(AF12)=O13,"","代表者を変更しています。")))</f>
        <v/>
      </c>
      <c r="E13" s="154"/>
      <c r="F13" s="154"/>
      <c r="G13" s="154"/>
      <c r="I13" s="1859" t="s">
        <v>1</v>
      </c>
      <c r="J13" s="1859"/>
      <c r="K13" s="1859"/>
      <c r="L13" s="1859"/>
      <c r="M13" s="1888"/>
      <c r="N13" s="1888"/>
      <c r="O13" s="1888"/>
      <c r="P13" s="1888"/>
      <c r="Q13" s="987"/>
      <c r="AE13" s="2"/>
      <c r="AF13" s="2"/>
      <c r="AG13" s="2"/>
      <c r="AH13" s="2"/>
      <c r="AI13" s="2"/>
      <c r="AJ13" s="2"/>
    </row>
    <row r="14" spans="1:38" s="4" customFormat="1" ht="17.25" customHeight="1">
      <c r="A14" s="1886" t="str">
        <f>IF(AND(COUNTBLANK(M12)=1,COUNTBLANK(G36)=0),"「代表者のフリガナ」が未記入です。","")</f>
        <v/>
      </c>
      <c r="B14" s="1887"/>
      <c r="C14" s="1887"/>
      <c r="D14" s="1887"/>
      <c r="E14" s="1887"/>
      <c r="F14" s="1886"/>
      <c r="G14" s="1887"/>
      <c r="H14" s="1867" t="str">
        <f>IF(AND(COUNTBLANK(M13)=1,COUNTBLANK(G36)=0),"「代表者役職名」が未記入です。","")</f>
        <v/>
      </c>
      <c r="I14" s="1868"/>
      <c r="J14" s="1868"/>
      <c r="K14" s="1868"/>
      <c r="L14" s="1868"/>
      <c r="M14" s="1867" t="str">
        <f>IF(AND(COUNTBLANK(L8)=1,COUNTBLANK(G36)=0),"「所在地のフリガナ」が未記入です。","")</f>
        <v/>
      </c>
      <c r="N14" s="1868"/>
      <c r="O14" s="1868"/>
      <c r="P14" s="1868"/>
      <c r="Q14" s="1868"/>
    </row>
    <row r="15" spans="1:38" s="156" customFormat="1" ht="40.5" customHeight="1">
      <c r="A15" s="1877" t="s">
        <v>16</v>
      </c>
      <c r="B15" s="1877"/>
      <c r="C15" s="1877"/>
      <c r="D15" s="1877"/>
      <c r="E15" s="1877"/>
      <c r="F15" s="1877"/>
      <c r="G15" s="1877"/>
      <c r="H15" s="1877"/>
      <c r="I15" s="1877"/>
      <c r="J15" s="1878"/>
      <c r="K15" s="1878"/>
      <c r="L15" s="1878"/>
      <c r="M15" s="1878"/>
      <c r="N15" s="1878"/>
      <c r="O15" s="1878"/>
      <c r="P15" s="1878"/>
      <c r="Q15" s="1878"/>
      <c r="AF15" s="311"/>
    </row>
    <row r="16" spans="1:38" ht="21" customHeight="1">
      <c r="A16" s="156"/>
      <c r="B16" s="156"/>
      <c r="C16" s="156"/>
      <c r="D16" s="156"/>
      <c r="E16" s="156"/>
      <c r="F16" s="156"/>
      <c r="O16" s="4"/>
    </row>
    <row r="17" spans="1:27" s="157" customFormat="1" ht="67.5" customHeight="1">
      <c r="A17" s="154"/>
      <c r="B17" s="1871" t="s">
        <v>861</v>
      </c>
      <c r="C17" s="1872"/>
      <c r="D17" s="1872"/>
      <c r="E17" s="1872"/>
      <c r="F17" s="1872"/>
      <c r="G17" s="1872"/>
      <c r="H17" s="1872"/>
      <c r="I17" s="1872"/>
      <c r="J17" s="1872"/>
      <c r="K17" s="1872"/>
      <c r="L17" s="1872"/>
      <c r="M17" s="1872"/>
      <c r="N17" s="1872"/>
      <c r="O17" s="1872"/>
      <c r="P17" s="1872"/>
      <c r="Q17" s="161"/>
    </row>
    <row r="18" spans="1:27" ht="14.25" customHeight="1"/>
    <row r="19" spans="1:27" s="157" customFormat="1" ht="26.1" customHeight="1">
      <c r="A19" s="1879" t="s">
        <v>2</v>
      </c>
      <c r="B19" s="1879"/>
      <c r="C19" s="1879"/>
      <c r="D19" s="1879"/>
      <c r="E19" s="1879"/>
      <c r="F19" s="1879"/>
      <c r="G19" s="1879"/>
      <c r="H19" s="1879"/>
      <c r="I19" s="1879"/>
      <c r="J19" s="1879"/>
      <c r="K19" s="1879"/>
      <c r="L19" s="1879"/>
      <c r="M19" s="1879"/>
      <c r="N19" s="1879"/>
      <c r="O19" s="1879"/>
      <c r="P19" s="1879"/>
      <c r="Q19" s="1879"/>
    </row>
    <row r="20" spans="1:27" s="157" customFormat="1" ht="26.1" customHeight="1">
      <c r="B20" s="1873" t="s">
        <v>27</v>
      </c>
      <c r="C20" s="1873"/>
      <c r="D20" s="16" t="s">
        <v>171</v>
      </c>
      <c r="E20" s="535"/>
      <c r="F20" s="157" t="s">
        <v>152</v>
      </c>
      <c r="AA20" s="157" t="str">
        <f>IF(E20="○","001","002")</f>
        <v>002</v>
      </c>
    </row>
    <row r="21" spans="1:27" s="5" customFormat="1" ht="18.75">
      <c r="B21" s="157"/>
      <c r="C21" s="157"/>
      <c r="D21" s="16" t="s">
        <v>171</v>
      </c>
      <c r="E21" s="625" t="s">
        <v>634</v>
      </c>
      <c r="F21" s="157" t="s">
        <v>153</v>
      </c>
      <c r="G21" s="157"/>
      <c r="H21" s="157"/>
      <c r="I21" s="157"/>
      <c r="J21" s="157"/>
      <c r="K21" s="6"/>
      <c r="L21" s="6"/>
      <c r="M21" s="7"/>
      <c r="N21" s="157"/>
      <c r="O21" s="157"/>
      <c r="P21" s="157"/>
    </row>
    <row r="22" spans="1:27" s="157" customFormat="1" ht="17.25" customHeight="1">
      <c r="B22" s="5"/>
      <c r="C22" s="5"/>
      <c r="D22" s="5"/>
      <c r="E22" s="5"/>
      <c r="G22" s="154"/>
      <c r="H22" s="8"/>
      <c r="I22" s="8"/>
    </row>
    <row r="23" spans="1:27" s="157" customFormat="1" ht="26.1" customHeight="1">
      <c r="B23" s="1873" t="s">
        <v>691</v>
      </c>
      <c r="C23" s="1873"/>
      <c r="D23" s="1873"/>
      <c r="E23" s="1821"/>
      <c r="F23" s="1821"/>
      <c r="G23" s="1821"/>
      <c r="H23" s="1874"/>
      <c r="I23" s="1874"/>
      <c r="J23" s="1874"/>
      <c r="K23" s="1874"/>
      <c r="M23" s="1865" t="s">
        <v>17</v>
      </c>
      <c r="N23" s="1865"/>
      <c r="O23" s="1865"/>
      <c r="P23" s="1865"/>
      <c r="Q23" s="1865"/>
    </row>
    <row r="24" spans="1:27" ht="22.5" customHeight="1">
      <c r="B24" s="167"/>
      <c r="C24" s="1875" t="s">
        <v>206</v>
      </c>
      <c r="D24" s="1876"/>
      <c r="E24" s="167"/>
      <c r="F24" s="1862" t="s">
        <v>207</v>
      </c>
      <c r="G24" s="1863"/>
      <c r="H24" s="1863"/>
      <c r="I24" s="1863"/>
      <c r="J24" s="167"/>
      <c r="K24" s="1862" t="s">
        <v>208</v>
      </c>
      <c r="L24" s="1863"/>
      <c r="M24" s="1866"/>
      <c r="N24" s="167"/>
      <c r="O24" s="1869" t="s">
        <v>209</v>
      </c>
      <c r="P24" s="1870"/>
      <c r="Q24" s="1870"/>
    </row>
    <row r="25" spans="1:27" ht="22.5" customHeight="1">
      <c r="B25" s="167"/>
      <c r="C25" s="1862" t="s">
        <v>210</v>
      </c>
      <c r="D25" s="1863"/>
      <c r="E25" s="167"/>
      <c r="F25" s="1862" t="s">
        <v>211</v>
      </c>
      <c r="G25" s="1863"/>
      <c r="H25" s="1863"/>
      <c r="I25" s="1863"/>
      <c r="J25" s="167"/>
      <c r="K25" s="1862" t="s">
        <v>212</v>
      </c>
      <c r="L25" s="1863"/>
      <c r="M25" s="1866"/>
      <c r="N25" s="167"/>
      <c r="O25" s="1869" t="s">
        <v>213</v>
      </c>
      <c r="P25" s="1870"/>
      <c r="Q25" s="1870"/>
    </row>
    <row r="26" spans="1:27" ht="22.5" customHeight="1">
      <c r="B26" s="167"/>
      <c r="C26" s="1875" t="s">
        <v>214</v>
      </c>
      <c r="D26" s="1876"/>
      <c r="E26" s="167"/>
      <c r="F26" s="1862" t="s">
        <v>587</v>
      </c>
      <c r="G26" s="1863"/>
      <c r="H26" s="1863"/>
      <c r="I26" s="1863"/>
      <c r="J26" s="167"/>
      <c r="K26" s="1862" t="s">
        <v>215</v>
      </c>
      <c r="L26" s="1863"/>
      <c r="M26" s="1866"/>
      <c r="N26" s="167"/>
      <c r="O26" s="1869" t="s">
        <v>216</v>
      </c>
      <c r="P26" s="1870"/>
      <c r="Q26" s="1870"/>
    </row>
    <row r="27" spans="1:27" ht="22.5" customHeight="1">
      <c r="B27" s="167"/>
      <c r="C27" s="1880" t="s">
        <v>889</v>
      </c>
      <c r="D27" s="1881"/>
      <c r="E27" s="167"/>
      <c r="F27" s="1862" t="s">
        <v>586</v>
      </c>
      <c r="G27" s="1863"/>
      <c r="H27" s="1863"/>
      <c r="I27" s="1863"/>
      <c r="J27" s="167"/>
      <c r="K27" s="1862" t="s">
        <v>217</v>
      </c>
      <c r="L27" s="1863"/>
      <c r="M27" s="1866"/>
      <c r="N27" s="167"/>
      <c r="O27" s="1869" t="s">
        <v>218</v>
      </c>
      <c r="P27" s="1870"/>
      <c r="Q27" s="1870"/>
    </row>
    <row r="28" spans="1:27" ht="22.5" customHeight="1">
      <c r="B28" s="167"/>
      <c r="C28" s="1875" t="s">
        <v>219</v>
      </c>
      <c r="D28" s="1876"/>
      <c r="E28" s="167"/>
      <c r="F28" s="1862" t="s">
        <v>585</v>
      </c>
      <c r="G28" s="1863"/>
      <c r="H28" s="1863"/>
      <c r="I28" s="1863"/>
      <c r="J28" s="167"/>
      <c r="K28" s="1862" t="s">
        <v>220</v>
      </c>
      <c r="L28" s="1863"/>
      <c r="M28" s="1864"/>
      <c r="N28" s="168" t="s">
        <v>154</v>
      </c>
      <c r="O28" s="1864"/>
      <c r="P28" s="1863"/>
      <c r="Q28" s="1863"/>
      <c r="R28" s="17" t="s">
        <v>156</v>
      </c>
    </row>
    <row r="29" spans="1:27" ht="14.25" customHeight="1">
      <c r="E29" s="1845"/>
      <c r="F29" s="1845"/>
      <c r="G29" s="1845"/>
      <c r="H29" s="1845"/>
      <c r="I29" s="1845"/>
      <c r="J29" s="1845"/>
      <c r="K29" s="1845"/>
      <c r="L29" s="1845"/>
      <c r="M29" s="1845"/>
      <c r="N29" s="1845"/>
      <c r="O29" s="1845"/>
      <c r="P29" s="1845"/>
    </row>
    <row r="30" spans="1:27" s="157" customFormat="1" ht="26.25" customHeight="1">
      <c r="C30" s="161" t="s">
        <v>221</v>
      </c>
      <c r="D30" s="169"/>
      <c r="E30" s="1859" t="s">
        <v>222</v>
      </c>
      <c r="F30" s="1859"/>
      <c r="G30" s="1859"/>
      <c r="H30" s="1859"/>
      <c r="I30" s="1859"/>
      <c r="J30" s="1859"/>
      <c r="K30" s="1859"/>
      <c r="L30" s="1859"/>
      <c r="M30" s="1859"/>
      <c r="N30" s="1859"/>
      <c r="O30" s="1859"/>
      <c r="P30" s="1859"/>
      <c r="Q30" s="1859"/>
    </row>
    <row r="31" spans="1:27" s="157" customFormat="1" ht="12.75" customHeight="1">
      <c r="C31" s="161"/>
      <c r="D31" s="170"/>
      <c r="E31" s="171"/>
      <c r="F31" s="171"/>
      <c r="G31" s="171"/>
      <c r="H31" s="171"/>
      <c r="I31" s="171"/>
      <c r="J31" s="171"/>
      <c r="K31" s="171"/>
      <c r="L31" s="171"/>
      <c r="M31" s="171"/>
      <c r="N31" s="171"/>
      <c r="O31" s="171"/>
      <c r="P31" s="171"/>
      <c r="Q31" s="171"/>
    </row>
    <row r="32" spans="1:27" s="157" customFormat="1" ht="26.25" customHeight="1">
      <c r="C32" s="172" t="s">
        <v>223</v>
      </c>
      <c r="D32" s="169"/>
      <c r="E32" s="1860" t="s">
        <v>1747</v>
      </c>
      <c r="F32" s="1860"/>
      <c r="G32" s="1860"/>
      <c r="H32" s="1860"/>
      <c r="I32" s="1860"/>
      <c r="J32" s="1860"/>
      <c r="K32" s="1860"/>
      <c r="L32" s="1860"/>
      <c r="M32" s="1860"/>
      <c r="N32" s="1860"/>
      <c r="O32" s="1860"/>
      <c r="P32" s="1860"/>
      <c r="Q32" s="1860"/>
      <c r="R32" s="1860"/>
    </row>
    <row r="33" spans="2:34" s="157" customFormat="1" ht="154.5" customHeight="1">
      <c r="C33" s="172"/>
      <c r="D33" s="161"/>
      <c r="E33" s="1860"/>
      <c r="F33" s="1860"/>
      <c r="G33" s="1860"/>
      <c r="H33" s="1860"/>
      <c r="I33" s="1860"/>
      <c r="J33" s="1860"/>
      <c r="K33" s="1860"/>
      <c r="L33" s="1860"/>
      <c r="M33" s="1860"/>
      <c r="N33" s="1860"/>
      <c r="O33" s="1860"/>
      <c r="P33" s="1860"/>
      <c r="Q33" s="1860"/>
      <c r="R33" s="1860"/>
    </row>
    <row r="34" spans="2:34" s="157" customFormat="1" ht="19.5" customHeight="1">
      <c r="C34" s="160"/>
      <c r="D34" s="160"/>
      <c r="E34" s="160"/>
      <c r="F34" s="160"/>
      <c r="G34" s="160"/>
      <c r="H34" s="160"/>
      <c r="I34" s="160"/>
      <c r="J34" s="160"/>
      <c r="K34" s="160"/>
      <c r="L34" s="160"/>
      <c r="M34" s="160"/>
      <c r="N34" s="160"/>
      <c r="O34" s="160"/>
      <c r="P34" s="160"/>
      <c r="Q34" s="160"/>
    </row>
    <row r="35" spans="2:34" s="157" customFormat="1" ht="26.1" customHeight="1">
      <c r="B35" s="157" t="s">
        <v>224</v>
      </c>
      <c r="AD35" s="310"/>
    </row>
    <row r="36" spans="2:34" s="157" customFormat="1" ht="30.75" customHeight="1">
      <c r="C36" s="157" t="s">
        <v>225</v>
      </c>
      <c r="G36" s="1857"/>
      <c r="H36" s="1857"/>
      <c r="I36" s="1857"/>
      <c r="J36" s="1857"/>
      <c r="K36" s="1857"/>
      <c r="L36" s="1857"/>
      <c r="M36" s="1857"/>
      <c r="N36" s="1857"/>
      <c r="O36" s="1857"/>
      <c r="P36" s="1857"/>
      <c r="Q36" s="155"/>
      <c r="S36" s="142"/>
      <c r="AD36" s="310"/>
    </row>
    <row r="37" spans="2:34" s="157" customFormat="1" ht="30" customHeight="1">
      <c r="C37" s="157" t="s">
        <v>18</v>
      </c>
      <c r="F37" s="1856">
        <f>日程!C30</f>
        <v>45883</v>
      </c>
      <c r="G37" s="1856"/>
      <c r="H37" s="1856"/>
      <c r="I37" s="120"/>
      <c r="J37" s="120" t="s">
        <v>226</v>
      </c>
      <c r="K37" s="1822"/>
      <c r="L37" s="1822"/>
      <c r="M37" s="1822"/>
      <c r="N37" s="124" t="s">
        <v>227</v>
      </c>
      <c r="O37" s="177" t="str">
        <f>IF(K37="","",様式6!AK260)</f>
        <v/>
      </c>
      <c r="P37" s="155" t="s">
        <v>228</v>
      </c>
      <c r="S37" s="176" t="e">
        <f>IF(F37="","",IF(#REF!-#REF!=1,EDATE(F37,#REF!)-1,EDATE(F37,O37)-1))</f>
        <v>#REF!</v>
      </c>
      <c r="U37" s="145" t="str">
        <f>IF(F37="","",TEXT(F37,"ggge年mm月dd日"))</f>
        <v>令和7年08月14日</v>
      </c>
      <c r="AC37" s="310">
        <f>K37</f>
        <v>0</v>
      </c>
      <c r="AE37" s="157" t="str">
        <f>O37</f>
        <v/>
      </c>
    </row>
    <row r="38" spans="2:34" s="157" customFormat="1" ht="30" customHeight="1">
      <c r="C38" s="157" t="s">
        <v>229</v>
      </c>
      <c r="F38" s="173"/>
      <c r="G38" s="121" t="s">
        <v>230</v>
      </c>
      <c r="K38" s="1830"/>
      <c r="L38" s="1830"/>
      <c r="M38" s="1830"/>
      <c r="N38" s="1831"/>
      <c r="O38" s="1831"/>
      <c r="P38" s="1831"/>
      <c r="Q38" s="1831"/>
      <c r="S38" s="128"/>
      <c r="U38" s="145" t="str">
        <f>IF(F37="","",TEXT(K37,"ggge年mm月dd日"))</f>
        <v>明治33年01月00日</v>
      </c>
      <c r="AC38" s="157">
        <f>YEAR(AC37)</f>
        <v>1900</v>
      </c>
    </row>
    <row r="39" spans="2:34" s="157" customFormat="1" ht="11.25" customHeight="1"/>
    <row r="40" spans="2:34" s="157" customFormat="1" ht="33.6" customHeight="1">
      <c r="B40" s="157" t="s">
        <v>231</v>
      </c>
      <c r="F40" s="1858"/>
      <c r="G40" s="1858"/>
      <c r="H40" s="1858"/>
      <c r="I40" s="1858"/>
      <c r="J40" s="1858"/>
      <c r="K40" s="1858"/>
      <c r="L40" s="1858"/>
      <c r="M40" s="1858"/>
      <c r="N40" s="1858"/>
      <c r="O40" s="1858"/>
      <c r="P40" s="1858"/>
      <c r="Q40" s="1858"/>
    </row>
    <row r="41" spans="2:34" s="157" customFormat="1" ht="33.6" customHeight="1">
      <c r="B41" s="157" t="s">
        <v>19</v>
      </c>
      <c r="E41" s="174" t="s">
        <v>205</v>
      </c>
      <c r="F41" s="1851"/>
      <c r="G41" s="426"/>
      <c r="H41" s="1836"/>
      <c r="I41" s="1837"/>
      <c r="J41" s="1837"/>
      <c r="K41" s="1837"/>
      <c r="L41" s="1837"/>
      <c r="M41" s="1837"/>
      <c r="N41" s="1837"/>
      <c r="O41" s="1837"/>
      <c r="P41" s="1837"/>
      <c r="Q41" s="1837"/>
      <c r="S41" s="142"/>
      <c r="T41" s="371"/>
      <c r="U41" s="372" t="str">
        <f>IF(OR(S41&gt;=1,T41&gt;=1),SUM(S41:T41),"")</f>
        <v/>
      </c>
      <c r="AH41" s="292"/>
    </row>
    <row r="42" spans="2:34" s="157" customFormat="1" ht="33.6" customHeight="1">
      <c r="E42" s="174"/>
      <c r="F42" s="1852"/>
      <c r="G42" s="428"/>
      <c r="H42" s="1846"/>
      <c r="I42" s="1847"/>
      <c r="J42" s="1847"/>
      <c r="K42" s="1847"/>
      <c r="L42" s="1847"/>
      <c r="M42" s="1847"/>
      <c r="N42" s="1847"/>
      <c r="O42" s="1847"/>
      <c r="P42" s="1847"/>
      <c r="Q42" s="1847"/>
      <c r="S42" s="142"/>
      <c r="T42" s="371"/>
      <c r="U42" s="427"/>
      <c r="AH42" s="292"/>
    </row>
    <row r="43" spans="2:34" s="157" customFormat="1" ht="13.5" customHeight="1">
      <c r="F43" s="9"/>
      <c r="G43" s="9"/>
      <c r="H43" s="9"/>
      <c r="I43" s="9"/>
      <c r="J43" s="9"/>
      <c r="K43" s="9"/>
      <c r="L43" s="9"/>
      <c r="M43" s="9"/>
      <c r="N43" s="9"/>
      <c r="O43" s="9"/>
      <c r="P43" s="9"/>
      <c r="Q43" s="9"/>
    </row>
    <row r="44" spans="2:34" s="157" customFormat="1" ht="30" customHeight="1">
      <c r="B44" s="157" t="s">
        <v>20</v>
      </c>
      <c r="F44" s="1823"/>
      <c r="G44" s="1823"/>
      <c r="H44" s="1823"/>
      <c r="I44" s="175"/>
      <c r="J44" s="7"/>
      <c r="K44" s="10"/>
      <c r="L44" s="7"/>
      <c r="M44" s="7"/>
      <c r="N44" s="7"/>
      <c r="O44" s="7"/>
      <c r="P44" s="7"/>
      <c r="Q44" s="7"/>
    </row>
    <row r="45" spans="2:34" s="574" customFormat="1" ht="20.100000000000001" customHeight="1">
      <c r="F45" s="175"/>
      <c r="G45" s="175"/>
      <c r="H45" s="175"/>
      <c r="I45" s="175"/>
      <c r="J45" s="7"/>
      <c r="K45" s="10"/>
      <c r="L45" s="7"/>
      <c r="M45" s="7"/>
      <c r="N45" s="7"/>
      <c r="O45" s="7"/>
      <c r="P45" s="7"/>
      <c r="Q45" s="7"/>
    </row>
    <row r="46" spans="2:34" s="574" customFormat="1" ht="30" customHeight="1">
      <c r="B46" s="648" t="s">
        <v>630</v>
      </c>
      <c r="C46" s="648"/>
      <c r="F46" s="1861"/>
      <c r="G46" s="1861"/>
      <c r="H46" s="1861"/>
      <c r="I46" s="175"/>
      <c r="J46" s="7"/>
      <c r="K46" s="10"/>
      <c r="L46" s="7"/>
      <c r="M46" s="7"/>
      <c r="N46" s="7"/>
      <c r="O46" s="7"/>
      <c r="P46" s="7"/>
      <c r="Q46" s="7"/>
    </row>
    <row r="47" spans="2:34" ht="15" customHeight="1"/>
    <row r="48" spans="2:34" ht="36.75" customHeight="1">
      <c r="B48" s="1838" t="s">
        <v>30</v>
      </c>
      <c r="C48" s="1839"/>
      <c r="D48" s="1853" t="s">
        <v>136</v>
      </c>
      <c r="E48" s="1854"/>
      <c r="F48" s="1854"/>
      <c r="G48" s="1854"/>
      <c r="H48" s="1855"/>
      <c r="I48" s="1824" t="s">
        <v>232</v>
      </c>
      <c r="J48" s="1825"/>
      <c r="K48" s="1825"/>
      <c r="L48" s="1825"/>
      <c r="M48" s="1826"/>
      <c r="N48" s="1824" t="s">
        <v>233</v>
      </c>
      <c r="O48" s="1825"/>
      <c r="P48" s="1825"/>
      <c r="Q48" s="1826"/>
    </row>
    <row r="49" spans="1:18" ht="41.1" customHeight="1">
      <c r="B49" s="1840"/>
      <c r="C49" s="1841"/>
      <c r="D49" s="1848"/>
      <c r="E49" s="1849"/>
      <c r="F49" s="1849"/>
      <c r="G49" s="1849"/>
      <c r="H49" s="1850"/>
      <c r="I49" s="1827" t="s">
        <v>29</v>
      </c>
      <c r="J49" s="1828"/>
      <c r="K49" s="1828"/>
      <c r="L49" s="1828"/>
      <c r="M49" s="1829"/>
      <c r="N49" s="1832"/>
      <c r="O49" s="1833"/>
      <c r="P49" s="1834"/>
      <c r="Q49" s="1835"/>
    </row>
    <row r="50" spans="1:18" s="157" customFormat="1" ht="15.75" customHeight="1"/>
    <row r="51" spans="1:18" s="157" customFormat="1" ht="26.1" customHeight="1">
      <c r="C51" s="157" t="s">
        <v>25</v>
      </c>
    </row>
    <row r="52" spans="1:18" s="157" customFormat="1" ht="50.1" customHeight="1">
      <c r="B52" s="11"/>
      <c r="C52" s="9" t="s">
        <v>21</v>
      </c>
      <c r="D52" s="9"/>
      <c r="E52" s="9"/>
      <c r="F52" s="9"/>
      <c r="G52" s="9" t="s">
        <v>22</v>
      </c>
      <c r="H52" s="9"/>
      <c r="I52" s="9"/>
      <c r="J52" s="9"/>
      <c r="K52" s="9"/>
      <c r="L52" s="9" t="s">
        <v>3</v>
      </c>
      <c r="M52" s="1842" t="s">
        <v>234</v>
      </c>
      <c r="N52" s="1842"/>
      <c r="O52" s="1362" t="str">
        <f>IF(AA3="","",IF(N3="","","認"))</f>
        <v/>
      </c>
      <c r="P52" s="1843" t="str">
        <f>IF(AA3="","",IF(N3="","",AA3&amp;"-"&amp;13&amp;"-"&amp;AA20&amp;"-"&amp;様式5!AM5&amp;"-"))</f>
        <v/>
      </c>
      <c r="Q52" s="1844"/>
    </row>
    <row r="53" spans="1:18" s="157" customFormat="1" ht="26.1" customHeight="1">
      <c r="B53" s="12"/>
      <c r="C53" s="7"/>
      <c r="D53" s="7"/>
      <c r="E53" s="7"/>
      <c r="F53" s="7"/>
      <c r="G53" s="7"/>
      <c r="H53" s="7"/>
      <c r="I53" s="7"/>
      <c r="J53" s="7"/>
      <c r="K53" s="7"/>
      <c r="L53" s="7"/>
      <c r="M53" s="291"/>
      <c r="N53" s="6"/>
      <c r="O53" s="6"/>
      <c r="P53" s="6"/>
      <c r="Q53" s="13"/>
    </row>
    <row r="54" spans="1:18" s="157" customFormat="1" ht="35.25" customHeight="1">
      <c r="B54" s="14"/>
      <c r="C54" s="155" t="s">
        <v>23</v>
      </c>
      <c r="D54" s="155"/>
      <c r="E54" s="155"/>
      <c r="F54" s="155"/>
      <c r="G54" s="155"/>
      <c r="H54" s="155"/>
      <c r="I54" s="155"/>
      <c r="J54" s="155"/>
      <c r="K54" s="155"/>
      <c r="L54" s="155"/>
      <c r="M54" s="155"/>
      <c r="N54" s="155"/>
      <c r="O54" s="155"/>
      <c r="P54" s="155"/>
      <c r="Q54" s="15"/>
    </row>
    <row r="55" spans="1:18" s="157" customFormat="1" ht="26.1" customHeight="1">
      <c r="A55" s="1820" t="s">
        <v>137</v>
      </c>
      <c r="B55" s="1820"/>
      <c r="C55" s="1820"/>
      <c r="D55" s="1820"/>
      <c r="E55" s="1821"/>
    </row>
    <row r="56" spans="1:18" ht="14.25" customHeight="1">
      <c r="A56" s="157"/>
      <c r="B56" s="157"/>
      <c r="C56" s="157"/>
      <c r="D56" s="157"/>
      <c r="E56" s="157"/>
    </row>
    <row r="57" spans="1:18" ht="26.1" customHeight="1">
      <c r="A57" s="154" t="s">
        <v>24</v>
      </c>
    </row>
    <row r="58" spans="1:18" ht="58.5" customHeight="1">
      <c r="C58" s="1817" t="s">
        <v>733</v>
      </c>
      <c r="D58" s="1817"/>
      <c r="E58" s="1818"/>
      <c r="F58" s="1818"/>
      <c r="G58" s="1818"/>
      <c r="H58" s="1818"/>
      <c r="I58" s="1818"/>
      <c r="J58" s="1818"/>
      <c r="K58" s="1818"/>
      <c r="L58" s="1818"/>
      <c r="M58" s="1818"/>
      <c r="N58" s="1818"/>
      <c r="O58" s="1818"/>
      <c r="P58" s="1818"/>
      <c r="Q58" s="1818"/>
      <c r="R58" s="1818"/>
    </row>
    <row r="59" spans="1:18" ht="29.25" customHeight="1">
      <c r="C59" s="1819"/>
      <c r="D59" s="1819"/>
      <c r="E59" s="1819"/>
      <c r="F59" s="1819"/>
      <c r="G59" s="1819"/>
      <c r="H59" s="1819"/>
      <c r="I59" s="1819"/>
      <c r="J59" s="1819"/>
      <c r="K59" s="1819"/>
      <c r="L59" s="1819"/>
      <c r="M59" s="1819"/>
      <c r="N59" s="1819"/>
      <c r="O59" s="1819"/>
      <c r="P59" s="1819"/>
      <c r="Q59" s="1819"/>
      <c r="R59" s="1819"/>
    </row>
    <row r="60" spans="1:18" ht="24.75" customHeight="1">
      <c r="C60" s="1819"/>
      <c r="D60" s="1819"/>
      <c r="E60" s="1819"/>
      <c r="F60" s="1819"/>
      <c r="G60" s="1819"/>
      <c r="H60" s="1819"/>
      <c r="I60" s="1819"/>
      <c r="J60" s="1819"/>
      <c r="K60" s="1819"/>
      <c r="L60" s="1819"/>
      <c r="M60" s="1819"/>
      <c r="N60" s="1819"/>
      <c r="O60" s="1819"/>
      <c r="P60" s="1819"/>
      <c r="Q60" s="1819"/>
      <c r="R60" s="1819"/>
    </row>
    <row r="61" spans="1:18" ht="75" customHeight="1">
      <c r="C61" s="1819"/>
      <c r="D61" s="1819"/>
      <c r="E61" s="1819"/>
      <c r="F61" s="1819"/>
      <c r="G61" s="1819"/>
      <c r="H61" s="1819"/>
      <c r="I61" s="1819"/>
      <c r="J61" s="1819"/>
      <c r="K61" s="1819"/>
      <c r="L61" s="1819"/>
      <c r="M61" s="1819"/>
      <c r="N61" s="1819"/>
      <c r="O61" s="1819"/>
      <c r="P61" s="1819"/>
      <c r="Q61" s="1819"/>
      <c r="R61" s="1819"/>
    </row>
    <row r="62" spans="1:18" ht="26.1" customHeight="1">
      <c r="C62" s="1819"/>
      <c r="D62" s="1819"/>
      <c r="E62" s="1819"/>
      <c r="F62" s="1819"/>
      <c r="G62" s="1819"/>
      <c r="H62" s="1819"/>
      <c r="I62" s="1819"/>
      <c r="J62" s="1819"/>
      <c r="K62" s="1819"/>
      <c r="L62" s="1819"/>
      <c r="M62" s="1819"/>
      <c r="N62" s="1819"/>
      <c r="O62" s="1819"/>
      <c r="P62" s="1819"/>
      <c r="Q62" s="1819"/>
      <c r="R62" s="1819"/>
    </row>
    <row r="63" spans="1:18" ht="26.1" customHeight="1">
      <c r="C63" s="1819"/>
      <c r="D63" s="1819"/>
      <c r="E63" s="1819"/>
      <c r="F63" s="1819"/>
      <c r="G63" s="1819"/>
      <c r="H63" s="1819"/>
      <c r="I63" s="1819"/>
      <c r="J63" s="1819"/>
      <c r="K63" s="1819"/>
      <c r="L63" s="1819"/>
      <c r="M63" s="1819"/>
      <c r="N63" s="1819"/>
      <c r="O63" s="1819"/>
      <c r="P63" s="1819"/>
      <c r="Q63" s="1819"/>
      <c r="R63" s="1819"/>
    </row>
    <row r="64" spans="1:18" ht="26.1" customHeight="1">
      <c r="C64" s="1819"/>
      <c r="D64" s="1819"/>
      <c r="E64" s="1819"/>
      <c r="F64" s="1819"/>
      <c r="G64" s="1819"/>
      <c r="H64" s="1819"/>
      <c r="I64" s="1819"/>
      <c r="J64" s="1819"/>
      <c r="K64" s="1819"/>
      <c r="L64" s="1819"/>
      <c r="M64" s="1819"/>
      <c r="N64" s="1819"/>
      <c r="O64" s="1819"/>
      <c r="P64" s="1819"/>
      <c r="Q64" s="1819"/>
      <c r="R64" s="1819"/>
    </row>
  </sheetData>
  <mergeCells count="74">
    <mergeCell ref="AD3:AL4"/>
    <mergeCell ref="L11:Q11"/>
    <mergeCell ref="N3:Q3"/>
    <mergeCell ref="A5:K5"/>
    <mergeCell ref="I8:J8"/>
    <mergeCell ref="L9:Q9"/>
    <mergeCell ref="AE9:AJ9"/>
    <mergeCell ref="I11:K11"/>
    <mergeCell ref="C27:D27"/>
    <mergeCell ref="AE10:AJ10"/>
    <mergeCell ref="AE11:AJ11"/>
    <mergeCell ref="L8:Q8"/>
    <mergeCell ref="L10:Q10"/>
    <mergeCell ref="I10:J10"/>
    <mergeCell ref="H14:L14"/>
    <mergeCell ref="A9:C9"/>
    <mergeCell ref="I9:J9"/>
    <mergeCell ref="M12:P12"/>
    <mergeCell ref="I12:J12"/>
    <mergeCell ref="A14:E14"/>
    <mergeCell ref="F14:G14"/>
    <mergeCell ref="O13:P13"/>
    <mergeCell ref="I13:L13"/>
    <mergeCell ref="M13:N13"/>
    <mergeCell ref="F26:I26"/>
    <mergeCell ref="A15:Q15"/>
    <mergeCell ref="A19:Q19"/>
    <mergeCell ref="B20:C20"/>
    <mergeCell ref="C26:D26"/>
    <mergeCell ref="K26:M26"/>
    <mergeCell ref="C24:D24"/>
    <mergeCell ref="F24:I24"/>
    <mergeCell ref="O24:Q24"/>
    <mergeCell ref="K24:M24"/>
    <mergeCell ref="K28:M28"/>
    <mergeCell ref="F27:I27"/>
    <mergeCell ref="M23:Q23"/>
    <mergeCell ref="K27:M27"/>
    <mergeCell ref="M14:Q14"/>
    <mergeCell ref="F25:I25"/>
    <mergeCell ref="K25:M25"/>
    <mergeCell ref="O26:Q26"/>
    <mergeCell ref="F28:I28"/>
    <mergeCell ref="B17:P17"/>
    <mergeCell ref="B23:K23"/>
    <mergeCell ref="O28:Q28"/>
    <mergeCell ref="O25:Q25"/>
    <mergeCell ref="O27:Q27"/>
    <mergeCell ref="C28:D28"/>
    <mergeCell ref="C25:D25"/>
    <mergeCell ref="E29:P29"/>
    <mergeCell ref="H42:Q42"/>
    <mergeCell ref="D49:H49"/>
    <mergeCell ref="F41:F42"/>
    <mergeCell ref="D48:H48"/>
    <mergeCell ref="I48:M48"/>
    <mergeCell ref="F37:H37"/>
    <mergeCell ref="G36:P36"/>
    <mergeCell ref="F40:Q40"/>
    <mergeCell ref="E30:Q30"/>
    <mergeCell ref="E32:R33"/>
    <mergeCell ref="F46:H46"/>
    <mergeCell ref="C58:R64"/>
    <mergeCell ref="A55:E55"/>
    <mergeCell ref="K37:M37"/>
    <mergeCell ref="F44:H44"/>
    <mergeCell ref="N48:Q48"/>
    <mergeCell ref="I49:M49"/>
    <mergeCell ref="K38:Q38"/>
    <mergeCell ref="N49:Q49"/>
    <mergeCell ref="H41:Q41"/>
    <mergeCell ref="B48:C49"/>
    <mergeCell ref="M52:N52"/>
    <mergeCell ref="P52:Q52"/>
  </mergeCells>
  <phoneticPr fontId="60"/>
  <conditionalFormatting sqref="G36:P36 K37 F38 F40 F41 H41 H42 F44 F46">
    <cfRule type="containsBlanks" dxfId="368" priority="6">
      <formula>LEN(TRIM(F36))=0</formula>
    </cfRule>
  </conditionalFormatting>
  <conditionalFormatting sqref="B24 B25 B26 B27 B28 E24 E25 E26 E27 E28 J24 J25 J26 J27 J28 N24 N25 N26 N27">
    <cfRule type="containsBlanks" dxfId="367" priority="5">
      <formula>LEN(TRIM(B24))=0</formula>
    </cfRule>
  </conditionalFormatting>
  <conditionalFormatting sqref="D30 D32">
    <cfRule type="containsBlanks" dxfId="366" priority="4">
      <formula>LEN(TRIM(D30))=0</formula>
    </cfRule>
  </conditionalFormatting>
  <conditionalFormatting sqref="N3:Q3">
    <cfRule type="containsBlanks" dxfId="365" priority="3">
      <formula>LEN(TRIM(N3))=0</formula>
    </cfRule>
  </conditionalFormatting>
  <conditionalFormatting sqref="L9:Q11 M12:P13">
    <cfRule type="containsBlanks" dxfId="364" priority="2">
      <formula>LEN(TRIM(L9))=0</formula>
    </cfRule>
  </conditionalFormatting>
  <conditionalFormatting sqref="K9 L8:Q8">
    <cfRule type="containsBlanks" dxfId="363" priority="1">
      <formula>LEN(TRIM(K8))=0</formula>
    </cfRule>
  </conditionalFormatting>
  <dataValidations count="11">
    <dataValidation imeMode="hiragana" allowBlank="1" showInputMessage="1" showErrorMessage="1" sqref="M13"/>
    <dataValidation type="list" allowBlank="1" showInputMessage="1" showErrorMessage="1" sqref="B24:B28 N24:N27 J24:J28 E24:E28 D32 D30">
      <formula1>"✔"</formula1>
    </dataValidation>
    <dataValidation type="list" allowBlank="1" showInputMessage="1" showErrorMessage="1" sqref="E20:E21">
      <formula1>"○"</formula1>
    </dataValidation>
    <dataValidation type="custom" allowBlank="1" showInputMessage="1" showErrorMessage="1" error="半角数字で入力してください" sqref="F41">
      <formula1>F41=ASC(F41)</formula1>
    </dataValidation>
    <dataValidation allowBlank="1" showInputMessage="1" showErrorMessage="1" error="自動表示されますので、入力しないでください。" sqref="O37"/>
    <dataValidation type="textLength" allowBlank="1" showInputMessage="1" showErrorMessage="1" error="施設名は４０文字までに設定してください。" sqref="F40:Q40">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6:P36">
      <formula1>40</formula1>
    </dataValidation>
    <dataValidation type="custom" allowBlank="1" showInputMessage="1" showErrorMessage="1" error="文字列では入力できません。_x000a_" sqref="N3:Q3">
      <formula1>ISNUMBER(N3)</formula1>
    </dataValidation>
    <dataValidation type="whole" allowBlank="1" showInputMessage="1" showErrorMessage="1" error="実施機関番号が9桁の数字を入力してください。" sqref="F45:H45">
      <formula1>0</formula1>
      <formula2>999999999</formula2>
    </dataValidation>
    <dataValidation type="whole" allowBlank="1" showInputMessage="1" showErrorMessage="1" sqref="I37">
      <formula1>0</formula1>
      <formula2>0</formula2>
    </dataValidation>
    <dataValidation type="date" showInputMessage="1" showErrorMessage="1" sqref="K37:M37">
      <formula1>45884</formula1>
      <formula2>46066</formula2>
    </dataValidation>
  </dataValidations>
  <printOptions horizontalCentered="1"/>
  <pageMargins left="0.39370078740157483" right="0.39370078740157483" top="0.39370078740157483" bottom="0.39370078740157483" header="0.31496062992125984" footer="0.31496062992125984"/>
  <pageSetup paperSize="9" scale="57" orientation="portrait" r:id="rId1"/>
  <headerFooter>
    <oddFooter>&amp;R東京支部８月開講コース</oddFooter>
  </headerFooter>
  <rowBreaks count="1" manualBreakCount="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B2:Q30"/>
  <sheetViews>
    <sheetView zoomScale="80" zoomScaleNormal="80" zoomScalePageLayoutView="70" workbookViewId="0">
      <selection activeCell="C12" sqref="C12:P13"/>
    </sheetView>
  </sheetViews>
  <sheetFormatPr defaultRowHeight="13.5"/>
  <cols>
    <col min="2" max="2" width="5" customWidth="1"/>
    <col min="3" max="3" width="15.875" customWidth="1"/>
    <col min="4" max="4" width="16.25" customWidth="1"/>
    <col min="9" max="9" width="11.75" customWidth="1"/>
    <col min="15" max="15" width="10.375" customWidth="1"/>
  </cols>
  <sheetData>
    <row r="2" spans="2:17" ht="24">
      <c r="B2" s="219"/>
      <c r="C2" s="219"/>
      <c r="D2" s="219"/>
      <c r="E2" s="219"/>
      <c r="F2" s="219"/>
      <c r="N2" s="1898" t="str">
        <f>IF(様式1!N3="","",様式1!N3)</f>
        <v/>
      </c>
      <c r="O2" s="1898"/>
      <c r="P2" s="1898"/>
      <c r="Q2" s="1899"/>
    </row>
    <row r="3" spans="2:17" ht="18.75">
      <c r="B3" s="219"/>
      <c r="C3" s="219"/>
      <c r="D3" s="219"/>
      <c r="E3" s="219"/>
      <c r="F3" s="219"/>
      <c r="G3" s="219"/>
      <c r="H3" s="219"/>
      <c r="I3" s="219"/>
    </row>
    <row r="4" spans="2:17" ht="18.75">
      <c r="B4" s="219"/>
      <c r="C4" s="219"/>
      <c r="D4" s="219"/>
      <c r="E4" s="219"/>
      <c r="F4" s="219"/>
      <c r="G4" s="219"/>
      <c r="H4" s="219"/>
      <c r="I4" s="219"/>
    </row>
    <row r="5" spans="2:17" ht="18.75">
      <c r="B5" s="219"/>
      <c r="C5" s="219"/>
      <c r="D5" s="219"/>
      <c r="E5" s="219"/>
      <c r="F5" s="219"/>
      <c r="G5" s="219"/>
      <c r="H5" s="219"/>
      <c r="I5" s="219"/>
    </row>
    <row r="6" spans="2:17" ht="31.5" customHeight="1">
      <c r="B6" s="219"/>
      <c r="C6" s="220" t="str">
        <f>様式1!A5</f>
        <v>独立行政法人高齢・障害・求職者雇用支援機構　理事長　殿　</v>
      </c>
      <c r="D6" s="220"/>
      <c r="E6" s="220"/>
      <c r="F6" s="220"/>
      <c r="G6" s="220"/>
      <c r="H6" s="220"/>
      <c r="I6" s="220"/>
      <c r="J6" s="220"/>
      <c r="K6" s="220"/>
      <c r="L6" s="220"/>
      <c r="M6" s="220"/>
      <c r="N6" s="220"/>
      <c r="O6" s="220"/>
      <c r="P6" s="220"/>
      <c r="Q6" s="220"/>
    </row>
    <row r="7" spans="2:17" ht="24">
      <c r="B7" s="219"/>
      <c r="C7" s="220"/>
      <c r="D7" s="220"/>
      <c r="E7" s="220"/>
      <c r="F7" s="220"/>
      <c r="G7" s="220"/>
      <c r="H7" s="220"/>
      <c r="I7" s="220"/>
      <c r="J7" s="220"/>
      <c r="K7" s="220"/>
      <c r="L7" s="220"/>
      <c r="M7" s="220"/>
      <c r="N7" s="220"/>
      <c r="O7" s="220"/>
      <c r="P7" s="220"/>
      <c r="Q7" s="220"/>
    </row>
    <row r="8" spans="2:17" ht="49.5" customHeight="1">
      <c r="B8" s="219"/>
      <c r="C8" s="220"/>
      <c r="D8" s="220"/>
      <c r="E8" s="220"/>
      <c r="F8" s="220"/>
      <c r="G8" s="220"/>
      <c r="H8" s="220"/>
      <c r="I8" s="220"/>
      <c r="J8" s="220"/>
      <c r="K8" s="1901" t="str">
        <f>IF(様式1!L11="","",様式1!L11)</f>
        <v/>
      </c>
      <c r="L8" s="1901"/>
      <c r="M8" s="1901"/>
      <c r="N8" s="1901"/>
      <c r="O8" s="1901"/>
      <c r="P8" s="1901"/>
      <c r="Q8" s="1901"/>
    </row>
    <row r="9" spans="2:17" ht="49.5" customHeight="1">
      <c r="B9" s="219"/>
      <c r="C9" s="220"/>
      <c r="D9" s="220"/>
      <c r="E9" s="220"/>
      <c r="F9" s="220"/>
      <c r="G9" s="220"/>
      <c r="H9" s="220"/>
      <c r="I9" s="220"/>
      <c r="J9" s="220"/>
      <c r="K9" s="1901" t="str">
        <f>IF(様式1!G36="","",様式1!G36)</f>
        <v/>
      </c>
      <c r="L9" s="1901"/>
      <c r="M9" s="1901"/>
      <c r="N9" s="1901"/>
      <c r="O9" s="1901"/>
      <c r="P9" s="1901"/>
      <c r="Q9" s="1901"/>
    </row>
    <row r="10" spans="2:17" ht="9" customHeight="1">
      <c r="B10" s="219"/>
      <c r="C10" s="220"/>
      <c r="D10" s="220"/>
      <c r="E10" s="220"/>
      <c r="F10" s="220"/>
      <c r="G10" s="220"/>
      <c r="H10" s="220"/>
      <c r="I10" s="220"/>
      <c r="J10" s="220"/>
      <c r="K10" s="220"/>
      <c r="L10" s="220"/>
      <c r="M10" s="220"/>
      <c r="N10" s="220"/>
      <c r="O10" s="220"/>
      <c r="P10" s="220"/>
      <c r="Q10" s="220"/>
    </row>
    <row r="11" spans="2:17" ht="24">
      <c r="B11" s="219"/>
      <c r="C11" s="220"/>
      <c r="D11" s="220"/>
      <c r="E11" s="220"/>
      <c r="F11" s="220"/>
      <c r="G11" s="220"/>
      <c r="H11" s="220"/>
      <c r="I11" s="220"/>
      <c r="J11" s="220"/>
      <c r="K11" s="220"/>
      <c r="L11" s="220"/>
      <c r="M11" s="220"/>
      <c r="N11" s="220"/>
      <c r="O11" s="220"/>
      <c r="P11" s="220"/>
      <c r="Q11" s="220"/>
    </row>
    <row r="12" spans="2:17" ht="36" customHeight="1">
      <c r="B12" s="219"/>
      <c r="C12" s="1902" t="s">
        <v>1768</v>
      </c>
      <c r="D12" s="1903"/>
      <c r="E12" s="1903"/>
      <c r="F12" s="1903"/>
      <c r="G12" s="1903"/>
      <c r="H12" s="1903"/>
      <c r="I12" s="1903"/>
      <c r="J12" s="1903"/>
      <c r="K12" s="1903"/>
      <c r="L12" s="1903"/>
      <c r="M12" s="1903"/>
      <c r="N12" s="1903"/>
      <c r="O12" s="1903"/>
      <c r="P12" s="1903"/>
      <c r="Q12" s="432"/>
    </row>
    <row r="13" spans="2:17" ht="24">
      <c r="B13" s="219"/>
      <c r="C13" s="1903"/>
      <c r="D13" s="1903"/>
      <c r="E13" s="1903"/>
      <c r="F13" s="1903"/>
      <c r="G13" s="1903"/>
      <c r="H13" s="1903"/>
      <c r="I13" s="1903"/>
      <c r="J13" s="1903"/>
      <c r="K13" s="1903"/>
      <c r="L13" s="1903"/>
      <c r="M13" s="1903"/>
      <c r="N13" s="1903"/>
      <c r="O13" s="1903"/>
      <c r="P13" s="1903"/>
      <c r="Q13" s="220"/>
    </row>
    <row r="14" spans="2:17" ht="36.75" customHeight="1">
      <c r="B14" s="219"/>
      <c r="C14" s="220"/>
      <c r="D14" s="220"/>
      <c r="E14" s="220"/>
      <c r="F14" s="220"/>
      <c r="G14" s="220"/>
      <c r="H14" s="220"/>
      <c r="I14" s="220"/>
      <c r="J14" s="220"/>
      <c r="K14" s="220"/>
      <c r="L14" s="220"/>
      <c r="M14" s="220"/>
      <c r="N14" s="220"/>
      <c r="O14" s="220"/>
      <c r="P14" s="220"/>
      <c r="Q14" s="220"/>
    </row>
    <row r="15" spans="2:17" ht="24">
      <c r="B15" s="219"/>
      <c r="C15" s="220"/>
      <c r="D15" s="220"/>
      <c r="E15" s="220"/>
      <c r="F15" s="220"/>
      <c r="G15" s="220"/>
      <c r="H15" s="220"/>
      <c r="I15" s="220"/>
      <c r="J15" s="220"/>
      <c r="K15" s="220"/>
      <c r="L15" s="220"/>
      <c r="M15" s="220"/>
      <c r="N15" s="220"/>
      <c r="O15" s="220"/>
      <c r="P15" s="220"/>
      <c r="Q15" s="220"/>
    </row>
    <row r="16" spans="2:17" ht="24">
      <c r="B16" s="219"/>
      <c r="C16" s="220"/>
      <c r="D16" s="220"/>
      <c r="E16" s="220"/>
      <c r="F16" s="220"/>
      <c r="G16" s="220"/>
      <c r="H16" s="220"/>
      <c r="I16" s="220"/>
      <c r="J16" s="220"/>
      <c r="K16" s="220"/>
      <c r="L16" s="220"/>
      <c r="M16" s="220"/>
      <c r="N16" s="220"/>
      <c r="O16" s="220"/>
      <c r="P16" s="220"/>
      <c r="Q16" s="220"/>
    </row>
    <row r="17" spans="2:17" ht="24">
      <c r="B17" s="219"/>
      <c r="C17" s="220"/>
      <c r="D17" s="220" t="s">
        <v>293</v>
      </c>
      <c r="E17" s="220"/>
      <c r="F17" s="220"/>
      <c r="G17" s="220"/>
      <c r="H17" s="220"/>
      <c r="I17" s="220"/>
      <c r="J17" s="220"/>
      <c r="K17" s="220"/>
      <c r="L17" s="220"/>
      <c r="M17" s="220"/>
      <c r="N17" s="220"/>
      <c r="O17" s="220"/>
      <c r="P17" s="220"/>
      <c r="Q17" s="220"/>
    </row>
    <row r="18" spans="2:17" ht="24">
      <c r="B18" s="219"/>
      <c r="C18" s="220"/>
      <c r="D18" s="220"/>
      <c r="E18" s="220"/>
      <c r="F18" s="220"/>
      <c r="G18" s="220"/>
      <c r="H18" s="220"/>
      <c r="I18" s="220"/>
      <c r="J18" s="220"/>
      <c r="K18" s="220"/>
      <c r="L18" s="220"/>
      <c r="M18" s="220"/>
      <c r="N18" s="220"/>
      <c r="O18" s="220"/>
      <c r="P18" s="220"/>
      <c r="Q18" s="220"/>
    </row>
    <row r="19" spans="2:17" ht="24">
      <c r="B19" s="219"/>
      <c r="C19" s="220"/>
      <c r="D19" s="220"/>
      <c r="E19" s="220"/>
      <c r="F19" s="220"/>
      <c r="G19" s="220"/>
      <c r="H19" s="220"/>
      <c r="I19" s="220"/>
      <c r="J19" s="220"/>
      <c r="K19" s="220"/>
      <c r="L19" s="220"/>
      <c r="M19" s="220"/>
      <c r="N19" s="220"/>
      <c r="O19" s="220"/>
      <c r="P19" s="220"/>
      <c r="Q19" s="220"/>
    </row>
    <row r="20" spans="2:17" ht="38.25" customHeight="1">
      <c r="B20" s="219"/>
      <c r="C20" s="220"/>
      <c r="D20" s="569"/>
      <c r="E20" s="223" t="s">
        <v>298</v>
      </c>
      <c r="F20" s="220"/>
      <c r="G20" s="220"/>
      <c r="H20" s="167"/>
      <c r="I20" s="222" t="s">
        <v>296</v>
      </c>
      <c r="J20" s="167"/>
      <c r="K20" s="220" t="s">
        <v>297</v>
      </c>
      <c r="L20" s="220"/>
      <c r="M20" s="220"/>
      <c r="N20" s="220"/>
      <c r="O20" s="220"/>
      <c r="P20" s="220"/>
      <c r="Q20" s="220"/>
    </row>
    <row r="21" spans="2:17" ht="24">
      <c r="B21" s="219"/>
      <c r="C21" s="220"/>
      <c r="D21" s="220"/>
      <c r="E21" s="220"/>
      <c r="F21" s="220"/>
      <c r="G21" s="220"/>
      <c r="H21" s="220"/>
      <c r="I21" s="220"/>
      <c r="J21" s="220"/>
      <c r="K21" s="220"/>
      <c r="L21" s="220"/>
      <c r="M21" s="220"/>
      <c r="N21" s="220"/>
      <c r="O21" s="220"/>
      <c r="P21" s="220"/>
      <c r="Q21" s="220"/>
    </row>
    <row r="22" spans="2:17" ht="39.950000000000003" customHeight="1">
      <c r="B22" s="219"/>
      <c r="C22" s="220"/>
      <c r="D22" s="220"/>
      <c r="E22" s="223" t="s">
        <v>292</v>
      </c>
      <c r="F22" s="220"/>
      <c r="G22" s="221"/>
      <c r="H22" s="1897"/>
      <c r="I22" s="1897"/>
      <c r="J22" s="220" t="s">
        <v>230</v>
      </c>
      <c r="K22" s="220"/>
      <c r="L22" s="220"/>
      <c r="M22" s="220"/>
      <c r="N22" s="220"/>
      <c r="O22" s="220"/>
      <c r="P22" s="220"/>
      <c r="Q22" s="220"/>
    </row>
    <row r="23" spans="2:17" ht="24">
      <c r="B23" s="219"/>
      <c r="C23" s="220"/>
      <c r="D23" s="220"/>
      <c r="E23" s="220"/>
      <c r="F23" s="220"/>
      <c r="G23" s="220"/>
      <c r="H23" s="220"/>
      <c r="I23" s="220"/>
      <c r="J23" s="220"/>
      <c r="K23" s="220"/>
      <c r="L23" s="220"/>
      <c r="M23" s="220"/>
      <c r="N23" s="220"/>
      <c r="O23" s="220"/>
      <c r="P23" s="220"/>
      <c r="Q23" s="220"/>
    </row>
    <row r="24" spans="2:17" ht="24">
      <c r="B24" s="219"/>
      <c r="C24" s="220"/>
      <c r="D24" s="220"/>
      <c r="E24" s="220"/>
      <c r="F24" s="220"/>
      <c r="G24" s="220"/>
      <c r="H24" s="1900" t="str">
        <f>IF(H22&gt;様式1!F38,"調整可能人数が定員数を上回っています","")</f>
        <v/>
      </c>
      <c r="I24" s="1900"/>
      <c r="J24" s="1900"/>
      <c r="K24" s="1900"/>
      <c r="L24" s="1900"/>
      <c r="M24" s="1900"/>
      <c r="N24" s="1900"/>
      <c r="O24" s="220"/>
      <c r="P24" s="220"/>
      <c r="Q24" s="220"/>
    </row>
    <row r="25" spans="2:17" ht="21">
      <c r="C25" s="307"/>
      <c r="D25" s="433"/>
      <c r="E25" s="434"/>
      <c r="F25" s="434"/>
      <c r="G25" s="434"/>
      <c r="H25" s="434"/>
      <c r="I25" s="434"/>
      <c r="J25" s="434"/>
      <c r="K25" s="435"/>
      <c r="L25" s="435"/>
      <c r="M25" s="435"/>
      <c r="N25" s="435"/>
      <c r="O25" s="435"/>
      <c r="P25" s="436"/>
      <c r="Q25" s="307"/>
    </row>
    <row r="26" spans="2:17" ht="21">
      <c r="C26" s="307"/>
      <c r="D26" s="433"/>
      <c r="E26" s="434"/>
      <c r="F26" s="434"/>
      <c r="G26" s="434"/>
      <c r="H26" s="434"/>
      <c r="I26" s="434"/>
      <c r="J26" s="434"/>
      <c r="K26" s="435"/>
      <c r="L26" s="435"/>
      <c r="M26" s="435"/>
      <c r="N26" s="435"/>
      <c r="O26" s="435"/>
      <c r="P26" s="436"/>
      <c r="Q26" s="307"/>
    </row>
    <row r="27" spans="2:17">
      <c r="C27" s="307"/>
      <c r="D27" s="1895" t="s">
        <v>1769</v>
      </c>
      <c r="E27" s="1896"/>
      <c r="F27" s="1896"/>
      <c r="G27" s="1896"/>
      <c r="H27" s="1896"/>
      <c r="I27" s="1896"/>
      <c r="J27" s="1896"/>
      <c r="K27" s="1896"/>
      <c r="L27" s="1896"/>
      <c r="M27" s="1896"/>
      <c r="N27" s="1896"/>
      <c r="O27" s="1896"/>
      <c r="P27" s="436"/>
      <c r="Q27" s="307"/>
    </row>
    <row r="28" spans="2:17">
      <c r="C28" s="307"/>
      <c r="D28" s="1896"/>
      <c r="E28" s="1896"/>
      <c r="F28" s="1896"/>
      <c r="G28" s="1896"/>
      <c r="H28" s="1896"/>
      <c r="I28" s="1896"/>
      <c r="J28" s="1896"/>
      <c r="K28" s="1896"/>
      <c r="L28" s="1896"/>
      <c r="M28" s="1896"/>
      <c r="N28" s="1896"/>
      <c r="O28" s="1896"/>
      <c r="P28" s="436"/>
      <c r="Q28" s="307"/>
    </row>
    <row r="29" spans="2:17" ht="246" customHeight="1">
      <c r="C29" s="307"/>
      <c r="D29" s="1896"/>
      <c r="E29" s="1896"/>
      <c r="F29" s="1896"/>
      <c r="G29" s="1896"/>
      <c r="H29" s="1896"/>
      <c r="I29" s="1896"/>
      <c r="J29" s="1896"/>
      <c r="K29" s="1896"/>
      <c r="L29" s="1896"/>
      <c r="M29" s="1896"/>
      <c r="N29" s="1896"/>
      <c r="O29" s="1896"/>
      <c r="P29" s="436"/>
      <c r="Q29" s="307"/>
    </row>
    <row r="30" spans="2:17">
      <c r="C30" s="307"/>
      <c r="D30" s="436"/>
      <c r="E30" s="436"/>
      <c r="F30" s="436"/>
      <c r="G30" s="436"/>
      <c r="H30" s="436"/>
      <c r="I30" s="436"/>
      <c r="J30" s="436"/>
      <c r="K30" s="436"/>
      <c r="L30" s="436"/>
      <c r="M30" s="436"/>
      <c r="N30" s="436"/>
      <c r="O30" s="436"/>
      <c r="P30" s="436"/>
      <c r="Q30" s="307"/>
    </row>
  </sheetData>
  <mergeCells count="7">
    <mergeCell ref="D27:O29"/>
    <mergeCell ref="H22:I22"/>
    <mergeCell ref="N2:Q2"/>
    <mergeCell ref="H24:N24"/>
    <mergeCell ref="K9:Q9"/>
    <mergeCell ref="K8:Q8"/>
    <mergeCell ref="C12:P13"/>
  </mergeCells>
  <phoneticPr fontId="60"/>
  <conditionalFormatting sqref="H20 J20 H22">
    <cfRule type="containsBlanks" dxfId="362" priority="2">
      <formula>LEN(TRIM(H20))=0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8" orientation="portrait" r:id="rId1"/>
  <headerFooter>
    <oddFooter>&amp;R東京支部８月開講コース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90"/>
  <sheetViews>
    <sheetView view="pageBreakPreview" zoomScale="85" zoomScaleNormal="75" zoomScaleSheetLayoutView="85" zoomScalePageLayoutView="85" workbookViewId="0">
      <selection activeCell="H12" sqref="H12"/>
    </sheetView>
  </sheetViews>
  <sheetFormatPr defaultRowHeight="20.100000000000001" customHeight="1"/>
  <cols>
    <col min="1" max="1" width="4.625" style="44" customWidth="1"/>
    <col min="2" max="2" width="3.25" style="44" customWidth="1"/>
    <col min="3" max="12" width="9.25" style="44" customWidth="1"/>
    <col min="13" max="13" width="12.5" style="44" customWidth="1"/>
    <col min="14" max="14" width="8.625" style="44" customWidth="1"/>
    <col min="15" max="16384" width="9" style="44"/>
  </cols>
  <sheetData>
    <row r="1" spans="1:14" ht="20.100000000000001" customHeight="1">
      <c r="M1" s="821" t="s">
        <v>822</v>
      </c>
      <c r="N1" s="553"/>
    </row>
    <row r="2" spans="1:14" ht="38.25" customHeight="1">
      <c r="A2" s="43"/>
      <c r="B2" s="43"/>
      <c r="C2" s="43"/>
    </row>
    <row r="3" spans="1:14" s="39" customFormat="1" ht="20.100000000000001" customHeight="1">
      <c r="A3" s="1912" t="s">
        <v>606</v>
      </c>
      <c r="B3" s="1912"/>
      <c r="C3" s="1912"/>
      <c r="D3" s="1912"/>
      <c r="E3" s="1912"/>
      <c r="F3" s="1912"/>
      <c r="G3" s="1912"/>
      <c r="H3" s="1912"/>
      <c r="I3" s="1912"/>
      <c r="J3" s="1912"/>
      <c r="K3" s="1912"/>
      <c r="L3" s="1912"/>
      <c r="M3" s="1912"/>
      <c r="N3" s="1912"/>
    </row>
    <row r="4" spans="1:14" s="39" customFormat="1" ht="20.100000000000001" customHeight="1">
      <c r="A4" s="59"/>
      <c r="B4" s="59"/>
      <c r="C4" s="59"/>
    </row>
    <row r="5" spans="1:14" s="39" customFormat="1" ht="20.100000000000001" customHeight="1">
      <c r="L5" s="1916" t="str">
        <f>IF(様式1!N3="","",様式1!N3)</f>
        <v/>
      </c>
      <c r="M5" s="1916"/>
      <c r="N5" s="1916"/>
    </row>
    <row r="6" spans="1:14" s="39" customFormat="1" ht="20.100000000000001" customHeight="1">
      <c r="A6" s="59"/>
      <c r="B6" s="59"/>
      <c r="C6" s="59"/>
    </row>
    <row r="7" spans="1:14" s="39" customFormat="1" ht="20.100000000000001" customHeight="1">
      <c r="A7" s="409" t="s">
        <v>607</v>
      </c>
      <c r="B7" s="409"/>
      <c r="C7" s="409"/>
    </row>
    <row r="8" spans="1:14" s="40" customFormat="1" ht="20.100000000000001" customHeight="1">
      <c r="A8" s="41"/>
      <c r="B8" s="41"/>
      <c r="C8" s="41"/>
      <c r="H8" s="40" t="s">
        <v>608</v>
      </c>
      <c r="I8" s="42"/>
    </row>
    <row r="9" spans="1:14" s="40" customFormat="1" ht="20.100000000000001" customHeight="1">
      <c r="A9" s="41"/>
      <c r="B9" s="41"/>
      <c r="C9" s="41"/>
      <c r="H9" s="61" t="s">
        <v>609</v>
      </c>
      <c r="I9" s="539" t="str">
        <f>IF(様式1!L9="","",様式1!L9)</f>
        <v/>
      </c>
    </row>
    <row r="10" spans="1:14" s="40" customFormat="1" ht="20.100000000000001" customHeight="1">
      <c r="H10" s="61"/>
      <c r="I10" s="1917"/>
      <c r="J10" s="1917"/>
      <c r="K10" s="1917"/>
      <c r="L10" s="1917"/>
      <c r="M10" s="1917"/>
    </row>
    <row r="11" spans="1:14" s="40" customFormat="1" ht="15.75" customHeight="1">
      <c r="H11" s="62"/>
    </row>
    <row r="12" spans="1:14" s="40" customFormat="1" ht="20.100000000000001" customHeight="1">
      <c r="H12" s="61" t="s">
        <v>610</v>
      </c>
      <c r="J12" s="1917" t="str">
        <f>IF(様式1!L11="","",様式1!L11)</f>
        <v/>
      </c>
      <c r="K12" s="1917"/>
      <c r="L12" s="1917"/>
      <c r="M12" s="1917"/>
      <c r="N12" s="1917"/>
    </row>
    <row r="13" spans="1:14" s="40" customFormat="1" ht="15.75" customHeight="1">
      <c r="H13" s="62"/>
    </row>
    <row r="14" spans="1:14" s="40" customFormat="1" ht="20.100000000000001" customHeight="1">
      <c r="H14" s="1919" t="s">
        <v>119</v>
      </c>
      <c r="I14" s="1920"/>
      <c r="J14" s="552" t="str">
        <f>IF(様式1!M13="","",様式1!M13)</f>
        <v/>
      </c>
      <c r="K14" s="552" t="str">
        <f>IF(様式1!O13="","",様式1!O13)</f>
        <v/>
      </c>
      <c r="L14" s="552"/>
      <c r="M14" s="1918"/>
      <c r="N14" s="1918"/>
    </row>
    <row r="15" spans="1:14" s="39" customFormat="1" ht="20.100000000000001" customHeight="1">
      <c r="A15" s="59"/>
      <c r="B15" s="59"/>
      <c r="C15" s="59"/>
    </row>
    <row r="16" spans="1:14" s="39" customFormat="1" ht="20.100000000000001" customHeight="1">
      <c r="A16" s="1910" t="str">
        <f>IF(様式1!N3="","",様式1!N3)</f>
        <v/>
      </c>
      <c r="B16" s="1910"/>
      <c r="C16" s="1910"/>
      <c r="D16" s="1910"/>
      <c r="E16" s="1910"/>
      <c r="F16" s="1911" t="s">
        <v>611</v>
      </c>
      <c r="G16" s="1911"/>
      <c r="H16" s="1911"/>
      <c r="I16" s="1911"/>
      <c r="J16" s="1911"/>
      <c r="K16" s="1911"/>
      <c r="L16" s="1911"/>
      <c r="M16" s="1911"/>
      <c r="N16" s="1911"/>
    </row>
    <row r="17" spans="1:14" s="39" customFormat="1" ht="31.5" customHeight="1">
      <c r="A17" s="1911" t="s">
        <v>612</v>
      </c>
      <c r="B17" s="1911"/>
      <c r="C17" s="1911"/>
      <c r="D17" s="1911"/>
      <c r="E17" s="1911"/>
      <c r="F17" s="1911"/>
      <c r="G17" s="1911"/>
      <c r="H17" s="1911"/>
      <c r="I17" s="1911"/>
      <c r="J17" s="1911"/>
      <c r="K17" s="1911"/>
      <c r="L17" s="1911"/>
      <c r="M17" s="1911"/>
      <c r="N17" s="1911"/>
    </row>
    <row r="18" spans="1:14" s="39" customFormat="1" ht="24.75" customHeight="1">
      <c r="A18" s="59"/>
      <c r="B18" s="59"/>
      <c r="C18" s="59"/>
      <c r="D18" s="59"/>
      <c r="E18" s="59"/>
      <c r="F18" s="59"/>
      <c r="G18" s="59"/>
      <c r="H18" s="59"/>
      <c r="I18" s="59"/>
      <c r="J18" s="59"/>
      <c r="K18" s="59"/>
      <c r="L18" s="59"/>
      <c r="M18" s="59"/>
    </row>
    <row r="19" spans="1:14" s="39" customFormat="1" ht="20.100000000000001" customHeight="1">
      <c r="A19" s="59"/>
      <c r="B19" s="59"/>
      <c r="C19" s="59"/>
    </row>
    <row r="20" spans="1:14" s="39" customFormat="1" ht="20.100000000000001" customHeight="1">
      <c r="A20" s="1912" t="s">
        <v>118</v>
      </c>
      <c r="B20" s="1912"/>
      <c r="C20" s="1912"/>
      <c r="D20" s="1912"/>
      <c r="E20" s="1912"/>
      <c r="F20" s="1912"/>
      <c r="G20" s="1912"/>
      <c r="H20" s="1912"/>
      <c r="I20" s="1912"/>
      <c r="J20" s="1912"/>
      <c r="K20" s="1912"/>
      <c r="L20" s="1912"/>
      <c r="M20" s="1912"/>
      <c r="N20" s="60"/>
    </row>
    <row r="21" spans="1:14" s="39" customFormat="1" ht="20.100000000000001" customHeight="1">
      <c r="A21" s="60"/>
      <c r="B21" s="60"/>
      <c r="C21" s="60"/>
      <c r="D21" s="60"/>
      <c r="E21" s="60"/>
      <c r="F21" s="60"/>
      <c r="G21" s="60"/>
      <c r="H21" s="60"/>
      <c r="I21" s="60"/>
      <c r="J21" s="60"/>
      <c r="K21" s="60"/>
      <c r="L21" s="60"/>
      <c r="M21" s="60"/>
    </row>
    <row r="22" spans="1:14" s="39" customFormat="1" ht="20.100000000000001" customHeight="1">
      <c r="A22" s="59"/>
      <c r="B22" s="59"/>
      <c r="C22" s="59"/>
    </row>
    <row r="23" spans="1:14" s="39" customFormat="1" ht="20.100000000000001" customHeight="1">
      <c r="A23" s="59" t="s">
        <v>117</v>
      </c>
      <c r="B23" s="59"/>
      <c r="C23" s="59"/>
    </row>
    <row r="24" spans="1:14" s="39" customFormat="1" ht="20.100000000000001" customHeight="1">
      <c r="A24" s="59"/>
      <c r="B24" s="59"/>
      <c r="C24" s="59"/>
    </row>
    <row r="25" spans="1:14" s="39" customFormat="1" ht="20.100000000000001" customHeight="1">
      <c r="A25" s="59"/>
      <c r="B25" s="59"/>
      <c r="C25" s="59"/>
    </row>
    <row r="26" spans="1:14" s="39" customFormat="1" ht="30" customHeight="1">
      <c r="A26" s="59"/>
      <c r="B26" s="59"/>
      <c r="C26" s="59"/>
      <c r="E26" s="1913" t="str">
        <f>IF(様式1!G36="","",様式1!G36)</f>
        <v/>
      </c>
      <c r="F26" s="1913"/>
      <c r="G26" s="1913"/>
      <c r="H26" s="1913"/>
      <c r="I26" s="1913"/>
      <c r="J26" s="1913"/>
      <c r="K26" s="1913"/>
    </row>
    <row r="27" spans="1:14" s="39" customFormat="1" ht="20.100000000000001" customHeight="1">
      <c r="A27" s="59"/>
      <c r="B27" s="59"/>
      <c r="C27" s="59"/>
    </row>
    <row r="28" spans="1:14" s="39" customFormat="1" ht="20.100000000000001" customHeight="1">
      <c r="A28" s="59"/>
      <c r="B28" s="59"/>
      <c r="C28" s="59"/>
    </row>
    <row r="29" spans="1:14" s="39" customFormat="1" ht="20.100000000000001" customHeight="1">
      <c r="A29" s="59" t="s">
        <v>116</v>
      </c>
      <c r="B29" s="59"/>
      <c r="C29" s="59"/>
    </row>
    <row r="30" spans="1:14" s="39" customFormat="1" ht="20.100000000000001" customHeight="1">
      <c r="A30" s="59" t="s">
        <v>416</v>
      </c>
      <c r="B30" s="59"/>
      <c r="C30" s="59"/>
      <c r="D30" s="59"/>
      <c r="E30" s="59"/>
      <c r="F30" s="59"/>
      <c r="G30" s="59"/>
      <c r="H30" s="59"/>
      <c r="I30" s="59"/>
      <c r="J30" s="59"/>
      <c r="K30" s="59"/>
    </row>
    <row r="31" spans="1:14" s="39" customFormat="1" ht="20.100000000000001" customHeight="1">
      <c r="A31" s="820" t="s">
        <v>844</v>
      </c>
      <c r="B31" s="538"/>
      <c r="C31" s="538"/>
      <c r="D31" s="538"/>
      <c r="E31" s="538"/>
      <c r="F31" s="538"/>
      <c r="G31" s="538"/>
      <c r="H31" s="538"/>
      <c r="I31" s="538"/>
      <c r="J31" s="538"/>
      <c r="K31" s="538"/>
      <c r="L31" s="538"/>
      <c r="M31" s="538"/>
    </row>
    <row r="32" spans="1:14" s="39" customFormat="1" ht="20.100000000000001" customHeight="1">
      <c r="A32" s="538" t="s">
        <v>823</v>
      </c>
      <c r="B32" s="538"/>
      <c r="C32" s="538"/>
      <c r="D32" s="538"/>
      <c r="E32" s="538"/>
      <c r="F32" s="538"/>
      <c r="G32" s="538"/>
      <c r="H32" s="538"/>
      <c r="I32" s="538"/>
      <c r="J32" s="538"/>
      <c r="K32" s="538"/>
      <c r="L32" s="538"/>
      <c r="M32" s="538"/>
    </row>
    <row r="33" spans="1:15" s="39" customFormat="1" ht="20.100000000000001" customHeight="1">
      <c r="A33" s="1906" t="s">
        <v>732</v>
      </c>
      <c r="B33" s="1906"/>
      <c r="C33" s="1906"/>
      <c r="D33" s="1906"/>
      <c r="E33" s="1906"/>
      <c r="F33" s="1906"/>
      <c r="G33" s="1906"/>
      <c r="H33" s="1906"/>
      <c r="I33" s="1906"/>
      <c r="J33" s="1906"/>
      <c r="K33" s="1906"/>
      <c r="L33" s="1906"/>
      <c r="M33" s="1906"/>
      <c r="N33" s="1906"/>
    </row>
    <row r="34" spans="1:15" s="39" customFormat="1" ht="20.100000000000001" customHeight="1">
      <c r="A34" s="1914" t="s">
        <v>1707</v>
      </c>
      <c r="B34" s="1914"/>
      <c r="C34" s="1914"/>
      <c r="D34" s="1914"/>
      <c r="E34" s="1914"/>
      <c r="F34" s="1914"/>
      <c r="G34" s="1914"/>
      <c r="H34" s="1914"/>
      <c r="I34" s="1914"/>
      <c r="J34" s="1914"/>
      <c r="K34" s="1914"/>
      <c r="L34" s="1914"/>
      <c r="M34" s="1914"/>
      <c r="N34" s="1914"/>
    </row>
    <row r="35" spans="1:15" s="39" customFormat="1" ht="20.100000000000001" customHeight="1">
      <c r="A35" s="1915" t="s">
        <v>1486</v>
      </c>
      <c r="B35" s="1915"/>
      <c r="C35" s="1915"/>
      <c r="D35" s="1915"/>
      <c r="E35" s="1915"/>
      <c r="F35" s="1915"/>
      <c r="G35" s="1915"/>
      <c r="H35" s="1915"/>
      <c r="I35" s="1915"/>
      <c r="J35" s="1915"/>
      <c r="K35" s="1915"/>
      <c r="L35" s="1915"/>
      <c r="M35" s="1915"/>
      <c r="N35" s="1915"/>
    </row>
    <row r="36" spans="1:15" s="39" customFormat="1" ht="20.100000000000001" customHeight="1">
      <c r="A36" s="1915" t="s">
        <v>1748</v>
      </c>
      <c r="B36" s="1915"/>
      <c r="C36" s="1915"/>
      <c r="D36" s="1915"/>
      <c r="E36" s="1915"/>
      <c r="F36" s="1915"/>
      <c r="G36" s="1915"/>
      <c r="H36" s="1915"/>
      <c r="I36" s="1915"/>
      <c r="J36" s="1915"/>
      <c r="K36" s="1915"/>
      <c r="L36" s="1915"/>
      <c r="M36" s="1915"/>
      <c r="N36" s="1915"/>
    </row>
    <row r="37" spans="1:15" s="39" customFormat="1" ht="20.100000000000001" customHeight="1">
      <c r="A37" s="59"/>
      <c r="B37" s="59"/>
      <c r="C37" s="59"/>
      <c r="D37" s="59"/>
      <c r="E37" s="59"/>
      <c r="F37" s="59"/>
      <c r="G37" s="59"/>
      <c r="H37" s="59"/>
      <c r="I37" s="59"/>
      <c r="J37" s="59"/>
      <c r="K37" s="59"/>
      <c r="L37" s="59"/>
      <c r="M37" s="59"/>
      <c r="N37" s="59"/>
    </row>
    <row r="38" spans="1:15" s="39" customFormat="1" ht="20.100000000000001" customHeight="1">
      <c r="A38" s="1907"/>
      <c r="B38" s="1908"/>
      <c r="C38" s="1908"/>
      <c r="D38" s="1908"/>
      <c r="E38" s="1908"/>
      <c r="F38" s="1908"/>
      <c r="G38" s="1908"/>
      <c r="H38" s="1908"/>
      <c r="I38" s="1908"/>
      <c r="J38" s="1908"/>
      <c r="K38" s="1908"/>
      <c r="L38" s="1908"/>
      <c r="M38" s="1908"/>
      <c r="N38" s="1909"/>
    </row>
    <row r="39" spans="1:15" s="39" customFormat="1" ht="20.100000000000001" customHeight="1">
      <c r="A39" s="540" t="s">
        <v>528</v>
      </c>
      <c r="B39" s="59"/>
      <c r="C39" s="59"/>
      <c r="D39" s="59"/>
      <c r="E39" s="59"/>
      <c r="F39" s="59"/>
      <c r="G39" s="59"/>
      <c r="H39" s="59"/>
      <c r="I39" s="59"/>
      <c r="J39" s="59"/>
      <c r="K39" s="59"/>
      <c r="L39" s="59"/>
      <c r="M39" s="59"/>
      <c r="N39" s="541"/>
    </row>
    <row r="40" spans="1:15" s="39" customFormat="1" ht="20.100000000000001" customHeight="1">
      <c r="A40" s="542"/>
      <c r="B40" s="537"/>
      <c r="C40" s="59" t="s">
        <v>529</v>
      </c>
      <c r="D40" s="537"/>
      <c r="E40" s="537"/>
      <c r="F40" s="537"/>
      <c r="G40" s="537"/>
      <c r="H40" s="537"/>
      <c r="I40" s="537"/>
      <c r="J40" s="537"/>
      <c r="K40" s="537"/>
      <c r="L40" s="537"/>
      <c r="M40" s="537"/>
      <c r="N40" s="543"/>
    </row>
    <row r="41" spans="1:15" s="39" customFormat="1" ht="20.100000000000001" customHeight="1">
      <c r="A41" s="540" t="s">
        <v>530</v>
      </c>
      <c r="B41" s="59"/>
      <c r="C41" s="537"/>
      <c r="D41" s="537"/>
      <c r="E41" s="537"/>
      <c r="F41" s="537"/>
      <c r="G41" s="537"/>
      <c r="H41" s="537"/>
      <c r="I41" s="537"/>
      <c r="J41" s="537"/>
      <c r="K41" s="537"/>
      <c r="L41" s="537"/>
      <c r="M41" s="537"/>
      <c r="N41" s="543"/>
    </row>
    <row r="42" spans="1:15" s="39" customFormat="1" ht="12" customHeight="1">
      <c r="A42" s="540" t="s">
        <v>531</v>
      </c>
      <c r="B42" s="59"/>
      <c r="C42" s="537"/>
      <c r="D42" s="537"/>
      <c r="E42" s="537"/>
      <c r="F42" s="537"/>
      <c r="G42" s="537"/>
      <c r="H42" s="537"/>
      <c r="I42" s="537"/>
      <c r="J42" s="537"/>
      <c r="K42" s="537"/>
      <c r="L42" s="537"/>
      <c r="M42" s="537"/>
      <c r="N42" s="543"/>
    </row>
    <row r="43" spans="1:15" s="39" customFormat="1" ht="20.100000000000001" customHeight="1">
      <c r="A43" s="540"/>
      <c r="B43" s="59"/>
      <c r="C43" s="59" t="s">
        <v>614</v>
      </c>
      <c r="D43" s="537"/>
      <c r="E43" s="537"/>
      <c r="F43" s="537"/>
      <c r="G43" s="537"/>
      <c r="H43" s="537"/>
      <c r="I43" s="537"/>
      <c r="J43" s="537"/>
      <c r="K43" s="537"/>
      <c r="L43" s="537"/>
      <c r="M43" s="537"/>
      <c r="N43" s="543"/>
    </row>
    <row r="44" spans="1:15" ht="20.100000000000001" customHeight="1">
      <c r="A44" s="544"/>
      <c r="B44" s="39" t="s">
        <v>613</v>
      </c>
      <c r="C44" s="39"/>
      <c r="D44" s="537"/>
      <c r="E44" s="537"/>
      <c r="F44" s="537"/>
      <c r="G44" s="537"/>
      <c r="H44" s="537"/>
      <c r="I44" s="537"/>
      <c r="J44" s="537"/>
      <c r="K44" s="537"/>
      <c r="L44" s="537"/>
      <c r="M44" s="545"/>
      <c r="N44" s="546"/>
      <c r="O44" s="804"/>
    </row>
    <row r="45" spans="1:15" ht="51.95" customHeight="1">
      <c r="A45" s="547"/>
      <c r="B45" s="548"/>
      <c r="C45" s="549"/>
      <c r="D45" s="550"/>
      <c r="E45" s="550"/>
      <c r="F45" s="550"/>
      <c r="G45" s="550"/>
      <c r="H45" s="550"/>
      <c r="I45" s="550"/>
      <c r="J45" s="550"/>
      <c r="K45" s="550"/>
      <c r="L45" s="550"/>
      <c r="M45" s="550"/>
      <c r="N45" s="551"/>
      <c r="O45" s="804"/>
    </row>
    <row r="46" spans="1:15" ht="17.25">
      <c r="A46" s="39"/>
      <c r="B46" s="39"/>
      <c r="C46" s="39"/>
      <c r="D46" s="39"/>
      <c r="E46" s="39"/>
      <c r="F46" s="39"/>
      <c r="G46" s="39"/>
      <c r="H46" s="39"/>
      <c r="I46" s="39"/>
      <c r="J46" s="39"/>
      <c r="K46" s="39"/>
      <c r="L46" s="39"/>
      <c r="M46" s="39"/>
      <c r="N46" s="39"/>
      <c r="O46" s="804"/>
    </row>
    <row r="47" spans="1:15" ht="54.95" customHeight="1">
      <c r="A47" s="804"/>
      <c r="B47" s="804"/>
      <c r="C47" s="804"/>
      <c r="D47" s="804"/>
      <c r="E47" s="804"/>
      <c r="F47" s="804"/>
      <c r="G47" s="804"/>
      <c r="H47" s="804"/>
      <c r="I47" s="804"/>
      <c r="J47" s="804"/>
      <c r="K47" s="804"/>
      <c r="L47" s="804"/>
      <c r="M47" s="804"/>
      <c r="N47" s="804"/>
      <c r="O47" s="804"/>
    </row>
    <row r="48" spans="1:15" ht="15" customHeight="1">
      <c r="A48" s="804"/>
      <c r="B48" s="804"/>
      <c r="C48" s="804"/>
      <c r="D48" s="804"/>
      <c r="E48" s="804"/>
      <c r="F48" s="804"/>
      <c r="G48" s="804"/>
      <c r="H48" s="804"/>
      <c r="I48" s="804"/>
      <c r="J48" s="804"/>
      <c r="K48" s="804"/>
      <c r="L48" s="804"/>
      <c r="M48" s="804"/>
      <c r="N48" s="804"/>
      <c r="O48" s="804"/>
    </row>
    <row r="49" spans="1:15" ht="24.95" customHeight="1">
      <c r="A49" s="804"/>
      <c r="B49" s="804"/>
      <c r="C49" s="804"/>
      <c r="D49" s="804"/>
      <c r="E49" s="804"/>
      <c r="F49" s="804"/>
      <c r="G49" s="804"/>
      <c r="H49" s="804"/>
      <c r="I49" s="804"/>
      <c r="J49" s="804"/>
      <c r="K49" s="804"/>
      <c r="L49" s="804"/>
      <c r="M49" s="804"/>
      <c r="N49" s="804"/>
      <c r="O49" s="804"/>
    </row>
    <row r="50" spans="1:15" ht="15" customHeight="1">
      <c r="A50" s="804"/>
      <c r="B50" s="804"/>
      <c r="C50" s="804"/>
      <c r="D50" s="804"/>
      <c r="E50" s="804"/>
      <c r="F50" s="804"/>
      <c r="G50" s="804"/>
      <c r="H50" s="804"/>
      <c r="I50" s="804"/>
      <c r="J50" s="804"/>
      <c r="K50" s="804"/>
      <c r="L50" s="804"/>
      <c r="M50" s="804"/>
      <c r="N50" s="804"/>
      <c r="O50" s="804"/>
    </row>
    <row r="51" spans="1:15" ht="24.95" customHeight="1">
      <c r="A51" s="804"/>
      <c r="B51" s="804"/>
      <c r="C51" s="804"/>
      <c r="D51" s="804"/>
      <c r="E51" s="804"/>
      <c r="F51" s="804"/>
      <c r="G51" s="804"/>
      <c r="H51" s="804"/>
      <c r="I51" s="804"/>
      <c r="J51" s="804"/>
      <c r="K51" s="804"/>
      <c r="L51" s="804"/>
      <c r="M51" s="804"/>
      <c r="N51" s="804"/>
      <c r="O51" s="804"/>
    </row>
    <row r="52" spans="1:15" ht="39.950000000000003" customHeight="1">
      <c r="A52" s="804"/>
      <c r="B52" s="804"/>
      <c r="C52" s="804"/>
      <c r="D52" s="804"/>
      <c r="E52" s="804"/>
      <c r="F52" s="804"/>
      <c r="G52" s="804"/>
      <c r="H52" s="804"/>
      <c r="I52" s="804"/>
      <c r="J52" s="804"/>
      <c r="K52" s="804"/>
      <c r="L52" s="804"/>
      <c r="M52" s="804"/>
      <c r="N52" s="804"/>
      <c r="O52" s="804"/>
    </row>
    <row r="53" spans="1:15" ht="95.1" customHeight="1">
      <c r="A53" s="804"/>
      <c r="B53" s="804"/>
      <c r="C53" s="804"/>
      <c r="D53" s="804"/>
      <c r="E53" s="804"/>
      <c r="F53" s="804"/>
      <c r="G53" s="804"/>
      <c r="H53" s="804"/>
      <c r="I53" s="804"/>
      <c r="J53" s="804"/>
      <c r="K53" s="804"/>
      <c r="L53" s="804"/>
      <c r="M53" s="804"/>
      <c r="N53" s="804"/>
      <c r="O53" s="804"/>
    </row>
    <row r="54" spans="1:15" ht="95.1" customHeight="1">
      <c r="A54" s="804"/>
      <c r="B54" s="804"/>
      <c r="C54" s="804"/>
      <c r="D54" s="804"/>
      <c r="E54" s="804"/>
      <c r="F54" s="804"/>
      <c r="G54" s="804"/>
      <c r="H54" s="804"/>
      <c r="I54" s="804"/>
      <c r="J54" s="804"/>
      <c r="K54" s="804"/>
      <c r="L54" s="804"/>
      <c r="M54" s="804"/>
      <c r="N54" s="804"/>
      <c r="O54" s="804"/>
    </row>
    <row r="55" spans="1:15" ht="99.95" customHeight="1">
      <c r="A55" s="804"/>
      <c r="B55" s="804"/>
      <c r="C55" s="804"/>
      <c r="D55" s="804"/>
      <c r="E55" s="804"/>
      <c r="F55" s="804"/>
      <c r="G55" s="804"/>
      <c r="H55" s="804"/>
      <c r="I55" s="804"/>
      <c r="J55" s="804"/>
      <c r="K55" s="804"/>
      <c r="L55" s="804"/>
      <c r="M55" s="804"/>
      <c r="N55" s="804"/>
      <c r="O55" s="804"/>
    </row>
    <row r="56" spans="1:15" ht="24.95" customHeight="1">
      <c r="A56" s="804"/>
      <c r="B56" s="804"/>
      <c r="C56" s="804"/>
      <c r="D56" s="804"/>
      <c r="E56" s="804"/>
      <c r="F56" s="804"/>
      <c r="G56" s="804"/>
      <c r="H56" s="804"/>
      <c r="I56" s="804"/>
      <c r="J56" s="804"/>
      <c r="K56" s="804"/>
      <c r="L56" s="804"/>
      <c r="M56" s="804"/>
      <c r="N56" s="804"/>
      <c r="O56" s="804"/>
    </row>
    <row r="57" spans="1:15" ht="15" customHeight="1">
      <c r="A57" s="804"/>
      <c r="B57" s="804"/>
      <c r="C57" s="804"/>
      <c r="D57" s="804"/>
      <c r="E57" s="804"/>
      <c r="F57" s="804"/>
      <c r="G57" s="804"/>
      <c r="H57" s="804"/>
      <c r="I57" s="804"/>
      <c r="J57" s="804"/>
      <c r="K57" s="804"/>
      <c r="L57" s="804"/>
      <c r="M57" s="804"/>
      <c r="N57" s="804"/>
      <c r="O57" s="804"/>
    </row>
    <row r="58" spans="1:15" ht="15" customHeight="1">
      <c r="A58" s="804"/>
      <c r="B58" s="804"/>
      <c r="C58" s="804"/>
      <c r="D58" s="804"/>
      <c r="E58" s="804"/>
      <c r="F58" s="804"/>
      <c r="G58" s="804"/>
      <c r="H58" s="804"/>
      <c r="I58" s="804"/>
      <c r="J58" s="804"/>
      <c r="K58" s="804"/>
      <c r="L58" s="804"/>
      <c r="M58" s="804"/>
      <c r="N58" s="804"/>
      <c r="O58" s="804"/>
    </row>
    <row r="59" spans="1:15" ht="15" customHeight="1">
      <c r="A59" s="804"/>
      <c r="B59" s="804"/>
      <c r="C59" s="804"/>
      <c r="D59" s="804"/>
      <c r="E59" s="804"/>
      <c r="F59" s="804"/>
      <c r="G59" s="804"/>
      <c r="H59" s="804"/>
      <c r="I59" s="804"/>
      <c r="J59" s="804"/>
      <c r="K59" s="804"/>
      <c r="L59" s="804"/>
      <c r="M59" s="804"/>
      <c r="N59" s="804"/>
      <c r="O59" s="804"/>
    </row>
    <row r="60" spans="1:15" ht="24.95" customHeight="1">
      <c r="A60" s="804"/>
      <c r="B60" s="804"/>
      <c r="C60" s="804"/>
      <c r="D60" s="804"/>
      <c r="E60" s="804"/>
      <c r="F60" s="804"/>
      <c r="G60" s="804"/>
      <c r="H60" s="804"/>
      <c r="I60" s="804"/>
      <c r="J60" s="804"/>
      <c r="K60" s="804"/>
      <c r="L60" s="804"/>
      <c r="M60" s="804"/>
      <c r="N60" s="804"/>
      <c r="O60" s="804"/>
    </row>
    <row r="61" spans="1:15" ht="24.95" customHeight="1">
      <c r="A61" s="804"/>
      <c r="B61" s="804"/>
      <c r="C61" s="804"/>
      <c r="D61" s="804"/>
      <c r="E61" s="804"/>
      <c r="F61" s="804"/>
      <c r="G61" s="804"/>
      <c r="H61" s="804"/>
      <c r="I61" s="804"/>
      <c r="J61" s="804"/>
      <c r="K61" s="804"/>
      <c r="L61" s="804"/>
      <c r="M61" s="804"/>
      <c r="N61" s="804"/>
      <c r="O61" s="804"/>
    </row>
    <row r="62" spans="1:15" ht="15" customHeight="1">
      <c r="A62" s="804"/>
      <c r="B62" s="804"/>
      <c r="C62" s="804"/>
      <c r="D62" s="804"/>
      <c r="E62" s="804"/>
      <c r="F62" s="804"/>
      <c r="G62" s="804"/>
      <c r="H62" s="804"/>
      <c r="I62" s="804"/>
      <c r="J62" s="804"/>
      <c r="K62" s="804"/>
      <c r="L62" s="804"/>
      <c r="M62" s="804"/>
      <c r="N62" s="804"/>
      <c r="O62" s="804"/>
    </row>
    <row r="63" spans="1:15" ht="15" customHeight="1">
      <c r="A63" s="804"/>
      <c r="B63" s="804"/>
      <c r="C63" s="804"/>
      <c r="D63" s="804"/>
      <c r="E63" s="804"/>
      <c r="F63" s="804"/>
      <c r="G63" s="804"/>
      <c r="H63" s="804"/>
      <c r="I63" s="804"/>
      <c r="J63" s="804"/>
      <c r="K63" s="804"/>
      <c r="L63" s="804"/>
      <c r="M63" s="804"/>
      <c r="N63" s="804"/>
      <c r="O63" s="804"/>
    </row>
    <row r="64" spans="1:15" ht="15" customHeight="1">
      <c r="A64" s="804"/>
      <c r="B64" s="804"/>
      <c r="C64" s="804"/>
      <c r="D64" s="804"/>
      <c r="E64" s="804"/>
      <c r="F64" s="804"/>
      <c r="G64" s="804"/>
      <c r="H64" s="804"/>
      <c r="I64" s="804"/>
      <c r="J64" s="804"/>
      <c r="K64" s="804"/>
      <c r="L64" s="804"/>
      <c r="M64" s="804"/>
      <c r="N64" s="804"/>
      <c r="O64" s="804"/>
    </row>
    <row r="65" spans="1:15" ht="39.950000000000003" customHeight="1">
      <c r="A65" s="804"/>
      <c r="B65" s="804"/>
      <c r="C65" s="804"/>
      <c r="D65" s="804"/>
      <c r="E65" s="804"/>
      <c r="F65" s="804"/>
      <c r="G65" s="804"/>
      <c r="H65" s="804"/>
      <c r="I65" s="804"/>
      <c r="J65" s="804"/>
      <c r="K65" s="804"/>
      <c r="L65" s="804"/>
      <c r="M65" s="804"/>
      <c r="N65" s="804"/>
      <c r="O65" s="804"/>
    </row>
    <row r="66" spans="1:15" ht="24.95" customHeight="1">
      <c r="A66" s="804"/>
      <c r="B66" s="804"/>
      <c r="C66" s="804"/>
      <c r="D66" s="804"/>
      <c r="E66" s="804"/>
      <c r="F66" s="804"/>
      <c r="G66" s="804"/>
      <c r="H66" s="804"/>
      <c r="I66" s="804"/>
      <c r="J66" s="804"/>
      <c r="K66" s="804"/>
      <c r="L66" s="804"/>
      <c r="M66" s="804"/>
      <c r="N66" s="804"/>
      <c r="O66" s="804"/>
    </row>
    <row r="67" spans="1:15" ht="15" customHeight="1">
      <c r="A67" s="804"/>
      <c r="B67" s="804"/>
      <c r="C67" s="804"/>
      <c r="D67" s="804"/>
      <c r="E67" s="804"/>
      <c r="F67" s="804"/>
      <c r="G67" s="804"/>
      <c r="H67" s="804"/>
      <c r="I67" s="804"/>
      <c r="J67" s="804"/>
      <c r="K67" s="804"/>
      <c r="L67" s="804"/>
      <c r="M67" s="804"/>
      <c r="N67" s="804"/>
      <c r="O67" s="804"/>
    </row>
    <row r="68" spans="1:15" ht="15" customHeight="1">
      <c r="A68" s="804"/>
      <c r="B68" s="804"/>
      <c r="C68" s="804"/>
      <c r="D68" s="804"/>
      <c r="E68" s="804"/>
      <c r="F68" s="804"/>
      <c r="G68" s="804"/>
      <c r="H68" s="804"/>
      <c r="I68" s="804"/>
      <c r="J68" s="804"/>
      <c r="K68" s="804"/>
      <c r="L68" s="804"/>
      <c r="M68" s="804"/>
      <c r="N68" s="804"/>
      <c r="O68" s="804"/>
    </row>
    <row r="69" spans="1:15" ht="15" customHeight="1">
      <c r="A69" s="804"/>
      <c r="B69" s="804"/>
      <c r="C69" s="804"/>
      <c r="D69" s="804"/>
      <c r="E69" s="804"/>
      <c r="F69" s="804"/>
      <c r="G69" s="804"/>
      <c r="H69" s="804"/>
      <c r="I69" s="804"/>
      <c r="J69" s="804"/>
      <c r="K69" s="804"/>
      <c r="L69" s="804"/>
      <c r="M69" s="804"/>
      <c r="N69" s="804"/>
      <c r="O69" s="804"/>
    </row>
    <row r="70" spans="1:15" ht="39.950000000000003" customHeight="1">
      <c r="A70" s="804"/>
      <c r="B70" s="804"/>
      <c r="C70" s="804"/>
      <c r="D70" s="804"/>
      <c r="E70" s="804"/>
      <c r="F70" s="804"/>
      <c r="G70" s="804"/>
      <c r="H70" s="804"/>
      <c r="I70" s="804"/>
      <c r="J70" s="804"/>
      <c r="K70" s="804"/>
      <c r="L70" s="804"/>
      <c r="M70" s="804"/>
      <c r="N70" s="804"/>
      <c r="O70" s="804"/>
    </row>
    <row r="71" spans="1:15" ht="15" customHeight="1">
      <c r="A71" s="804"/>
      <c r="B71" s="804"/>
      <c r="C71" s="804"/>
      <c r="D71" s="804"/>
      <c r="E71" s="804"/>
      <c r="F71" s="804"/>
      <c r="G71" s="804"/>
      <c r="H71" s="804"/>
      <c r="I71" s="804"/>
      <c r="J71" s="804"/>
      <c r="K71" s="804"/>
      <c r="L71" s="804"/>
      <c r="M71" s="804"/>
      <c r="N71" s="804"/>
      <c r="O71" s="804"/>
    </row>
    <row r="72" spans="1:15" ht="24.95" customHeight="1">
      <c r="A72" s="804"/>
      <c r="B72" s="804"/>
      <c r="C72" s="804"/>
      <c r="D72" s="804"/>
      <c r="E72" s="804"/>
      <c r="F72" s="804"/>
      <c r="G72" s="804"/>
      <c r="H72" s="804"/>
      <c r="I72" s="804"/>
      <c r="J72" s="804"/>
      <c r="K72" s="804"/>
      <c r="L72" s="804"/>
      <c r="M72" s="804"/>
      <c r="N72" s="804"/>
      <c r="O72" s="804"/>
    </row>
    <row r="73" spans="1:15" ht="15" customHeight="1">
      <c r="A73" s="804"/>
      <c r="B73" s="804"/>
      <c r="C73" s="804"/>
      <c r="D73" s="804"/>
      <c r="E73" s="804"/>
      <c r="F73" s="804"/>
      <c r="G73" s="804"/>
      <c r="H73" s="804"/>
      <c r="I73" s="804"/>
      <c r="J73" s="804"/>
      <c r="K73" s="804"/>
      <c r="L73" s="804"/>
      <c r="M73" s="804"/>
      <c r="N73" s="804"/>
      <c r="O73" s="804"/>
    </row>
    <row r="74" spans="1:15" ht="15" customHeight="1">
      <c r="A74" s="804"/>
      <c r="B74" s="804"/>
      <c r="C74" s="804"/>
      <c r="D74" s="804"/>
      <c r="E74" s="804"/>
      <c r="F74" s="804"/>
      <c r="G74" s="804"/>
      <c r="H74" s="804"/>
      <c r="I74" s="804"/>
      <c r="J74" s="804"/>
      <c r="K74" s="804"/>
      <c r="L74" s="804"/>
      <c r="M74" s="804"/>
      <c r="N74" s="804"/>
      <c r="O74" s="804"/>
    </row>
    <row r="75" spans="1:15" ht="24.95" customHeight="1">
      <c r="A75" s="804"/>
      <c r="B75" s="804"/>
      <c r="C75" s="804"/>
      <c r="D75" s="804"/>
      <c r="E75" s="804"/>
      <c r="F75" s="804"/>
      <c r="G75" s="804"/>
      <c r="H75" s="804"/>
      <c r="I75" s="804"/>
      <c r="J75" s="804"/>
      <c r="K75" s="804"/>
      <c r="L75" s="804"/>
      <c r="M75" s="804"/>
      <c r="N75" s="804"/>
      <c r="O75" s="804"/>
    </row>
    <row r="76" spans="1:15" ht="20.100000000000001" customHeight="1">
      <c r="A76" s="804"/>
      <c r="B76" s="804"/>
      <c r="C76" s="804"/>
      <c r="D76" s="804"/>
      <c r="E76" s="804"/>
      <c r="F76" s="804"/>
      <c r="G76" s="804"/>
      <c r="H76" s="804"/>
      <c r="I76" s="804"/>
      <c r="J76" s="804"/>
      <c r="K76" s="804"/>
      <c r="L76" s="804"/>
      <c r="M76" s="804"/>
      <c r="N76" s="804"/>
      <c r="O76" s="804"/>
    </row>
    <row r="77" spans="1:15" ht="24.95" customHeight="1">
      <c r="A77" s="804"/>
      <c r="B77" s="804"/>
      <c r="C77" s="804"/>
      <c r="D77" s="804"/>
      <c r="E77" s="804"/>
      <c r="F77" s="804"/>
      <c r="G77" s="804"/>
      <c r="H77" s="804"/>
      <c r="I77" s="804"/>
      <c r="J77" s="804"/>
      <c r="K77" s="804"/>
      <c r="L77" s="804"/>
      <c r="M77" s="804"/>
      <c r="N77" s="804"/>
      <c r="O77" s="804"/>
    </row>
    <row r="78" spans="1:15" ht="15" customHeight="1">
      <c r="A78" s="804"/>
      <c r="B78" s="804"/>
      <c r="C78" s="804"/>
      <c r="D78" s="804"/>
      <c r="E78" s="804"/>
      <c r="F78" s="804"/>
      <c r="G78" s="804"/>
      <c r="H78" s="804"/>
      <c r="I78" s="804"/>
      <c r="J78" s="804"/>
      <c r="K78" s="804"/>
      <c r="L78" s="804"/>
      <c r="M78" s="804"/>
      <c r="N78" s="804"/>
      <c r="O78" s="804"/>
    </row>
    <row r="79" spans="1:15" ht="24.95" customHeight="1">
      <c r="A79" s="804"/>
      <c r="B79" s="804"/>
      <c r="C79" s="804"/>
      <c r="D79" s="804"/>
      <c r="E79" s="804"/>
      <c r="F79" s="804"/>
      <c r="G79" s="804"/>
      <c r="H79" s="804"/>
      <c r="I79" s="804"/>
      <c r="J79" s="804"/>
      <c r="K79" s="804"/>
      <c r="L79" s="804"/>
      <c r="M79" s="804"/>
      <c r="N79" s="804"/>
      <c r="O79" s="804"/>
    </row>
    <row r="80" spans="1:15" ht="24.95" customHeight="1">
      <c r="A80" s="804"/>
      <c r="B80" s="804"/>
      <c r="C80" s="804"/>
      <c r="D80" s="804"/>
      <c r="E80" s="804"/>
      <c r="F80" s="804"/>
      <c r="G80" s="804"/>
      <c r="H80" s="804"/>
      <c r="I80" s="804"/>
      <c r="J80" s="804"/>
      <c r="K80" s="804"/>
      <c r="L80" s="804"/>
      <c r="M80" s="804"/>
      <c r="N80" s="804"/>
      <c r="O80" s="804"/>
    </row>
    <row r="81" spans="1:15" ht="45" customHeight="1">
      <c r="A81" s="804"/>
      <c r="B81" s="804"/>
      <c r="C81" s="804"/>
      <c r="D81" s="804"/>
      <c r="E81" s="804"/>
      <c r="F81" s="804"/>
      <c r="G81" s="804"/>
      <c r="H81" s="804"/>
      <c r="I81" s="804"/>
      <c r="J81" s="804"/>
      <c r="K81" s="804"/>
      <c r="L81" s="804"/>
      <c r="M81" s="804"/>
      <c r="N81" s="804"/>
      <c r="O81" s="804"/>
    </row>
    <row r="82" spans="1:15" ht="15" customHeight="1">
      <c r="A82" s="804"/>
      <c r="B82" s="804"/>
      <c r="C82" s="804"/>
      <c r="D82" s="804"/>
      <c r="E82" s="804"/>
      <c r="F82" s="804"/>
      <c r="G82" s="804"/>
      <c r="H82" s="804"/>
      <c r="I82" s="804"/>
      <c r="J82" s="804"/>
      <c r="K82" s="804"/>
      <c r="L82" s="804"/>
      <c r="M82" s="804"/>
      <c r="N82" s="804"/>
      <c r="O82" s="804"/>
    </row>
    <row r="83" spans="1:15" ht="50.1" customHeight="1">
      <c r="A83" s="804"/>
      <c r="B83" s="804"/>
      <c r="C83" s="804"/>
      <c r="D83" s="804"/>
      <c r="E83" s="804"/>
      <c r="F83" s="804"/>
      <c r="G83" s="804"/>
      <c r="H83" s="804"/>
      <c r="I83" s="804"/>
      <c r="J83" s="804"/>
      <c r="K83" s="804"/>
      <c r="L83" s="804"/>
      <c r="M83" s="804"/>
      <c r="N83" s="804"/>
      <c r="O83" s="804"/>
    </row>
    <row r="84" spans="1:15" ht="18" customHeight="1">
      <c r="A84" s="804"/>
      <c r="B84" s="804"/>
      <c r="C84" s="804"/>
      <c r="D84" s="804"/>
      <c r="E84" s="804"/>
      <c r="F84" s="804"/>
      <c r="G84" s="804"/>
      <c r="H84" s="804"/>
      <c r="I84" s="804"/>
      <c r="J84" s="804"/>
      <c r="K84" s="804"/>
      <c r="L84" s="804"/>
      <c r="M84" s="804"/>
      <c r="N84" s="804"/>
      <c r="O84" s="804"/>
    </row>
    <row r="85" spans="1:15" ht="15" customHeight="1">
      <c r="A85" s="804"/>
      <c r="B85" s="804"/>
      <c r="C85" s="804"/>
      <c r="D85" s="804"/>
      <c r="E85" s="804"/>
      <c r="F85" s="804"/>
      <c r="G85" s="804"/>
      <c r="H85" s="804"/>
      <c r="I85" s="804"/>
      <c r="J85" s="804"/>
      <c r="K85" s="804"/>
      <c r="L85" s="804"/>
      <c r="M85" s="804"/>
      <c r="N85" s="804"/>
      <c r="O85" s="804"/>
    </row>
    <row r="86" spans="1:15" ht="20.100000000000001" customHeight="1">
      <c r="A86" s="804"/>
      <c r="B86" s="804"/>
      <c r="C86" s="804"/>
      <c r="D86" s="804"/>
      <c r="E86" s="804"/>
      <c r="F86" s="804"/>
      <c r="G86" s="804"/>
      <c r="H86" s="804"/>
      <c r="I86" s="804"/>
      <c r="J86" s="804"/>
      <c r="K86" s="804"/>
      <c r="L86" s="804"/>
      <c r="M86" s="804"/>
      <c r="N86" s="804"/>
    </row>
    <row r="87" spans="1:15" ht="20.100000000000001" customHeight="1">
      <c r="A87" s="804"/>
      <c r="B87" s="804"/>
      <c r="C87" s="804"/>
      <c r="D87" s="804"/>
      <c r="E87" s="804"/>
      <c r="F87" s="804"/>
      <c r="G87" s="804"/>
      <c r="H87" s="804"/>
      <c r="I87" s="804"/>
      <c r="J87" s="804"/>
      <c r="K87" s="804"/>
      <c r="L87" s="804"/>
      <c r="M87" s="804"/>
      <c r="N87" s="804"/>
    </row>
    <row r="88" spans="1:15" ht="20.100000000000001" customHeight="1">
      <c r="A88" s="804"/>
      <c r="B88" s="804"/>
      <c r="C88" s="804"/>
      <c r="D88" s="804"/>
      <c r="E88" s="804"/>
      <c r="F88" s="804"/>
      <c r="G88" s="804"/>
      <c r="H88" s="804"/>
      <c r="I88" s="804"/>
      <c r="J88" s="804"/>
      <c r="K88" s="804"/>
      <c r="L88" s="804"/>
      <c r="M88" s="804"/>
      <c r="N88" s="804"/>
    </row>
    <row r="89" spans="1:15" ht="20.100000000000001" customHeight="1">
      <c r="A89" s="1905"/>
      <c r="B89" s="1905"/>
      <c r="C89" s="1905"/>
      <c r="D89" s="1905"/>
      <c r="E89" s="1905"/>
      <c r="F89" s="1905"/>
      <c r="G89" s="1905"/>
      <c r="H89" s="1905"/>
      <c r="I89" s="1905"/>
      <c r="J89" s="1905"/>
      <c r="K89" s="1905"/>
      <c r="L89" s="1905"/>
      <c r="M89" s="1905"/>
    </row>
    <row r="90" spans="1:15" ht="20.100000000000001" customHeight="1">
      <c r="A90" s="1904"/>
      <c r="B90" s="1904"/>
      <c r="C90" s="1904"/>
      <c r="D90" s="1904"/>
      <c r="E90" s="1904"/>
      <c r="F90" s="1904"/>
      <c r="G90" s="1904"/>
      <c r="H90" s="1904"/>
      <c r="I90" s="1904"/>
      <c r="J90" s="1904"/>
      <c r="K90" s="1904"/>
      <c r="L90" s="1904"/>
      <c r="M90" s="1904"/>
    </row>
  </sheetData>
  <mergeCells count="18">
    <mergeCell ref="A3:N3"/>
    <mergeCell ref="L5:N5"/>
    <mergeCell ref="I10:M10"/>
    <mergeCell ref="J12:N12"/>
    <mergeCell ref="M14:N14"/>
    <mergeCell ref="H14:I14"/>
    <mergeCell ref="A90:M90"/>
    <mergeCell ref="A89:M89"/>
    <mergeCell ref="A33:N33"/>
    <mergeCell ref="A38:N38"/>
    <mergeCell ref="A16:E16"/>
    <mergeCell ref="F16:N16"/>
    <mergeCell ref="A17:N17"/>
    <mergeCell ref="A20:M20"/>
    <mergeCell ref="E26:K26"/>
    <mergeCell ref="A34:N34"/>
    <mergeCell ref="A35:N35"/>
    <mergeCell ref="A36:N36"/>
  </mergeCells>
  <phoneticPr fontId="60"/>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71" orientation="portrait" r:id="rId1"/>
  <headerFooter scaleWithDoc="0">
    <oddFooter>&amp;R東京支部８月開講コース</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122"/>
  <sheetViews>
    <sheetView view="pageBreakPreview" zoomScale="70" zoomScaleNormal="40" zoomScaleSheetLayoutView="70" zoomScalePageLayoutView="85" workbookViewId="0">
      <selection activeCell="H12" sqref="H12"/>
    </sheetView>
  </sheetViews>
  <sheetFormatPr defaultColWidth="9" defaultRowHeight="13.5"/>
  <cols>
    <col min="1" max="1" width="3.75" style="1026" customWidth="1"/>
    <col min="2" max="2" width="6.375" style="834" customWidth="1"/>
    <col min="3" max="3" width="18.625" style="834" customWidth="1"/>
    <col min="4" max="4" width="27.375" style="834" customWidth="1"/>
    <col min="5" max="5" width="5.125" style="834" customWidth="1"/>
    <col min="6" max="6" width="11" style="834" customWidth="1"/>
    <col min="7" max="10" width="5.375" style="834" customWidth="1"/>
    <col min="11" max="11" width="5.125" style="834" customWidth="1"/>
    <col min="12" max="12" width="6" style="834" customWidth="1"/>
    <col min="13" max="13" width="11" style="834" customWidth="1"/>
    <col min="14" max="15" width="5.75" style="834" customWidth="1"/>
    <col min="16" max="17" width="5.375" style="834" customWidth="1"/>
    <col min="18" max="18" width="11" style="834" customWidth="1"/>
    <col min="19" max="19" width="1.625" style="834" customWidth="1"/>
    <col min="20" max="20" width="10.125" style="834" customWidth="1"/>
    <col min="21" max="23" width="5.375" style="834" customWidth="1"/>
    <col min="24" max="24" width="11.125" style="834" customWidth="1"/>
    <col min="25" max="25" width="16.5" style="834" customWidth="1"/>
    <col min="26" max="16384" width="9" style="834"/>
  </cols>
  <sheetData>
    <row r="1" spans="1:25" ht="24.75" customHeight="1">
      <c r="W1" s="1921" t="s">
        <v>980</v>
      </c>
      <c r="X1" s="1921"/>
      <c r="Y1" s="1921"/>
    </row>
    <row r="2" spans="1:25" s="122" customFormat="1" ht="21">
      <c r="A2" s="1922" t="s">
        <v>38</v>
      </c>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row>
    <row r="3" spans="1:25" s="122" customFormat="1" ht="35.1" customHeight="1">
      <c r="A3" s="1026"/>
      <c r="P3" s="827"/>
      <c r="Q3" s="827"/>
      <c r="R3" s="830"/>
      <c r="S3" s="830"/>
      <c r="T3" s="1045"/>
      <c r="U3" s="1045"/>
      <c r="V3" s="1045"/>
      <c r="W3" s="1045"/>
      <c r="X3" s="1045"/>
      <c r="Y3" s="1588"/>
    </row>
    <row r="4" spans="1:25" s="122" customFormat="1" ht="35.1" customHeight="1">
      <c r="A4" s="1923" t="s">
        <v>979</v>
      </c>
      <c r="B4" s="1923"/>
      <c r="C4" s="1923"/>
      <c r="D4" s="1924" t="str">
        <f>IF(様式1!L11="","",様式1!L11)</f>
        <v/>
      </c>
      <c r="E4" s="1924"/>
      <c r="F4" s="1924"/>
      <c r="G4" s="1925" t="s">
        <v>235</v>
      </c>
      <c r="H4" s="1925"/>
      <c r="I4" s="1924" t="str">
        <f>IF(様式1!G36="","",様式1!G36)</f>
        <v/>
      </c>
      <c r="J4" s="1924"/>
      <c r="K4" s="1924"/>
      <c r="L4" s="1924"/>
      <c r="M4" s="1924"/>
      <c r="N4" s="1924"/>
      <c r="O4" s="1924"/>
      <c r="P4" s="1924"/>
      <c r="Q4" s="1568"/>
      <c r="R4" s="1926" t="s">
        <v>978</v>
      </c>
      <c r="S4" s="1926"/>
      <c r="T4" s="1924"/>
      <c r="U4" s="1924"/>
      <c r="V4" s="1924"/>
      <c r="W4" s="1924"/>
      <c r="X4" s="1924"/>
      <c r="Y4" s="178"/>
    </row>
    <row r="5" spans="1:25" ht="10.5" customHeight="1">
      <c r="A5" s="1940"/>
      <c r="B5" s="1940"/>
      <c r="C5" s="1940"/>
      <c r="D5" s="1940"/>
    </row>
    <row r="6" spans="1:25" ht="35.1" customHeight="1">
      <c r="A6" s="1941"/>
      <c r="B6" s="1942"/>
      <c r="C6" s="1943" t="s">
        <v>37</v>
      </c>
      <c r="D6" s="1944"/>
      <c r="E6" s="1943" t="s">
        <v>36</v>
      </c>
      <c r="F6" s="1945"/>
      <c r="G6" s="1945"/>
      <c r="H6" s="1945"/>
      <c r="I6" s="1945"/>
      <c r="J6" s="1945"/>
      <c r="K6" s="1945"/>
      <c r="L6" s="1945"/>
      <c r="M6" s="1945"/>
      <c r="N6" s="1945"/>
      <c r="O6" s="1945"/>
      <c r="P6" s="1945"/>
      <c r="Q6" s="1945"/>
      <c r="R6" s="1945"/>
      <c r="S6" s="1945"/>
      <c r="T6" s="1945"/>
      <c r="U6" s="1945"/>
      <c r="V6" s="1945"/>
      <c r="W6" s="1945"/>
      <c r="X6" s="1945"/>
      <c r="Y6" s="1589"/>
    </row>
    <row r="7" spans="1:25" ht="35.1" customHeight="1">
      <c r="A7" s="684">
        <v>1</v>
      </c>
      <c r="B7" s="1946" t="s">
        <v>993</v>
      </c>
      <c r="C7" s="1949" t="s">
        <v>1784</v>
      </c>
      <c r="D7" s="1950"/>
      <c r="E7" s="1951" t="s">
        <v>994</v>
      </c>
      <c r="F7" s="1952"/>
      <c r="G7" s="1952"/>
      <c r="H7" s="1952"/>
      <c r="I7" s="1952"/>
      <c r="J7" s="1952"/>
      <c r="K7" s="1952"/>
      <c r="L7" s="1952"/>
      <c r="M7" s="1952"/>
      <c r="N7" s="1952"/>
      <c r="O7" s="1952"/>
      <c r="P7" s="1952"/>
      <c r="Q7" s="1952"/>
      <c r="R7" s="1952"/>
      <c r="S7" s="1952"/>
      <c r="T7" s="1952"/>
      <c r="U7" s="1952"/>
      <c r="V7" s="1952"/>
      <c r="W7" s="1952"/>
      <c r="X7" s="1952"/>
      <c r="Y7" s="1555"/>
    </row>
    <row r="8" spans="1:25" ht="32.1" customHeight="1">
      <c r="A8" s="1953">
        <v>2</v>
      </c>
      <c r="B8" s="1947"/>
      <c r="C8" s="1956" t="s">
        <v>1708</v>
      </c>
      <c r="D8" s="1937"/>
      <c r="E8" s="1628"/>
      <c r="F8" s="1959" t="s">
        <v>977</v>
      </c>
      <c r="G8" s="1960"/>
      <c r="H8" s="1960"/>
      <c r="I8" s="1960"/>
      <c r="J8" s="1960"/>
      <c r="K8" s="1960"/>
      <c r="L8" s="1960"/>
      <c r="M8" s="1960"/>
      <c r="N8" s="1960"/>
      <c r="O8" s="1960"/>
      <c r="P8" s="1960"/>
      <c r="Q8" s="1960"/>
      <c r="R8" s="1960"/>
      <c r="S8" s="1960"/>
      <c r="T8" s="1960"/>
      <c r="U8" s="1960"/>
      <c r="V8" s="1960"/>
      <c r="W8" s="1960"/>
      <c r="X8" s="1960"/>
      <c r="Y8" s="1316"/>
    </row>
    <row r="9" spans="1:25" ht="32.1" customHeight="1">
      <c r="A9" s="1954"/>
      <c r="B9" s="1947"/>
      <c r="C9" s="1957"/>
      <c r="D9" s="1958"/>
      <c r="E9" s="1628"/>
      <c r="F9" s="1927" t="s">
        <v>1785</v>
      </c>
      <c r="G9" s="1928"/>
      <c r="H9" s="1928"/>
      <c r="I9" s="1928"/>
      <c r="J9" s="1928"/>
      <c r="K9" s="1928"/>
      <c r="L9" s="1928"/>
      <c r="M9" s="1928"/>
      <c r="N9" s="1928"/>
      <c r="O9" s="1928"/>
      <c r="P9" s="1928"/>
      <c r="Q9" s="1928"/>
      <c r="R9" s="1928"/>
      <c r="S9" s="1928"/>
      <c r="T9" s="1928"/>
      <c r="U9" s="1928"/>
      <c r="V9" s="1928"/>
      <c r="W9" s="1928"/>
      <c r="X9" s="1928"/>
      <c r="Y9" s="1629"/>
    </row>
    <row r="10" spans="1:25" ht="32.1" customHeight="1">
      <c r="A10" s="1954"/>
      <c r="B10" s="1947"/>
      <c r="C10" s="1929" t="s">
        <v>1786</v>
      </c>
      <c r="D10" s="1930"/>
      <c r="E10" s="1029"/>
      <c r="F10" s="1933" t="s">
        <v>1787</v>
      </c>
      <c r="G10" s="1934"/>
      <c r="H10" s="1934"/>
      <c r="I10" s="1934"/>
      <c r="J10" s="1934"/>
      <c r="K10" s="1934"/>
      <c r="L10" s="1934"/>
      <c r="M10" s="1934"/>
      <c r="N10" s="1934"/>
      <c r="O10" s="1934"/>
      <c r="P10" s="1934"/>
      <c r="Q10" s="1934"/>
      <c r="R10" s="1934"/>
      <c r="S10" s="1934"/>
      <c r="T10" s="1934"/>
      <c r="U10" s="1934"/>
      <c r="V10" s="1934"/>
      <c r="W10" s="1934"/>
      <c r="X10" s="1934"/>
      <c r="Y10" s="1630"/>
    </row>
    <row r="11" spans="1:25" ht="32.1" customHeight="1">
      <c r="A11" s="1955"/>
      <c r="B11" s="1947"/>
      <c r="C11" s="1931"/>
      <c r="D11" s="1932"/>
      <c r="E11" s="1029"/>
      <c r="F11" s="1927" t="s">
        <v>1788</v>
      </c>
      <c r="G11" s="1928"/>
      <c r="H11" s="1928"/>
      <c r="I11" s="1928"/>
      <c r="J11" s="1928"/>
      <c r="K11" s="1928"/>
      <c r="L11" s="1928"/>
      <c r="M11" s="1928"/>
      <c r="N11" s="1928"/>
      <c r="O11" s="1928"/>
      <c r="P11" s="1928"/>
      <c r="Q11" s="1928"/>
      <c r="R11" s="1928"/>
      <c r="S11" s="1928"/>
      <c r="T11" s="1928"/>
      <c r="U11" s="1928"/>
      <c r="V11" s="1928"/>
      <c r="W11" s="1928"/>
      <c r="X11" s="1928"/>
      <c r="Y11" s="1630"/>
    </row>
    <row r="12" spans="1:25" ht="32.1" customHeight="1">
      <c r="A12" s="1935">
        <v>3</v>
      </c>
      <c r="B12" s="1947"/>
      <c r="C12" s="1936" t="s">
        <v>995</v>
      </c>
      <c r="D12" s="1937"/>
      <c r="E12" s="1029" t="s">
        <v>996</v>
      </c>
      <c r="F12" s="1315" t="s">
        <v>1177</v>
      </c>
      <c r="G12" s="1259"/>
      <c r="H12" s="1259"/>
      <c r="I12" s="1259"/>
      <c r="J12" s="1259"/>
      <c r="K12" s="1259"/>
      <c r="L12" s="1315"/>
      <c r="M12" s="1315"/>
      <c r="N12" s="1558"/>
      <c r="O12" s="1558"/>
      <c r="P12" s="1558"/>
      <c r="Q12" s="1558"/>
      <c r="R12" s="1558"/>
      <c r="S12" s="1558"/>
      <c r="T12" s="1631"/>
      <c r="U12" s="1631"/>
      <c r="V12" s="1631"/>
      <c r="W12" s="1631"/>
      <c r="X12" s="1631"/>
      <c r="Y12" s="1632"/>
    </row>
    <row r="13" spans="1:25" ht="32.1" customHeight="1">
      <c r="A13" s="1935"/>
      <c r="B13" s="1947"/>
      <c r="C13" s="1938"/>
      <c r="D13" s="1939"/>
      <c r="E13" s="1633" t="s">
        <v>1700</v>
      </c>
      <c r="F13" s="1041"/>
      <c r="G13" s="1041"/>
      <c r="H13" s="1041"/>
      <c r="I13" s="1041"/>
      <c r="J13" s="1041"/>
      <c r="K13" s="1041"/>
      <c r="L13" s="1042"/>
      <c r="M13" s="1042"/>
      <c r="N13" s="1559"/>
      <c r="O13" s="1559"/>
      <c r="P13" s="1559"/>
      <c r="Q13" s="1559"/>
      <c r="R13" s="1559"/>
      <c r="S13" s="1559"/>
      <c r="T13" s="1634"/>
      <c r="U13" s="1634"/>
      <c r="V13" s="1634"/>
      <c r="W13" s="1634"/>
      <c r="X13" s="1634"/>
      <c r="Y13" s="1635"/>
    </row>
    <row r="14" spans="1:25" ht="3.75" customHeight="1">
      <c r="A14" s="1935"/>
      <c r="B14" s="1947"/>
      <c r="C14" s="1938"/>
      <c r="D14" s="1939"/>
      <c r="E14" s="1633"/>
      <c r="F14" s="1041"/>
      <c r="G14" s="1041"/>
      <c r="H14" s="1041"/>
      <c r="I14" s="1041"/>
      <c r="J14" s="1041"/>
      <c r="K14" s="1041"/>
      <c r="L14" s="1042"/>
      <c r="M14" s="1042"/>
      <c r="N14" s="1559"/>
      <c r="O14" s="1559"/>
      <c r="P14" s="1559"/>
      <c r="Q14" s="1559"/>
      <c r="R14" s="1559"/>
      <c r="S14" s="1559"/>
      <c r="T14" s="1634"/>
      <c r="U14" s="1634"/>
      <c r="V14" s="1634"/>
      <c r="W14" s="1634"/>
      <c r="X14" s="1634"/>
      <c r="Y14" s="1635"/>
    </row>
    <row r="15" spans="1:25" ht="32.1" customHeight="1">
      <c r="A15" s="1935"/>
      <c r="B15" s="1947"/>
      <c r="C15" s="1938"/>
      <c r="D15" s="1939"/>
      <c r="E15" s="1633" t="s">
        <v>997</v>
      </c>
      <c r="F15" s="1041"/>
      <c r="G15" s="1041"/>
      <c r="H15" s="1041"/>
      <c r="I15" s="1041"/>
      <c r="J15" s="1041"/>
      <c r="K15" s="1041"/>
      <c r="L15" s="1042"/>
      <c r="M15" s="1042"/>
      <c r="N15" s="1559"/>
      <c r="O15" s="1559"/>
      <c r="P15" s="1559"/>
      <c r="Q15" s="1559"/>
      <c r="R15" s="1559"/>
      <c r="S15" s="1559"/>
      <c r="T15" s="1634"/>
      <c r="U15" s="1634"/>
      <c r="V15" s="1634"/>
      <c r="W15" s="1634"/>
      <c r="X15" s="1634"/>
      <c r="Y15" s="1635"/>
    </row>
    <row r="16" spans="1:25" ht="32.1" customHeight="1">
      <c r="A16" s="1935"/>
      <c r="B16" s="1947"/>
      <c r="C16" s="1938"/>
      <c r="D16" s="1939"/>
      <c r="E16" s="1636" t="s">
        <v>998</v>
      </c>
      <c r="F16" s="1637"/>
      <c r="G16" s="1637"/>
      <c r="H16" s="1637"/>
      <c r="I16" s="1637"/>
      <c r="J16" s="1637"/>
      <c r="K16" s="1638" t="s">
        <v>999</v>
      </c>
      <c r="L16" s="1637"/>
      <c r="M16" s="1042"/>
      <c r="N16" s="1559"/>
      <c r="O16" s="1559"/>
      <c r="P16" s="1559"/>
      <c r="Q16" s="1559"/>
      <c r="R16" s="1042"/>
      <c r="S16" s="1042"/>
      <c r="T16" s="1639"/>
      <c r="U16" s="1634"/>
      <c r="V16" s="1634"/>
      <c r="W16" s="1634"/>
      <c r="X16" s="1634"/>
      <c r="Y16" s="1635"/>
    </row>
    <row r="17" spans="1:25" ht="32.1" customHeight="1">
      <c r="A17" s="1935"/>
      <c r="B17" s="1947"/>
      <c r="C17" s="1938"/>
      <c r="D17" s="1939"/>
      <c r="E17" s="1628"/>
      <c r="F17" s="1032" t="s">
        <v>1000</v>
      </c>
      <c r="G17" s="1038"/>
      <c r="H17" s="1038"/>
      <c r="I17" s="1038"/>
      <c r="J17" s="1038"/>
      <c r="K17" s="1628"/>
      <c r="L17" s="1927" t="s">
        <v>1001</v>
      </c>
      <c r="M17" s="1928"/>
      <c r="N17" s="1928"/>
      <c r="O17" s="1078"/>
      <c r="P17" s="1559"/>
      <c r="Q17" s="1559"/>
      <c r="R17" s="1559"/>
      <c r="S17" s="1559"/>
      <c r="T17" s="1634"/>
      <c r="U17" s="1634"/>
      <c r="V17" s="1634"/>
      <c r="W17" s="1634"/>
      <c r="X17" s="1634"/>
      <c r="Y17" s="1640"/>
    </row>
    <row r="18" spans="1:25" ht="32.1" customHeight="1">
      <c r="A18" s="1953">
        <v>4</v>
      </c>
      <c r="B18" s="1947"/>
      <c r="C18" s="1972" t="s">
        <v>959</v>
      </c>
      <c r="D18" s="1973"/>
      <c r="E18" s="1314"/>
      <c r="F18" s="1976" t="s">
        <v>958</v>
      </c>
      <c r="G18" s="1976"/>
      <c r="H18" s="1976"/>
      <c r="I18" s="1976"/>
      <c r="J18" s="1976"/>
      <c r="K18" s="1976"/>
      <c r="L18" s="1976"/>
      <c r="M18" s="1976"/>
      <c r="N18" s="1976"/>
      <c r="O18" s="1976"/>
      <c r="P18" s="1976"/>
      <c r="Q18" s="1976"/>
      <c r="R18" s="1976"/>
      <c r="S18" s="1976"/>
      <c r="T18" s="1976"/>
      <c r="U18" s="1976"/>
      <c r="V18" s="1976"/>
      <c r="W18" s="1976"/>
      <c r="X18" s="1976"/>
      <c r="Y18" s="1641"/>
    </row>
    <row r="19" spans="1:25" ht="32.1" customHeight="1">
      <c r="A19" s="1955"/>
      <c r="B19" s="1947"/>
      <c r="C19" s="1974"/>
      <c r="D19" s="1975"/>
      <c r="E19" s="1642"/>
      <c r="F19" s="1643" t="s">
        <v>957</v>
      </c>
      <c r="G19" s="1644"/>
      <c r="H19" s="1644"/>
      <c r="I19" s="1644"/>
      <c r="J19" s="1644"/>
      <c r="K19" s="1644"/>
      <c r="L19" s="1644"/>
      <c r="M19" s="1644"/>
      <c r="N19" s="1644"/>
      <c r="O19" s="1644"/>
      <c r="P19" s="1644"/>
      <c r="Q19" s="1644"/>
      <c r="R19" s="1644"/>
      <c r="S19" s="1644"/>
      <c r="T19" s="1644"/>
      <c r="U19" s="1644"/>
      <c r="V19" s="1644"/>
      <c r="W19" s="1644"/>
      <c r="X19" s="1644"/>
      <c r="Y19" s="1645"/>
    </row>
    <row r="20" spans="1:25" ht="31.5" customHeight="1">
      <c r="A20" s="1977">
        <v>5</v>
      </c>
      <c r="B20" s="1947"/>
      <c r="C20" s="1959" t="s">
        <v>966</v>
      </c>
      <c r="D20" s="1966"/>
      <c r="E20" s="1033"/>
      <c r="F20" s="1978" t="s">
        <v>1789</v>
      </c>
      <c r="G20" s="1978"/>
      <c r="H20" s="1978"/>
      <c r="I20" s="1978"/>
      <c r="J20" s="1978"/>
      <c r="K20" s="1978"/>
      <c r="L20" s="1978"/>
      <c r="M20" s="1978"/>
      <c r="N20" s="1978"/>
      <c r="O20" s="1978"/>
      <c r="P20" s="1978"/>
      <c r="Q20" s="1978"/>
      <c r="R20" s="1978"/>
      <c r="S20" s="1978"/>
      <c r="T20" s="1978"/>
      <c r="U20" s="1978"/>
      <c r="V20" s="1978"/>
      <c r="W20" s="1978"/>
      <c r="X20" s="1978"/>
      <c r="Y20" s="1553"/>
    </row>
    <row r="21" spans="1:25" ht="30" customHeight="1">
      <c r="A21" s="1977"/>
      <c r="B21" s="1947"/>
      <c r="C21" s="1933"/>
      <c r="D21" s="1967"/>
      <c r="E21" s="1979" t="s">
        <v>965</v>
      </c>
      <c r="F21" s="1980"/>
      <c r="G21" s="1980"/>
      <c r="H21" s="1980"/>
      <c r="I21" s="1980"/>
      <c r="J21" s="1980"/>
      <c r="K21" s="1980"/>
      <c r="L21" s="1980"/>
      <c r="M21" s="1980"/>
      <c r="N21" s="1980"/>
      <c r="O21" s="1980"/>
      <c r="P21" s="1980"/>
      <c r="Q21" s="1980"/>
      <c r="R21" s="1980"/>
      <c r="S21" s="1980"/>
      <c r="T21" s="1042" t="s">
        <v>156</v>
      </c>
      <c r="U21" s="1041"/>
      <c r="V21" s="1041"/>
      <c r="W21" s="1041"/>
      <c r="X21" s="1040"/>
      <c r="Y21" s="1039"/>
    </row>
    <row r="22" spans="1:25" ht="42.75" customHeight="1">
      <c r="A22" s="1977"/>
      <c r="B22" s="1947"/>
      <c r="C22" s="1933"/>
      <c r="D22" s="1967"/>
      <c r="E22" s="1029"/>
      <c r="F22" s="1981" t="s">
        <v>1790</v>
      </c>
      <c r="G22" s="1982"/>
      <c r="H22" s="1982"/>
      <c r="I22" s="1982"/>
      <c r="J22" s="1982"/>
      <c r="K22" s="1982"/>
      <c r="L22" s="1982"/>
      <c r="M22" s="1982"/>
      <c r="N22" s="1982"/>
      <c r="O22" s="1982"/>
      <c r="P22" s="1982"/>
      <c r="Q22" s="1982"/>
      <c r="R22" s="1982"/>
      <c r="S22" s="1982"/>
      <c r="T22" s="1982"/>
      <c r="U22" s="1982"/>
      <c r="V22" s="1982"/>
      <c r="W22" s="1982"/>
      <c r="X22" s="1982"/>
      <c r="Y22" s="1983"/>
    </row>
    <row r="23" spans="1:25" ht="42.75" customHeight="1">
      <c r="A23" s="1977"/>
      <c r="B23" s="1947"/>
      <c r="C23" s="1933"/>
      <c r="D23" s="1967"/>
      <c r="E23" s="1029"/>
      <c r="F23" s="1984" t="s">
        <v>1791</v>
      </c>
      <c r="G23" s="1978"/>
      <c r="H23" s="1978"/>
      <c r="I23" s="1978"/>
      <c r="J23" s="1978"/>
      <c r="K23" s="1978"/>
      <c r="L23" s="1978"/>
      <c r="M23" s="1978"/>
      <c r="N23" s="1978"/>
      <c r="O23" s="1978"/>
      <c r="P23" s="1978"/>
      <c r="Q23" s="1978"/>
      <c r="R23" s="1978"/>
      <c r="S23" s="1978"/>
      <c r="T23" s="1978"/>
      <c r="U23" s="1978"/>
      <c r="V23" s="1978"/>
      <c r="W23" s="1978"/>
      <c r="X23" s="1978"/>
      <c r="Y23" s="1985"/>
    </row>
    <row r="24" spans="1:25" ht="30" customHeight="1">
      <c r="A24" s="1977"/>
      <c r="B24" s="1947"/>
      <c r="C24" s="1933"/>
      <c r="D24" s="1967"/>
      <c r="E24" s="1029"/>
      <c r="F24" s="1032" t="s">
        <v>964</v>
      </c>
      <c r="G24" s="1038"/>
      <c r="H24" s="1038"/>
      <c r="I24" s="1038"/>
      <c r="J24" s="1038"/>
      <c r="K24" s="1038"/>
      <c r="L24" s="1036"/>
      <c r="M24" s="1037"/>
      <c r="N24" s="1036"/>
      <c r="O24" s="1036"/>
      <c r="P24" s="1036"/>
      <c r="Q24" s="1036"/>
      <c r="R24" s="1036"/>
      <c r="S24" s="1036"/>
      <c r="T24" s="1036"/>
      <c r="U24" s="1036"/>
      <c r="V24" s="1036"/>
      <c r="W24" s="1036"/>
      <c r="X24" s="1035"/>
      <c r="Y24" s="1034"/>
    </row>
    <row r="25" spans="1:25" ht="30" customHeight="1">
      <c r="A25" s="1977"/>
      <c r="B25" s="1947"/>
      <c r="C25" s="1933"/>
      <c r="D25" s="1967"/>
      <c r="E25" s="1029"/>
      <c r="F25" s="1961" t="s">
        <v>963</v>
      </c>
      <c r="G25" s="1962"/>
      <c r="H25" s="1962"/>
      <c r="I25" s="1962"/>
      <c r="J25" s="1962"/>
      <c r="K25" s="1962"/>
      <c r="L25" s="1962"/>
      <c r="M25" s="1962"/>
      <c r="N25" s="1962"/>
      <c r="O25" s="1962"/>
      <c r="P25" s="1962"/>
      <c r="Q25" s="1962"/>
      <c r="R25" s="1962"/>
      <c r="S25" s="1962"/>
      <c r="T25" s="1962"/>
      <c r="U25" s="1962"/>
      <c r="V25" s="1036"/>
      <c r="W25" s="1036"/>
      <c r="X25" s="1035"/>
      <c r="Y25" s="1034"/>
    </row>
    <row r="26" spans="1:25" ht="30" customHeight="1">
      <c r="A26" s="1977"/>
      <c r="B26" s="1947"/>
      <c r="C26" s="1933"/>
      <c r="D26" s="1967"/>
      <c r="E26" s="1029"/>
      <c r="F26" s="1032" t="s">
        <v>962</v>
      </c>
      <c r="G26" s="1566"/>
      <c r="H26" s="1566"/>
      <c r="I26" s="1566"/>
      <c r="J26" s="1566"/>
      <c r="K26" s="1566"/>
      <c r="L26" s="1566"/>
      <c r="M26" s="1566"/>
      <c r="N26" s="1566"/>
      <c r="O26" s="1566"/>
      <c r="P26" s="1566"/>
      <c r="Q26" s="1566"/>
      <c r="R26" s="1566"/>
      <c r="S26" s="1566"/>
      <c r="T26" s="1566"/>
      <c r="U26" s="1566"/>
      <c r="V26" s="1036"/>
      <c r="W26" s="1036"/>
      <c r="X26" s="1035"/>
      <c r="Y26" s="1034"/>
    </row>
    <row r="27" spans="1:25" ht="30" customHeight="1">
      <c r="A27" s="1977"/>
      <c r="B27" s="1947"/>
      <c r="C27" s="1927"/>
      <c r="D27" s="1968"/>
      <c r="E27" s="1029"/>
      <c r="F27" s="1032" t="s">
        <v>961</v>
      </c>
      <c r="G27" s="1566"/>
      <c r="H27" s="1566"/>
      <c r="I27" s="1566"/>
      <c r="J27" s="1566"/>
      <c r="K27" s="1566"/>
      <c r="L27" s="1566"/>
      <c r="M27" s="1566"/>
      <c r="N27" s="1566"/>
      <c r="O27" s="1566"/>
      <c r="P27" s="1566"/>
      <c r="Q27" s="1566"/>
      <c r="R27" s="1566"/>
      <c r="S27" s="1566"/>
      <c r="T27" s="1566"/>
      <c r="U27" s="1566"/>
      <c r="V27" s="1036"/>
      <c r="W27" s="1036"/>
      <c r="X27" s="1035"/>
      <c r="Y27" s="1034"/>
    </row>
    <row r="28" spans="1:25" ht="51" customHeight="1">
      <c r="A28" s="1963">
        <v>6</v>
      </c>
      <c r="B28" s="1947"/>
      <c r="C28" s="1959" t="s">
        <v>1127</v>
      </c>
      <c r="D28" s="1966"/>
      <c r="E28" s="1029"/>
      <c r="F28" s="1969" t="s">
        <v>1128</v>
      </c>
      <c r="G28" s="1970"/>
      <c r="H28" s="1970"/>
      <c r="I28" s="1970"/>
      <c r="J28" s="1970"/>
      <c r="K28" s="1970"/>
      <c r="L28" s="1970"/>
      <c r="M28" s="1970"/>
      <c r="N28" s="1970"/>
      <c r="O28" s="1970"/>
      <c r="P28" s="1970"/>
      <c r="Q28" s="1970"/>
      <c r="R28" s="1970"/>
      <c r="S28" s="1970"/>
      <c r="T28" s="1970"/>
      <c r="U28" s="1970"/>
      <c r="V28" s="1970"/>
      <c r="W28" s="1970"/>
      <c r="X28" s="1970"/>
      <c r="Y28" s="1971"/>
    </row>
    <row r="29" spans="1:25" ht="51" customHeight="1">
      <c r="A29" s="1964"/>
      <c r="B29" s="1947"/>
      <c r="C29" s="1933"/>
      <c r="D29" s="1967"/>
      <c r="E29" s="1029"/>
      <c r="F29" s="1969" t="s">
        <v>1792</v>
      </c>
      <c r="G29" s="1970"/>
      <c r="H29" s="1970"/>
      <c r="I29" s="1970"/>
      <c r="J29" s="1970"/>
      <c r="K29" s="1970"/>
      <c r="L29" s="1970"/>
      <c r="M29" s="1970"/>
      <c r="N29" s="1970"/>
      <c r="O29" s="1970"/>
      <c r="P29" s="1970"/>
      <c r="Q29" s="1970"/>
      <c r="R29" s="1970"/>
      <c r="S29" s="1970"/>
      <c r="T29" s="1970"/>
      <c r="U29" s="1970"/>
      <c r="V29" s="1970"/>
      <c r="W29" s="1970"/>
      <c r="X29" s="1970"/>
      <c r="Y29" s="1971"/>
    </row>
    <row r="30" spans="1:25" ht="51.75" customHeight="1">
      <c r="A30" s="1965"/>
      <c r="B30" s="1948"/>
      <c r="C30" s="1927"/>
      <c r="D30" s="1968"/>
      <c r="E30" s="1029"/>
      <c r="F30" s="1969" t="s">
        <v>1487</v>
      </c>
      <c r="G30" s="1970"/>
      <c r="H30" s="1970"/>
      <c r="I30" s="1970"/>
      <c r="J30" s="1970"/>
      <c r="K30" s="1970"/>
      <c r="L30" s="1970"/>
      <c r="M30" s="1970"/>
      <c r="N30" s="1970"/>
      <c r="O30" s="1970"/>
      <c r="P30" s="1970"/>
      <c r="Q30" s="1970"/>
      <c r="R30" s="1970"/>
      <c r="S30" s="1970"/>
      <c r="T30" s="1970"/>
      <c r="U30" s="1970"/>
      <c r="V30" s="1970"/>
      <c r="W30" s="1970"/>
      <c r="X30" s="1970"/>
      <c r="Y30" s="1971"/>
    </row>
    <row r="31" spans="1:25" ht="27" customHeight="1">
      <c r="A31" s="1935">
        <v>7</v>
      </c>
      <c r="B31" s="2004" t="s">
        <v>1498</v>
      </c>
      <c r="C31" s="2007" t="s">
        <v>1709</v>
      </c>
      <c r="D31" s="2008"/>
      <c r="E31" s="1961" t="s">
        <v>1002</v>
      </c>
      <c r="F31" s="1962"/>
      <c r="G31" s="1986"/>
      <c r="H31" s="1986"/>
      <c r="I31" s="1987" t="s">
        <v>1003</v>
      </c>
      <c r="J31" s="1987"/>
      <c r="K31" s="1988"/>
      <c r="L31" s="1551" t="s">
        <v>1004</v>
      </c>
      <c r="M31" s="1646"/>
      <c r="N31" s="1646"/>
      <c r="O31" s="1646"/>
      <c r="P31" s="1646"/>
      <c r="Q31" s="1646"/>
      <c r="R31" s="1646"/>
      <c r="S31" s="1646"/>
      <c r="T31" s="1646"/>
      <c r="U31" s="1646"/>
      <c r="V31" s="1646"/>
      <c r="W31" s="1646"/>
      <c r="X31" s="1646"/>
      <c r="Y31" s="1647"/>
    </row>
    <row r="32" spans="1:25" ht="27" customHeight="1">
      <c r="A32" s="1935"/>
      <c r="B32" s="2004"/>
      <c r="C32" s="2009"/>
      <c r="D32" s="2010"/>
      <c r="E32" s="2011" t="s">
        <v>1005</v>
      </c>
      <c r="F32" s="1987"/>
      <c r="G32" s="1986" t="str">
        <f>IF(G31="","",ROUNDDOWN(G31/[5]様式1!F38,2))</f>
        <v/>
      </c>
      <c r="H32" s="1986"/>
      <c r="I32" s="1987" t="s">
        <v>1003</v>
      </c>
      <c r="J32" s="1987"/>
      <c r="K32" s="1988"/>
      <c r="L32" s="1551" t="s">
        <v>1006</v>
      </c>
      <c r="M32" s="1646"/>
      <c r="N32" s="1646"/>
      <c r="O32" s="1646"/>
      <c r="P32" s="1646"/>
      <c r="Q32" s="1646"/>
      <c r="R32" s="1646"/>
      <c r="S32" s="1646"/>
      <c r="T32" s="1646"/>
      <c r="U32" s="1646"/>
      <c r="V32" s="1646"/>
      <c r="W32" s="1646"/>
      <c r="X32" s="1646"/>
      <c r="Y32" s="1647"/>
    </row>
    <row r="33" spans="1:25" ht="27" customHeight="1">
      <c r="A33" s="1935"/>
      <c r="B33" s="2005"/>
      <c r="C33" s="2009"/>
      <c r="D33" s="2010"/>
      <c r="E33" s="2011" t="s">
        <v>1701</v>
      </c>
      <c r="F33" s="1987"/>
      <c r="G33" s="1986"/>
      <c r="H33" s="1986"/>
      <c r="I33" s="1987" t="s">
        <v>1003</v>
      </c>
      <c r="J33" s="1987"/>
      <c r="K33" s="1988"/>
      <c r="L33" s="1989"/>
      <c r="M33" s="1989"/>
      <c r="N33" s="1989"/>
      <c r="O33" s="1989"/>
      <c r="P33" s="1989"/>
      <c r="Q33" s="1989"/>
      <c r="R33" s="1989"/>
      <c r="S33" s="1989"/>
      <c r="T33" s="1989"/>
      <c r="U33" s="1989"/>
      <c r="V33" s="1989"/>
      <c r="W33" s="1989"/>
      <c r="X33" s="1989"/>
      <c r="Y33" s="1417"/>
    </row>
    <row r="34" spans="1:25" s="1376" customFormat="1" ht="19.5" customHeight="1">
      <c r="A34" s="1990">
        <v>8</v>
      </c>
      <c r="B34" s="2006"/>
      <c r="C34" s="1993" t="s">
        <v>1710</v>
      </c>
      <c r="D34" s="1994"/>
      <c r="E34" s="1999" t="s">
        <v>1488</v>
      </c>
      <c r="F34" s="2000"/>
      <c r="G34" s="2001"/>
      <c r="H34" s="2001"/>
      <c r="I34" s="2001"/>
      <c r="J34" s="2001"/>
      <c r="K34" s="2001"/>
      <c r="L34" s="2001"/>
      <c r="M34" s="2001"/>
      <c r="N34" s="2001"/>
      <c r="O34" s="2001"/>
      <c r="P34" s="2002" t="s">
        <v>1489</v>
      </c>
      <c r="Q34" s="2002"/>
      <c r="R34" s="2003" t="s">
        <v>1490</v>
      </c>
      <c r="S34" s="2003"/>
      <c r="T34" s="1381"/>
      <c r="U34" s="2002" t="s">
        <v>1491</v>
      </c>
      <c r="V34" s="2002"/>
      <c r="W34" s="1560"/>
      <c r="X34" s="1382"/>
      <c r="Y34" s="1383"/>
    </row>
    <row r="35" spans="1:25" s="1376" customFormat="1" ht="19.5" customHeight="1">
      <c r="A35" s="1991"/>
      <c r="B35" s="2005"/>
      <c r="C35" s="1995"/>
      <c r="D35" s="1996"/>
      <c r="E35" s="1078"/>
      <c r="F35" s="1078" t="s">
        <v>1492</v>
      </c>
      <c r="G35" s="2012"/>
      <c r="H35" s="2012"/>
      <c r="I35" s="2012"/>
      <c r="J35" s="2012"/>
      <c r="K35" s="2012"/>
      <c r="L35" s="2012"/>
      <c r="M35" s="2012"/>
      <c r="N35" s="2012"/>
      <c r="O35" s="2012"/>
      <c r="P35" s="2013" t="s">
        <v>1489</v>
      </c>
      <c r="Q35" s="2013"/>
      <c r="R35" s="2014" t="s">
        <v>1490</v>
      </c>
      <c r="S35" s="2014"/>
      <c r="T35" s="1384"/>
      <c r="U35" s="2013" t="s">
        <v>1491</v>
      </c>
      <c r="V35" s="2013"/>
      <c r="W35" s="1561"/>
      <c r="X35" s="1385"/>
      <c r="Y35" s="1386"/>
    </row>
    <row r="36" spans="1:25" s="1376" customFormat="1" ht="19.5" customHeight="1">
      <c r="A36" s="1991"/>
      <c r="B36" s="2005"/>
      <c r="C36" s="1995"/>
      <c r="D36" s="1996"/>
      <c r="E36" s="1078"/>
      <c r="F36" s="1078" t="s">
        <v>1492</v>
      </c>
      <c r="G36" s="2012"/>
      <c r="H36" s="2012"/>
      <c r="I36" s="2012"/>
      <c r="J36" s="2012"/>
      <c r="K36" s="2012"/>
      <c r="L36" s="2012"/>
      <c r="M36" s="2012"/>
      <c r="N36" s="2012"/>
      <c r="O36" s="2012"/>
      <c r="P36" s="2013" t="s">
        <v>1489</v>
      </c>
      <c r="Q36" s="2013"/>
      <c r="R36" s="2014" t="s">
        <v>1490</v>
      </c>
      <c r="S36" s="2014"/>
      <c r="T36" s="1384"/>
      <c r="U36" s="2013" t="s">
        <v>1491</v>
      </c>
      <c r="V36" s="2013"/>
      <c r="W36" s="1561"/>
      <c r="X36" s="1385"/>
      <c r="Y36" s="1386"/>
    </row>
    <row r="37" spans="1:25" s="1376" customFormat="1" ht="19.5" customHeight="1">
      <c r="A37" s="1991"/>
      <c r="B37" s="2005"/>
      <c r="C37" s="1995"/>
      <c r="D37" s="1996"/>
      <c r="E37" s="1078"/>
      <c r="F37" s="1078" t="s">
        <v>1492</v>
      </c>
      <c r="G37" s="2012"/>
      <c r="H37" s="2012"/>
      <c r="I37" s="2012"/>
      <c r="J37" s="2012"/>
      <c r="K37" s="2012"/>
      <c r="L37" s="2012"/>
      <c r="M37" s="2012"/>
      <c r="N37" s="2012"/>
      <c r="O37" s="2012"/>
      <c r="P37" s="2013" t="s">
        <v>1489</v>
      </c>
      <c r="Q37" s="2013"/>
      <c r="R37" s="2014" t="s">
        <v>1490</v>
      </c>
      <c r="S37" s="2014"/>
      <c r="T37" s="1384"/>
      <c r="U37" s="2013" t="s">
        <v>1491</v>
      </c>
      <c r="V37" s="2013"/>
      <c r="W37" s="1561"/>
      <c r="X37" s="1385"/>
      <c r="Y37" s="1386"/>
    </row>
    <row r="38" spans="1:25" s="1376" customFormat="1" ht="19.5" customHeight="1">
      <c r="A38" s="1992"/>
      <c r="B38" s="2005"/>
      <c r="C38" s="1997"/>
      <c r="D38" s="1998"/>
      <c r="E38" s="1565"/>
      <c r="F38" s="1566" t="s">
        <v>1492</v>
      </c>
      <c r="G38" s="2015"/>
      <c r="H38" s="2015"/>
      <c r="I38" s="2015"/>
      <c r="J38" s="2015"/>
      <c r="K38" s="2015"/>
      <c r="L38" s="2015"/>
      <c r="M38" s="2015"/>
      <c r="N38" s="2015"/>
      <c r="O38" s="2015"/>
      <c r="P38" s="2016" t="s">
        <v>1489</v>
      </c>
      <c r="Q38" s="2016"/>
      <c r="R38" s="2017" t="s">
        <v>1490</v>
      </c>
      <c r="S38" s="2017"/>
      <c r="T38" s="1387"/>
      <c r="U38" s="2016" t="s">
        <v>1491</v>
      </c>
      <c r="V38" s="2016"/>
      <c r="W38" s="1572"/>
      <c r="X38" s="1388"/>
      <c r="Y38" s="1389"/>
    </row>
    <row r="39" spans="1:25" ht="27" customHeight="1">
      <c r="A39" s="1563">
        <v>9</v>
      </c>
      <c r="B39" s="2005"/>
      <c r="C39" s="1557" t="s">
        <v>1711</v>
      </c>
      <c r="D39" s="1555"/>
      <c r="E39" s="2023" t="s">
        <v>1007</v>
      </c>
      <c r="F39" s="2024"/>
      <c r="G39" s="1029"/>
      <c r="H39" s="1648" t="s">
        <v>1008</v>
      </c>
      <c r="I39" s="1029"/>
      <c r="J39" s="2011" t="s">
        <v>236</v>
      </c>
      <c r="K39" s="1988"/>
      <c r="L39" s="2023" t="s">
        <v>1009</v>
      </c>
      <c r="M39" s="2024"/>
      <c r="N39" s="1029"/>
      <c r="O39" s="1648" t="s">
        <v>1008</v>
      </c>
      <c r="P39" s="1029"/>
      <c r="Q39" s="1648" t="s">
        <v>236</v>
      </c>
      <c r="R39" s="2023" t="s">
        <v>1010</v>
      </c>
      <c r="S39" s="2025"/>
      <c r="T39" s="2024"/>
      <c r="U39" s="1029"/>
      <c r="V39" s="1648" t="s">
        <v>1008</v>
      </c>
      <c r="W39" s="1029"/>
      <c r="X39" s="1488" t="s">
        <v>236</v>
      </c>
      <c r="Y39" s="1649"/>
    </row>
    <row r="40" spans="1:25" ht="27.75" customHeight="1">
      <c r="A40" s="1953">
        <v>10</v>
      </c>
      <c r="B40" s="2005"/>
      <c r="C40" s="2026" t="s">
        <v>1793</v>
      </c>
      <c r="D40" s="1435" t="s">
        <v>1712</v>
      </c>
      <c r="E40" s="1554" t="s">
        <v>171</v>
      </c>
      <c r="F40" s="1569"/>
      <c r="G40" s="1650" t="s">
        <v>1011</v>
      </c>
      <c r="H40" s="1651"/>
      <c r="I40" s="1651"/>
      <c r="J40" s="1651"/>
      <c r="K40" s="1651"/>
      <c r="L40" s="1651"/>
      <c r="M40" s="1651"/>
      <c r="N40" s="1651"/>
      <c r="O40" s="1651"/>
      <c r="P40" s="1552"/>
      <c r="Q40" s="1552"/>
      <c r="R40" s="1552"/>
      <c r="S40" s="1552"/>
      <c r="T40" s="1552"/>
      <c r="U40" s="1652"/>
      <c r="V40" s="1652"/>
      <c r="W40" s="1652"/>
      <c r="X40" s="1652"/>
      <c r="Y40" s="1653"/>
    </row>
    <row r="41" spans="1:25" ht="27.75" customHeight="1">
      <c r="A41" s="1954"/>
      <c r="B41" s="2005"/>
      <c r="C41" s="2027"/>
      <c r="D41" s="1435" t="s">
        <v>1794</v>
      </c>
      <c r="E41" s="1029"/>
      <c r="F41" s="2011" t="s">
        <v>1012</v>
      </c>
      <c r="G41" s="1987"/>
      <c r="H41" s="1987"/>
      <c r="I41" s="1987"/>
      <c r="J41" s="1988"/>
      <c r="K41" s="1029"/>
      <c r="L41" s="1984" t="s">
        <v>1013</v>
      </c>
      <c r="M41" s="1978"/>
      <c r="N41" s="1978"/>
      <c r="O41" s="1978"/>
      <c r="P41" s="1978"/>
      <c r="Q41" s="1029"/>
      <c r="R41" s="1961" t="s">
        <v>1014</v>
      </c>
      <c r="S41" s="1962"/>
      <c r="T41" s="1962"/>
      <c r="U41" s="1962"/>
      <c r="V41" s="1962"/>
      <c r="W41" s="1962"/>
      <c r="X41" s="1962"/>
      <c r="Y41" s="1553"/>
    </row>
    <row r="42" spans="1:25" ht="27.75" customHeight="1">
      <c r="A42" s="1954"/>
      <c r="B42" s="2005"/>
      <c r="C42" s="2027"/>
      <c r="D42" s="2032" t="s">
        <v>1713</v>
      </c>
      <c r="E42" s="2038" t="s">
        <v>1015</v>
      </c>
      <c r="F42" s="2039"/>
      <c r="G42" s="2039"/>
      <c r="H42" s="2039"/>
      <c r="I42" s="2018" t="s">
        <v>1016</v>
      </c>
      <c r="J42" s="2018"/>
      <c r="K42" s="2018"/>
      <c r="L42" s="2018"/>
      <c r="M42" s="1654"/>
      <c r="N42" s="1655" t="s">
        <v>1017</v>
      </c>
      <c r="O42" s="1656"/>
      <c r="P42" s="2019" t="s">
        <v>1018</v>
      </c>
      <c r="Q42" s="2019"/>
      <c r="R42" s="2019"/>
      <c r="S42" s="2019"/>
      <c r="T42" s="1657"/>
      <c r="U42" s="1655" t="s">
        <v>1017</v>
      </c>
      <c r="V42" s="1259"/>
      <c r="W42" s="1259"/>
      <c r="X42" s="1259"/>
      <c r="Y42" s="1658"/>
    </row>
    <row r="43" spans="1:25" ht="27.75" customHeight="1">
      <c r="A43" s="1954"/>
      <c r="B43" s="2005"/>
      <c r="C43" s="2027"/>
      <c r="D43" s="2033"/>
      <c r="E43" s="2020" t="s">
        <v>1019</v>
      </c>
      <c r="F43" s="2021"/>
      <c r="G43" s="2021"/>
      <c r="H43" s="2021"/>
      <c r="I43" s="1029"/>
      <c r="J43" s="1648"/>
      <c r="K43" s="1648"/>
      <c r="L43" s="1648"/>
      <c r="M43" s="1648"/>
      <c r="N43" s="1566"/>
      <c r="O43" s="1566"/>
      <c r="P43" s="1643"/>
      <c r="Q43" s="1566"/>
      <c r="R43" s="1648"/>
      <c r="S43" s="1648"/>
      <c r="T43" s="1648"/>
      <c r="U43" s="1648"/>
      <c r="V43" s="1042"/>
      <c r="W43" s="1042"/>
      <c r="X43" s="1042"/>
      <c r="Y43" s="1659"/>
    </row>
    <row r="44" spans="1:25" ht="51.75" customHeight="1">
      <c r="A44" s="1954"/>
      <c r="B44" s="2005"/>
      <c r="C44" s="2027"/>
      <c r="D44" s="1359" t="s">
        <v>1714</v>
      </c>
      <c r="E44" s="1029"/>
      <c r="F44" s="2011" t="s">
        <v>1020</v>
      </c>
      <c r="G44" s="1987"/>
      <c r="H44" s="1987"/>
      <c r="I44" s="1029"/>
      <c r="J44" s="2022" t="s">
        <v>1021</v>
      </c>
      <c r="K44" s="1989"/>
      <c r="L44" s="1989"/>
      <c r="M44" s="1978"/>
      <c r="N44" s="1978"/>
      <c r="O44" s="1978"/>
      <c r="P44" s="1978"/>
      <c r="Q44" s="1978"/>
      <c r="R44" s="1978"/>
      <c r="S44" s="1978"/>
      <c r="T44" s="1978"/>
      <c r="U44" s="1978"/>
      <c r="V44" s="1978"/>
      <c r="W44" s="1978"/>
      <c r="X44" s="1650" t="s">
        <v>156</v>
      </c>
      <c r="Y44" s="1660"/>
    </row>
    <row r="45" spans="1:25" ht="33" customHeight="1">
      <c r="A45" s="1954"/>
      <c r="B45" s="2005"/>
      <c r="C45" s="2027"/>
      <c r="D45" s="1435" t="s">
        <v>1715</v>
      </c>
      <c r="E45" s="1029"/>
      <c r="F45" s="2011" t="s">
        <v>1022</v>
      </c>
      <c r="G45" s="1987"/>
      <c r="H45" s="1987"/>
      <c r="I45" s="1987"/>
      <c r="J45" s="1988"/>
      <c r="K45" s="1029"/>
      <c r="L45" s="2011" t="s">
        <v>1023</v>
      </c>
      <c r="M45" s="1987"/>
      <c r="N45" s="1987"/>
      <c r="O45" s="1987"/>
      <c r="P45" s="1987"/>
      <c r="Q45" s="1029"/>
      <c r="R45" s="1961" t="s">
        <v>1024</v>
      </c>
      <c r="S45" s="1962"/>
      <c r="T45" s="1960"/>
      <c r="U45" s="1980"/>
      <c r="V45" s="1980"/>
      <c r="W45" s="1980"/>
      <c r="X45" s="1576" t="s">
        <v>694</v>
      </c>
      <c r="Y45" s="1577"/>
    </row>
    <row r="46" spans="1:25" ht="33" customHeight="1">
      <c r="A46" s="1955"/>
      <c r="B46" s="2005"/>
      <c r="C46" s="2031"/>
      <c r="D46" s="1359" t="s">
        <v>1716</v>
      </c>
      <c r="E46" s="1390"/>
      <c r="F46" s="1576" t="s">
        <v>1408</v>
      </c>
      <c r="G46" s="1650"/>
      <c r="H46" s="1650"/>
      <c r="I46" s="1650"/>
      <c r="J46" s="1650"/>
      <c r="K46" s="1650"/>
      <c r="L46" s="1650"/>
      <c r="M46" s="1650"/>
      <c r="N46" s="1650"/>
      <c r="O46" s="1650"/>
      <c r="P46" s="1552"/>
      <c r="Q46" s="1552"/>
      <c r="R46" s="1552"/>
      <c r="S46" s="1552"/>
      <c r="T46" s="1552"/>
      <c r="U46" s="1562"/>
      <c r="V46" s="1562"/>
      <c r="W46" s="1562"/>
      <c r="X46" s="1576"/>
      <c r="Y46" s="1577"/>
    </row>
    <row r="47" spans="1:25" ht="35.25" customHeight="1">
      <c r="A47" s="1935">
        <v>11</v>
      </c>
      <c r="B47" s="2005"/>
      <c r="C47" s="2026" t="s">
        <v>1795</v>
      </c>
      <c r="D47" s="1553" t="s">
        <v>1025</v>
      </c>
      <c r="E47" s="1029"/>
      <c r="F47" s="1961" t="s">
        <v>976</v>
      </c>
      <c r="G47" s="1962"/>
      <c r="H47" s="1962"/>
      <c r="I47" s="1962"/>
      <c r="J47" s="1962"/>
      <c r="K47" s="1962"/>
      <c r="L47" s="1962"/>
      <c r="M47" s="1962"/>
      <c r="N47" s="1962"/>
      <c r="O47" s="1962"/>
      <c r="P47" s="1962"/>
      <c r="Q47" s="1029"/>
      <c r="R47" s="1961" t="s">
        <v>960</v>
      </c>
      <c r="S47" s="1962"/>
      <c r="T47" s="1962"/>
      <c r="U47" s="1962"/>
      <c r="V47" s="1962"/>
      <c r="W47" s="1962"/>
      <c r="X47" s="1962"/>
      <c r="Y47" s="1553"/>
    </row>
    <row r="48" spans="1:25" ht="35.25" customHeight="1">
      <c r="A48" s="1935"/>
      <c r="B48" s="2005"/>
      <c r="C48" s="2027"/>
      <c r="D48" s="2029" t="s">
        <v>1409</v>
      </c>
      <c r="E48" s="1999" t="s">
        <v>1410</v>
      </c>
      <c r="F48" s="2000"/>
      <c r="G48" s="2000"/>
      <c r="H48" s="2000"/>
      <c r="I48" s="2000"/>
      <c r="J48" s="2000"/>
      <c r="K48" s="2034"/>
      <c r="L48" s="2034"/>
      <c r="M48" s="2034"/>
      <c r="N48" s="2034"/>
      <c r="O48" s="2034"/>
      <c r="P48" s="2034"/>
      <c r="Q48" s="2034"/>
      <c r="R48" s="1315" t="s">
        <v>156</v>
      </c>
      <c r="S48" s="1315"/>
      <c r="T48" s="1315"/>
      <c r="U48" s="1259"/>
      <c r="V48" s="1259"/>
      <c r="W48" s="1259"/>
      <c r="X48" s="1259"/>
      <c r="Y48" s="1316"/>
    </row>
    <row r="49" spans="1:26" ht="35.25" customHeight="1">
      <c r="A49" s="1935"/>
      <c r="B49" s="2005"/>
      <c r="C49" s="2027"/>
      <c r="D49" s="2030"/>
      <c r="E49" s="1029"/>
      <c r="F49" s="2011" t="s">
        <v>1452</v>
      </c>
      <c r="G49" s="1987"/>
      <c r="H49" s="1987"/>
      <c r="I49" s="1987"/>
      <c r="J49" s="1987"/>
      <c r="K49" s="1987"/>
      <c r="L49" s="1987"/>
      <c r="M49" s="1987"/>
      <c r="N49" s="1029"/>
      <c r="O49" s="1984" t="s">
        <v>1028</v>
      </c>
      <c r="P49" s="1978"/>
      <c r="Q49" s="1978"/>
      <c r="R49" s="1978"/>
      <c r="S49" s="1978"/>
      <c r="T49" s="1978"/>
      <c r="U49" s="1978"/>
      <c r="V49" s="1978"/>
      <c r="W49" s="1978"/>
      <c r="X49" s="1985"/>
      <c r="Y49" s="1553"/>
    </row>
    <row r="50" spans="1:26" ht="35.25" customHeight="1">
      <c r="A50" s="1935"/>
      <c r="B50" s="2005"/>
      <c r="C50" s="2027"/>
      <c r="D50" s="2035" t="s">
        <v>1026</v>
      </c>
      <c r="E50" s="2038" t="s">
        <v>1411</v>
      </c>
      <c r="F50" s="2039"/>
      <c r="G50" s="2039"/>
      <c r="H50" s="2039"/>
      <c r="I50" s="2039"/>
      <c r="J50" s="2039"/>
      <c r="K50" s="2039"/>
      <c r="L50" s="2001"/>
      <c r="M50" s="2001"/>
      <c r="N50" s="2001"/>
      <c r="O50" s="2001"/>
      <c r="P50" s="2001"/>
      <c r="Q50" s="2001"/>
      <c r="R50" s="2001"/>
      <c r="S50" s="2001"/>
      <c r="T50" s="1315" t="s">
        <v>156</v>
      </c>
      <c r="U50" s="1259"/>
      <c r="V50" s="1259"/>
      <c r="W50" s="1259"/>
      <c r="X50" s="1259"/>
      <c r="Y50" s="1658"/>
    </row>
    <row r="51" spans="1:26" ht="35.25" customHeight="1">
      <c r="A51" s="1935"/>
      <c r="B51" s="2005"/>
      <c r="C51" s="2027"/>
      <c r="D51" s="2036"/>
      <c r="E51" s="1979" t="s">
        <v>1411</v>
      </c>
      <c r="F51" s="1980"/>
      <c r="G51" s="1980"/>
      <c r="H51" s="1980"/>
      <c r="I51" s="1980"/>
      <c r="J51" s="1980"/>
      <c r="K51" s="1980"/>
      <c r="L51" s="2012"/>
      <c r="M51" s="2012"/>
      <c r="N51" s="2012"/>
      <c r="O51" s="2012"/>
      <c r="P51" s="2012"/>
      <c r="Q51" s="2012"/>
      <c r="R51" s="2012"/>
      <c r="S51" s="2012"/>
      <c r="T51" s="1042" t="s">
        <v>156</v>
      </c>
      <c r="U51" s="1041"/>
      <c r="V51" s="1041"/>
      <c r="W51" s="1041"/>
      <c r="X51" s="1041"/>
      <c r="Y51" s="1661"/>
    </row>
    <row r="52" spans="1:26" ht="35.25" customHeight="1">
      <c r="A52" s="1935"/>
      <c r="B52" s="2005"/>
      <c r="C52" s="2027"/>
      <c r="D52" s="2036"/>
      <c r="E52" s="1979" t="s">
        <v>1411</v>
      </c>
      <c r="F52" s="1980"/>
      <c r="G52" s="1980"/>
      <c r="H52" s="1980"/>
      <c r="I52" s="1980"/>
      <c r="J52" s="1980"/>
      <c r="K52" s="1980"/>
      <c r="L52" s="2012"/>
      <c r="M52" s="2012"/>
      <c r="N52" s="2012"/>
      <c r="O52" s="2012"/>
      <c r="P52" s="2012"/>
      <c r="Q52" s="2012"/>
      <c r="R52" s="2012"/>
      <c r="S52" s="2012"/>
      <c r="T52" s="1042" t="s">
        <v>156</v>
      </c>
      <c r="U52" s="1041"/>
      <c r="V52" s="1041"/>
      <c r="W52" s="1041"/>
      <c r="X52" s="1041"/>
      <c r="Y52" s="1661"/>
    </row>
    <row r="53" spans="1:26" ht="62.25" customHeight="1">
      <c r="A53" s="1935"/>
      <c r="B53" s="2005"/>
      <c r="C53" s="2028"/>
      <c r="D53" s="2037"/>
      <c r="E53" s="1029"/>
      <c r="F53" s="1575" t="s">
        <v>1027</v>
      </c>
      <c r="G53" s="1576"/>
      <c r="H53" s="1576"/>
      <c r="I53" s="1576"/>
      <c r="J53" s="1576"/>
      <c r="K53" s="1576"/>
      <c r="L53" s="1576"/>
      <c r="M53" s="1576"/>
      <c r="N53" s="1576"/>
      <c r="O53" s="1029"/>
      <c r="P53" s="1984" t="s">
        <v>1028</v>
      </c>
      <c r="Q53" s="1978"/>
      <c r="R53" s="1978"/>
      <c r="S53" s="1978"/>
      <c r="T53" s="1978"/>
      <c r="U53" s="1978"/>
      <c r="V53" s="1978"/>
      <c r="W53" s="1978"/>
      <c r="X53" s="1978"/>
      <c r="Y53" s="1985"/>
      <c r="Z53" s="1149"/>
    </row>
    <row r="54" spans="1:26" ht="36.75" customHeight="1">
      <c r="A54" s="1563">
        <v>12</v>
      </c>
      <c r="B54" s="2005"/>
      <c r="C54" s="2042" t="s">
        <v>1796</v>
      </c>
      <c r="D54" s="2043"/>
      <c r="E54" s="1033"/>
      <c r="F54" s="1961" t="s">
        <v>1412</v>
      </c>
      <c r="G54" s="1962"/>
      <c r="H54" s="1962"/>
      <c r="I54" s="1962"/>
      <c r="J54" s="2040"/>
      <c r="K54" s="1033"/>
      <c r="L54" s="1961" t="s">
        <v>1413</v>
      </c>
      <c r="M54" s="1962"/>
      <c r="N54" s="1962"/>
      <c r="O54" s="1962"/>
      <c r="P54" s="1962"/>
      <c r="Q54" s="1033"/>
      <c r="R54" s="1961" t="s">
        <v>1414</v>
      </c>
      <c r="S54" s="1962"/>
      <c r="T54" s="1962"/>
      <c r="U54" s="1962"/>
      <c r="V54" s="1962"/>
      <c r="W54" s="1962"/>
      <c r="X54" s="1962"/>
      <c r="Y54" s="1573"/>
      <c r="Z54" s="25"/>
    </row>
    <row r="55" spans="1:26" ht="27.75" customHeight="1">
      <c r="A55" s="1563">
        <v>13</v>
      </c>
      <c r="B55" s="2005"/>
      <c r="C55" s="1557" t="s">
        <v>1717</v>
      </c>
      <c r="D55" s="1555"/>
      <c r="E55" s="1029"/>
      <c r="F55" s="2011" t="s">
        <v>1797</v>
      </c>
      <c r="G55" s="1987"/>
      <c r="H55" s="1987"/>
      <c r="I55" s="1987"/>
      <c r="J55" s="1987"/>
      <c r="K55" s="1029"/>
      <c r="L55" s="1961" t="s">
        <v>1798</v>
      </c>
      <c r="M55" s="1962"/>
      <c r="N55" s="1962"/>
      <c r="O55" s="1962"/>
      <c r="P55" s="1962"/>
      <c r="Q55" s="1962"/>
      <c r="R55" s="1962"/>
      <c r="S55" s="1962"/>
      <c r="T55" s="1962"/>
      <c r="U55" s="1962"/>
      <c r="V55" s="1962"/>
      <c r="W55" s="1962"/>
      <c r="X55" s="1962"/>
      <c r="Y55" s="1553"/>
    </row>
    <row r="56" spans="1:26" ht="27.75" customHeight="1">
      <c r="A56" s="1563">
        <v>14</v>
      </c>
      <c r="B56" s="2005"/>
      <c r="C56" s="1557" t="s">
        <v>1718</v>
      </c>
      <c r="D56" s="1555"/>
      <c r="E56" s="1029"/>
      <c r="F56" s="1961" t="s">
        <v>976</v>
      </c>
      <c r="G56" s="1962"/>
      <c r="H56" s="1962"/>
      <c r="I56" s="1962"/>
      <c r="J56" s="2040"/>
      <c r="K56" s="1029"/>
      <c r="L56" s="1961" t="s">
        <v>960</v>
      </c>
      <c r="M56" s="1962"/>
      <c r="N56" s="1962"/>
      <c r="O56" s="1962"/>
      <c r="P56" s="1962"/>
      <c r="Q56" s="1962"/>
      <c r="R56" s="1962"/>
      <c r="S56" s="1962"/>
      <c r="T56" s="1962"/>
      <c r="U56" s="1962"/>
      <c r="V56" s="1962"/>
      <c r="W56" s="1962"/>
      <c r="X56" s="1962"/>
      <c r="Y56" s="1553"/>
    </row>
    <row r="57" spans="1:26" ht="27.75" customHeight="1">
      <c r="A57" s="1563">
        <v>15</v>
      </c>
      <c r="B57" s="2005"/>
      <c r="C57" s="1557" t="s">
        <v>1719</v>
      </c>
      <c r="D57" s="1555"/>
      <c r="E57" s="1029"/>
      <c r="F57" s="1961" t="s">
        <v>976</v>
      </c>
      <c r="G57" s="1962"/>
      <c r="H57" s="1962"/>
      <c r="I57" s="1962"/>
      <c r="J57" s="2040"/>
      <c r="K57" s="1029"/>
      <c r="L57" s="1961" t="s">
        <v>960</v>
      </c>
      <c r="M57" s="1962"/>
      <c r="N57" s="1962"/>
      <c r="O57" s="1962"/>
      <c r="P57" s="1962"/>
      <c r="Q57" s="1962"/>
      <c r="R57" s="1962"/>
      <c r="S57" s="1962"/>
      <c r="T57" s="1962"/>
      <c r="U57" s="1962"/>
      <c r="V57" s="1962"/>
      <c r="W57" s="1962"/>
      <c r="X57" s="1962"/>
      <c r="Y57" s="1553"/>
    </row>
    <row r="58" spans="1:26" ht="27.75" customHeight="1">
      <c r="A58" s="1563">
        <v>16</v>
      </c>
      <c r="B58" s="2005"/>
      <c r="C58" s="1951" t="s">
        <v>1720</v>
      </c>
      <c r="D58" s="2041"/>
      <c r="E58" s="1029"/>
      <c r="F58" s="2011" t="s">
        <v>237</v>
      </c>
      <c r="G58" s="1987"/>
      <c r="H58" s="1987"/>
      <c r="I58" s="1987"/>
      <c r="J58" s="1988"/>
      <c r="K58" s="1029"/>
      <c r="L58" s="1961" t="s">
        <v>960</v>
      </c>
      <c r="M58" s="1962"/>
      <c r="N58" s="1962"/>
      <c r="O58" s="1962"/>
      <c r="P58" s="1962"/>
      <c r="Q58" s="1962"/>
      <c r="R58" s="1962"/>
      <c r="S58" s="1962"/>
      <c r="T58" s="1962"/>
      <c r="U58" s="1962"/>
      <c r="V58" s="1962"/>
      <c r="W58" s="1962"/>
      <c r="X58" s="1962"/>
      <c r="Y58" s="1553"/>
    </row>
    <row r="59" spans="1:26" ht="27.75" customHeight="1">
      <c r="A59" s="1563">
        <v>17</v>
      </c>
      <c r="B59" s="2005"/>
      <c r="C59" s="1557" t="s">
        <v>1721</v>
      </c>
      <c r="D59" s="1555"/>
      <c r="E59" s="1029"/>
      <c r="F59" s="1961" t="s">
        <v>976</v>
      </c>
      <c r="G59" s="1962"/>
      <c r="H59" s="1962"/>
      <c r="I59" s="1962"/>
      <c r="J59" s="2040"/>
      <c r="K59" s="1029"/>
      <c r="L59" s="1961" t="s">
        <v>960</v>
      </c>
      <c r="M59" s="1962"/>
      <c r="N59" s="1962"/>
      <c r="O59" s="1962"/>
      <c r="P59" s="1962"/>
      <c r="Q59" s="1962"/>
      <c r="R59" s="1962"/>
      <c r="S59" s="1962"/>
      <c r="T59" s="1962"/>
      <c r="U59" s="1962"/>
      <c r="V59" s="1962"/>
      <c r="W59" s="1962"/>
      <c r="X59" s="1962"/>
      <c r="Y59" s="1553"/>
    </row>
    <row r="60" spans="1:26" ht="27.75" customHeight="1">
      <c r="A60" s="1563">
        <v>18</v>
      </c>
      <c r="B60" s="2005"/>
      <c r="C60" s="2047" t="s">
        <v>1722</v>
      </c>
      <c r="D60" s="2041"/>
      <c r="E60" s="1029"/>
      <c r="F60" s="1984" t="s">
        <v>1029</v>
      </c>
      <c r="G60" s="1978"/>
      <c r="H60" s="1978"/>
      <c r="I60" s="1978"/>
      <c r="J60" s="1978"/>
      <c r="K60" s="1029"/>
      <c r="L60" s="1961" t="s">
        <v>1030</v>
      </c>
      <c r="M60" s="1962"/>
      <c r="N60" s="1962"/>
      <c r="O60" s="1962"/>
      <c r="P60" s="1962"/>
      <c r="Q60" s="1962"/>
      <c r="R60" s="1962"/>
      <c r="S60" s="1962"/>
      <c r="T60" s="1962"/>
      <c r="U60" s="1029"/>
      <c r="V60" s="1962" t="s">
        <v>960</v>
      </c>
      <c r="W60" s="1962"/>
      <c r="X60" s="1962"/>
      <c r="Y60" s="1553"/>
    </row>
    <row r="61" spans="1:26" ht="27.75" customHeight="1">
      <c r="A61" s="1935">
        <v>19</v>
      </c>
      <c r="B61" s="2005"/>
      <c r="C61" s="2044" t="s">
        <v>1723</v>
      </c>
      <c r="D61" s="1436" t="s">
        <v>1031</v>
      </c>
      <c r="E61" s="1029"/>
      <c r="F61" s="1961" t="s">
        <v>1032</v>
      </c>
      <c r="G61" s="1962"/>
      <c r="H61" s="1962"/>
      <c r="I61" s="1962"/>
      <c r="J61" s="2040"/>
      <c r="K61" s="1029"/>
      <c r="L61" s="1961" t="s">
        <v>1033</v>
      </c>
      <c r="M61" s="1962"/>
      <c r="N61" s="1962"/>
      <c r="O61" s="1962"/>
      <c r="P61" s="1962"/>
      <c r="Q61" s="1029"/>
      <c r="R61" s="1488" t="s">
        <v>238</v>
      </c>
      <c r="S61" s="1489" t="s">
        <v>171</v>
      </c>
      <c r="T61" s="2046"/>
      <c r="U61" s="2046"/>
      <c r="V61" s="2046"/>
      <c r="W61" s="2046"/>
      <c r="X61" s="2046"/>
      <c r="Y61" s="1490" t="s">
        <v>156</v>
      </c>
    </row>
    <row r="62" spans="1:26" ht="27.75" customHeight="1">
      <c r="A62" s="1935"/>
      <c r="B62" s="2005"/>
      <c r="C62" s="2045"/>
      <c r="D62" s="1437" t="s">
        <v>1034</v>
      </c>
      <c r="E62" s="1029"/>
      <c r="F62" s="1961" t="s">
        <v>1032</v>
      </c>
      <c r="G62" s="1962"/>
      <c r="H62" s="1962"/>
      <c r="I62" s="1962"/>
      <c r="J62" s="2040"/>
      <c r="K62" s="1029"/>
      <c r="L62" s="1984" t="s">
        <v>1035</v>
      </c>
      <c r="M62" s="1978"/>
      <c r="N62" s="1978"/>
      <c r="O62" s="1978"/>
      <c r="P62" s="1978"/>
      <c r="Q62" s="1029"/>
      <c r="R62" s="1488" t="s">
        <v>238</v>
      </c>
      <c r="S62" s="1489" t="s">
        <v>171</v>
      </c>
      <c r="T62" s="2046"/>
      <c r="U62" s="2046"/>
      <c r="V62" s="2046"/>
      <c r="W62" s="2046"/>
      <c r="X62" s="2046"/>
      <c r="Y62" s="1490" t="s">
        <v>156</v>
      </c>
    </row>
    <row r="63" spans="1:26" ht="27.75" customHeight="1">
      <c r="A63" s="1563">
        <v>20</v>
      </c>
      <c r="B63" s="2005"/>
      <c r="C63" s="1554" t="s">
        <v>1724</v>
      </c>
      <c r="D63" s="1555"/>
      <c r="E63" s="1029"/>
      <c r="F63" s="1961" t="s">
        <v>1036</v>
      </c>
      <c r="G63" s="1962"/>
      <c r="H63" s="1962"/>
      <c r="I63" s="1962"/>
      <c r="J63" s="2040"/>
      <c r="K63" s="1029"/>
      <c r="L63" s="1984" t="s">
        <v>1037</v>
      </c>
      <c r="M63" s="1978"/>
      <c r="N63" s="1978"/>
      <c r="O63" s="1978"/>
      <c r="P63" s="1978"/>
      <c r="Q63" s="1978"/>
      <c r="R63" s="1978"/>
      <c r="S63" s="1978"/>
      <c r="T63" s="1978"/>
      <c r="U63" s="1029"/>
      <c r="V63" s="1962" t="s">
        <v>960</v>
      </c>
      <c r="W63" s="1962"/>
      <c r="X63" s="1962"/>
      <c r="Y63" s="1553"/>
    </row>
    <row r="64" spans="1:26" ht="27.75" customHeight="1">
      <c r="A64" s="1563">
        <v>21</v>
      </c>
      <c r="B64" s="2050" t="s">
        <v>1038</v>
      </c>
      <c r="C64" s="1949" t="s">
        <v>35</v>
      </c>
      <c r="D64" s="2053"/>
      <c r="E64" s="1961" t="s">
        <v>845</v>
      </c>
      <c r="F64" s="1962"/>
      <c r="G64" s="1962"/>
      <c r="H64" s="1962"/>
      <c r="I64" s="1962"/>
      <c r="J64" s="1962"/>
      <c r="K64" s="1962"/>
      <c r="L64" s="1962"/>
      <c r="M64" s="1962"/>
      <c r="N64" s="1962"/>
      <c r="O64" s="1962"/>
      <c r="P64" s="1962"/>
      <c r="Q64" s="1962"/>
      <c r="R64" s="1962"/>
      <c r="S64" s="1962"/>
      <c r="T64" s="1962"/>
      <c r="U64" s="1962"/>
      <c r="V64" s="1962"/>
      <c r="W64" s="1962"/>
      <c r="X64" s="1962"/>
      <c r="Y64" s="1553"/>
    </row>
    <row r="65" spans="1:25" ht="27.75" customHeight="1">
      <c r="A65" s="1563">
        <v>22</v>
      </c>
      <c r="B65" s="2051"/>
      <c r="C65" s="1949" t="s">
        <v>34</v>
      </c>
      <c r="D65" s="2053"/>
      <c r="E65" s="1961" t="s">
        <v>845</v>
      </c>
      <c r="F65" s="1962"/>
      <c r="G65" s="1962"/>
      <c r="H65" s="1962"/>
      <c r="I65" s="1962"/>
      <c r="J65" s="1962"/>
      <c r="K65" s="1962"/>
      <c r="L65" s="1962"/>
      <c r="M65" s="1962"/>
      <c r="N65" s="1962"/>
      <c r="O65" s="1962"/>
      <c r="P65" s="1962"/>
      <c r="Q65" s="1962"/>
      <c r="R65" s="1962"/>
      <c r="S65" s="1962"/>
      <c r="T65" s="1962"/>
      <c r="U65" s="1962"/>
      <c r="V65" s="1962"/>
      <c r="W65" s="1962"/>
      <c r="X65" s="1962"/>
      <c r="Y65" s="1553"/>
    </row>
    <row r="66" spans="1:25" s="1376" customFormat="1" ht="32.1" customHeight="1">
      <c r="A66" s="2048">
        <v>23</v>
      </c>
      <c r="B66" s="2051"/>
      <c r="C66" s="2049" t="s">
        <v>1493</v>
      </c>
      <c r="D66" s="1438" t="s">
        <v>1494</v>
      </c>
      <c r="E66" s="1390"/>
      <c r="F66" s="1978" t="s">
        <v>1495</v>
      </c>
      <c r="G66" s="1978"/>
      <c r="H66" s="1978"/>
      <c r="I66" s="1978"/>
      <c r="J66" s="1978"/>
      <c r="K66" s="1978"/>
      <c r="L66" s="1978"/>
      <c r="M66" s="1978"/>
      <c r="N66" s="1978"/>
      <c r="O66" s="1978"/>
      <c r="P66" s="1978"/>
      <c r="Q66" s="1978"/>
      <c r="R66" s="1978"/>
      <c r="S66" s="1978"/>
      <c r="T66" s="1978"/>
      <c r="U66" s="1978"/>
      <c r="V66" s="1978"/>
      <c r="W66" s="1978"/>
      <c r="X66" s="1978"/>
      <c r="Y66" s="1573"/>
    </row>
    <row r="67" spans="1:25" s="1376" customFormat="1" ht="66" customHeight="1">
      <c r="A67" s="2048"/>
      <c r="B67" s="2051"/>
      <c r="C67" s="2045"/>
      <c r="D67" s="1439" t="s">
        <v>1496</v>
      </c>
      <c r="E67" s="1390"/>
      <c r="F67" s="1978" t="s">
        <v>1749</v>
      </c>
      <c r="G67" s="1978"/>
      <c r="H67" s="1978"/>
      <c r="I67" s="1978"/>
      <c r="J67" s="1978"/>
      <c r="K67" s="1978"/>
      <c r="L67" s="1978"/>
      <c r="M67" s="1978"/>
      <c r="N67" s="1978"/>
      <c r="O67" s="1978"/>
      <c r="P67" s="1978"/>
      <c r="Q67" s="1978"/>
      <c r="R67" s="1978"/>
      <c r="S67" s="1978"/>
      <c r="T67" s="1978"/>
      <c r="U67" s="1978"/>
      <c r="V67" s="1978"/>
      <c r="W67" s="1978"/>
      <c r="X67" s="1978"/>
      <c r="Y67" s="1573"/>
    </row>
    <row r="68" spans="1:25" s="1376" customFormat="1" ht="37.5" customHeight="1">
      <c r="A68" s="1574">
        <v>24</v>
      </c>
      <c r="B68" s="2051"/>
      <c r="C68" s="2042" t="s">
        <v>975</v>
      </c>
      <c r="D68" s="2043"/>
      <c r="E68" s="1033"/>
      <c r="F68" s="1984" t="s">
        <v>1799</v>
      </c>
      <c r="G68" s="1978"/>
      <c r="H68" s="1978"/>
      <c r="I68" s="1978"/>
      <c r="J68" s="1978"/>
      <c r="K68" s="1978"/>
      <c r="L68" s="1978"/>
      <c r="M68" s="1978"/>
      <c r="N68" s="1978"/>
      <c r="O68" s="1978"/>
      <c r="P68" s="1978"/>
      <c r="Q68" s="1978"/>
      <c r="R68" s="1978"/>
      <c r="S68" s="1978"/>
      <c r="T68" s="1978"/>
      <c r="U68" s="1978"/>
      <c r="V68" s="1978"/>
      <c r="W68" s="1978"/>
      <c r="X68" s="1978"/>
      <c r="Y68" s="1985"/>
    </row>
    <row r="69" spans="1:25" s="1376" customFormat="1" ht="90" customHeight="1">
      <c r="A69" s="1574">
        <v>25</v>
      </c>
      <c r="B69" s="2051"/>
      <c r="C69" s="2042" t="s">
        <v>1497</v>
      </c>
      <c r="D69" s="2043"/>
      <c r="E69" s="1029"/>
      <c r="F69" s="1984" t="s">
        <v>1750</v>
      </c>
      <c r="G69" s="1978"/>
      <c r="H69" s="1978"/>
      <c r="I69" s="1978"/>
      <c r="J69" s="1978"/>
      <c r="K69" s="1978"/>
      <c r="L69" s="1978"/>
      <c r="M69" s="1978"/>
      <c r="N69" s="1978"/>
      <c r="O69" s="1978"/>
      <c r="P69" s="1978"/>
      <c r="Q69" s="1978"/>
      <c r="R69" s="1978"/>
      <c r="S69" s="1978"/>
      <c r="T69" s="1978"/>
      <c r="U69" s="1985"/>
      <c r="V69" s="1043"/>
      <c r="W69" s="1984" t="s">
        <v>1725</v>
      </c>
      <c r="X69" s="1978"/>
      <c r="Y69" s="1985"/>
    </row>
    <row r="70" spans="1:25" s="1376" customFormat="1" ht="123" customHeight="1">
      <c r="A70" s="1574">
        <v>26</v>
      </c>
      <c r="B70" s="2051"/>
      <c r="C70" s="1949" t="s">
        <v>33</v>
      </c>
      <c r="D70" s="2053"/>
      <c r="E70" s="1029"/>
      <c r="F70" s="2056" t="s">
        <v>1800</v>
      </c>
      <c r="G70" s="2057"/>
      <c r="H70" s="2057"/>
      <c r="I70" s="2057"/>
      <c r="J70" s="2057"/>
      <c r="K70" s="2057"/>
      <c r="L70" s="2057"/>
      <c r="M70" s="2057"/>
      <c r="N70" s="2057"/>
      <c r="O70" s="2057"/>
      <c r="P70" s="2057"/>
      <c r="Q70" s="2057"/>
      <c r="R70" s="2057"/>
      <c r="S70" s="2057"/>
      <c r="T70" s="2057"/>
      <c r="U70" s="2057"/>
      <c r="V70" s="2057"/>
      <c r="W70" s="2057"/>
      <c r="X70" s="2057"/>
      <c r="Y70" s="2058"/>
    </row>
    <row r="71" spans="1:25" ht="38.25" customHeight="1">
      <c r="A71" s="1556">
        <v>27</v>
      </c>
      <c r="B71" s="2051"/>
      <c r="C71" s="1949" t="s">
        <v>974</v>
      </c>
      <c r="D71" s="2059"/>
      <c r="E71" s="1033"/>
      <c r="F71" s="1969" t="s">
        <v>973</v>
      </c>
      <c r="G71" s="1970"/>
      <c r="H71" s="1970"/>
      <c r="I71" s="1970"/>
      <c r="J71" s="1970"/>
      <c r="K71" s="1970"/>
      <c r="L71" s="1970"/>
      <c r="M71" s="1970"/>
      <c r="N71" s="1970"/>
      <c r="O71" s="1970"/>
      <c r="P71" s="1970"/>
      <c r="Q71" s="1970"/>
      <c r="R71" s="1970"/>
      <c r="S71" s="1970"/>
      <c r="T71" s="1970"/>
      <c r="U71" s="1970"/>
      <c r="V71" s="1970"/>
      <c r="W71" s="1970"/>
      <c r="X71" s="1970"/>
      <c r="Y71" s="1044"/>
    </row>
    <row r="72" spans="1:25" ht="38.25" customHeight="1">
      <c r="A72" s="1556">
        <v>28</v>
      </c>
      <c r="B72" s="2051"/>
      <c r="C72" s="1567" t="s">
        <v>111</v>
      </c>
      <c r="D72" s="1487"/>
      <c r="E72" s="1029"/>
      <c r="F72" s="2011" t="s">
        <v>972</v>
      </c>
      <c r="G72" s="1987"/>
      <c r="H72" s="1987"/>
      <c r="I72" s="1987"/>
      <c r="J72" s="1988"/>
      <c r="K72" s="1029"/>
      <c r="L72" s="1961" t="s">
        <v>112</v>
      </c>
      <c r="M72" s="1962"/>
      <c r="N72" s="1962"/>
      <c r="O72" s="1962"/>
      <c r="P72" s="2040"/>
      <c r="Q72" s="1029"/>
      <c r="R72" s="1488" t="s">
        <v>238</v>
      </c>
      <c r="S72" s="1489" t="s">
        <v>171</v>
      </c>
      <c r="T72" s="2060"/>
      <c r="U72" s="2060"/>
      <c r="V72" s="2060"/>
      <c r="W72" s="2060"/>
      <c r="X72" s="2060"/>
      <c r="Y72" s="1490" t="s">
        <v>156</v>
      </c>
    </row>
    <row r="73" spans="1:25" ht="38.25" customHeight="1">
      <c r="A73" s="1556">
        <v>29</v>
      </c>
      <c r="B73" s="2051"/>
      <c r="C73" s="1567" t="s">
        <v>971</v>
      </c>
      <c r="D73" s="1487"/>
      <c r="E73" s="1033"/>
      <c r="F73" s="2011" t="s">
        <v>970</v>
      </c>
      <c r="G73" s="1987"/>
      <c r="H73" s="1987"/>
      <c r="I73" s="1987"/>
      <c r="J73" s="1987"/>
      <c r="K73" s="1987"/>
      <c r="L73" s="1987"/>
      <c r="M73" s="1987"/>
      <c r="N73" s="1987"/>
      <c r="O73" s="1987"/>
      <c r="P73" s="1988"/>
      <c r="Q73" s="1029"/>
      <c r="R73" s="1488" t="s">
        <v>238</v>
      </c>
      <c r="S73" s="1489" t="s">
        <v>171</v>
      </c>
      <c r="T73" s="2046"/>
      <c r="U73" s="2046"/>
      <c r="V73" s="2046"/>
      <c r="W73" s="2046"/>
      <c r="X73" s="2046"/>
      <c r="Y73" s="1490" t="s">
        <v>156</v>
      </c>
    </row>
    <row r="74" spans="1:25" ht="38.25" customHeight="1">
      <c r="A74" s="1556">
        <v>30</v>
      </c>
      <c r="B74" s="2051"/>
      <c r="C74" s="2054" t="s">
        <v>969</v>
      </c>
      <c r="D74" s="2055"/>
      <c r="E74" s="1033"/>
      <c r="F74" s="1984" t="s">
        <v>968</v>
      </c>
      <c r="G74" s="1962"/>
      <c r="H74" s="1962"/>
      <c r="I74" s="1962"/>
      <c r="J74" s="1962"/>
      <c r="K74" s="1962"/>
      <c r="L74" s="1962"/>
      <c r="M74" s="1962"/>
      <c r="N74" s="1962"/>
      <c r="O74" s="1962"/>
      <c r="P74" s="1962"/>
      <c r="Q74" s="1962"/>
      <c r="R74" s="1962"/>
      <c r="S74" s="1962"/>
      <c r="T74" s="2040"/>
      <c r="U74" s="1033"/>
      <c r="V74" s="1961" t="s">
        <v>967</v>
      </c>
      <c r="W74" s="1962"/>
      <c r="X74" s="1962"/>
      <c r="Y74" s="1553"/>
    </row>
    <row r="75" spans="1:25" ht="38.25" customHeight="1">
      <c r="A75" s="1556">
        <v>31</v>
      </c>
      <c r="B75" s="2052"/>
      <c r="C75" s="2054" t="s">
        <v>1129</v>
      </c>
      <c r="D75" s="2055"/>
      <c r="E75" s="1028"/>
      <c r="F75" s="1961" t="s">
        <v>976</v>
      </c>
      <c r="G75" s="1962"/>
      <c r="H75" s="1962"/>
      <c r="I75" s="1962"/>
      <c r="J75" s="2040"/>
      <c r="K75" s="1028"/>
      <c r="L75" s="1961" t="s">
        <v>960</v>
      </c>
      <c r="M75" s="1962"/>
      <c r="N75" s="1962"/>
      <c r="O75" s="1962"/>
      <c r="P75" s="1962"/>
      <c r="Q75" s="1962"/>
      <c r="R75" s="1962"/>
      <c r="S75" s="1962"/>
      <c r="T75" s="1962"/>
      <c r="U75" s="1962"/>
      <c r="V75" s="1962"/>
      <c r="W75" s="1962"/>
      <c r="X75" s="1962"/>
      <c r="Y75" s="1553"/>
    </row>
    <row r="76" spans="1:25" ht="53.25" customHeight="1">
      <c r="A76" s="2072">
        <v>32</v>
      </c>
      <c r="B76" s="2006" t="s">
        <v>32</v>
      </c>
      <c r="C76" s="1972" t="s">
        <v>1109</v>
      </c>
      <c r="D76" s="1973"/>
      <c r="E76" s="1033"/>
      <c r="F76" s="1984" t="s">
        <v>893</v>
      </c>
      <c r="G76" s="1978"/>
      <c r="H76" s="1978"/>
      <c r="I76" s="1978"/>
      <c r="J76" s="1978"/>
      <c r="K76" s="1978"/>
      <c r="L76" s="1978"/>
      <c r="M76" s="1978"/>
      <c r="N76" s="1978"/>
      <c r="O76" s="1978"/>
      <c r="P76" s="1978"/>
      <c r="Q76" s="1978"/>
      <c r="R76" s="1978"/>
      <c r="S76" s="1978"/>
      <c r="T76" s="1985"/>
      <c r="U76" s="1033"/>
      <c r="V76" s="1552" t="s">
        <v>960</v>
      </c>
      <c r="W76" s="1552"/>
      <c r="X76" s="1552"/>
      <c r="Y76" s="1553"/>
    </row>
    <row r="77" spans="1:25" ht="53.25" customHeight="1">
      <c r="A77" s="2072"/>
      <c r="B77" s="2006"/>
      <c r="C77" s="1974"/>
      <c r="D77" s="1975"/>
      <c r="E77" s="1033"/>
      <c r="F77" s="1984" t="s">
        <v>1099</v>
      </c>
      <c r="G77" s="1978"/>
      <c r="H77" s="1978"/>
      <c r="I77" s="1978"/>
      <c r="J77" s="1978"/>
      <c r="K77" s="1978"/>
      <c r="L77" s="1978"/>
      <c r="M77" s="1978"/>
      <c r="N77" s="1978"/>
      <c r="O77" s="1978"/>
      <c r="P77" s="1978"/>
      <c r="Q77" s="1978"/>
      <c r="R77" s="1978"/>
      <c r="S77" s="1978"/>
      <c r="T77" s="1985"/>
      <c r="U77" s="1033"/>
      <c r="V77" s="1552" t="s">
        <v>960</v>
      </c>
      <c r="W77" s="1376"/>
      <c r="X77" s="1552"/>
      <c r="Y77" s="1553"/>
    </row>
    <row r="78" spans="1:25" ht="30" customHeight="1">
      <c r="A78" s="2048">
        <v>33</v>
      </c>
      <c r="B78" s="2006"/>
      <c r="C78" s="1936" t="s">
        <v>31</v>
      </c>
      <c r="D78" s="1937"/>
      <c r="E78" s="1028"/>
      <c r="F78" s="1961" t="s">
        <v>956</v>
      </c>
      <c r="G78" s="1962"/>
      <c r="H78" s="1962"/>
      <c r="I78" s="1962"/>
      <c r="J78" s="1962"/>
      <c r="K78" s="1962"/>
      <c r="L78" s="1962"/>
      <c r="M78" s="1962"/>
      <c r="N78" s="1962"/>
      <c r="O78" s="1962"/>
      <c r="P78" s="1962"/>
      <c r="Q78" s="1962"/>
      <c r="R78" s="1962"/>
      <c r="S78" s="1962"/>
      <c r="T78" s="1962"/>
      <c r="U78" s="1962"/>
      <c r="V78" s="1962"/>
      <c r="W78" s="1962"/>
      <c r="X78" s="1962"/>
      <c r="Y78" s="1553"/>
    </row>
    <row r="79" spans="1:25" ht="31.5" customHeight="1">
      <c r="A79" s="2048"/>
      <c r="B79" s="2006"/>
      <c r="C79" s="1938"/>
      <c r="D79" s="1939"/>
      <c r="E79" s="1028"/>
      <c r="F79" s="1961" t="s">
        <v>955</v>
      </c>
      <c r="G79" s="1962"/>
      <c r="H79" s="1962"/>
      <c r="I79" s="1962"/>
      <c r="J79" s="1962"/>
      <c r="K79" s="1962"/>
      <c r="L79" s="1962"/>
      <c r="M79" s="1962"/>
      <c r="N79" s="1962"/>
      <c r="O79" s="1962"/>
      <c r="P79" s="1962"/>
      <c r="Q79" s="1962"/>
      <c r="R79" s="1962"/>
      <c r="S79" s="1962"/>
      <c r="T79" s="1962"/>
      <c r="U79" s="1962"/>
      <c r="V79" s="1962"/>
      <c r="W79" s="1962"/>
      <c r="X79" s="1962"/>
      <c r="Y79" s="1553"/>
    </row>
    <row r="80" spans="1:25" ht="31.5" customHeight="1">
      <c r="A80" s="2048"/>
      <c r="B80" s="2006"/>
      <c r="C80" s="1938"/>
      <c r="D80" s="1939"/>
      <c r="E80" s="1028"/>
      <c r="F80" s="1961" t="s">
        <v>954</v>
      </c>
      <c r="G80" s="1962"/>
      <c r="H80" s="1962"/>
      <c r="I80" s="1962"/>
      <c r="J80" s="1962"/>
      <c r="K80" s="1962"/>
      <c r="L80" s="1962"/>
      <c r="M80" s="1962"/>
      <c r="N80" s="1962"/>
      <c r="O80" s="1962"/>
      <c r="P80" s="1962"/>
      <c r="Q80" s="1962"/>
      <c r="R80" s="1962"/>
      <c r="S80" s="1962"/>
      <c r="T80" s="1962"/>
      <c r="U80" s="1962"/>
      <c r="V80" s="1962"/>
      <c r="W80" s="1962"/>
      <c r="X80" s="1962"/>
      <c r="Y80" s="1553"/>
    </row>
    <row r="81" spans="1:25" ht="31.5" customHeight="1">
      <c r="A81" s="2048"/>
      <c r="B81" s="2006"/>
      <c r="C81" s="1938"/>
      <c r="D81" s="1939"/>
      <c r="E81" s="1028"/>
      <c r="F81" s="1961" t="s">
        <v>953</v>
      </c>
      <c r="G81" s="1962"/>
      <c r="H81" s="1962"/>
      <c r="I81" s="1962"/>
      <c r="J81" s="1962"/>
      <c r="K81" s="1962"/>
      <c r="L81" s="1962"/>
      <c r="M81" s="1962"/>
      <c r="N81" s="1962"/>
      <c r="O81" s="1962"/>
      <c r="P81" s="1962"/>
      <c r="Q81" s="1962"/>
      <c r="R81" s="1962"/>
      <c r="S81" s="1962"/>
      <c r="T81" s="1962"/>
      <c r="U81" s="1962"/>
      <c r="V81" s="1962"/>
      <c r="W81" s="1962"/>
      <c r="X81" s="1962"/>
      <c r="Y81" s="1553"/>
    </row>
    <row r="82" spans="1:25" ht="32.1" customHeight="1">
      <c r="A82" s="2048"/>
      <c r="B82" s="2006"/>
      <c r="C82" s="1938"/>
      <c r="D82" s="1939"/>
      <c r="E82" s="1028"/>
      <c r="F82" s="1961" t="s">
        <v>952</v>
      </c>
      <c r="G82" s="1962"/>
      <c r="H82" s="1962"/>
      <c r="I82" s="1962"/>
      <c r="J82" s="1962"/>
      <c r="K82" s="1962"/>
      <c r="L82" s="1962"/>
      <c r="M82" s="1962"/>
      <c r="N82" s="1962"/>
      <c r="O82" s="1962"/>
      <c r="P82" s="1962"/>
      <c r="Q82" s="1962"/>
      <c r="R82" s="1962"/>
      <c r="S82" s="1962"/>
      <c r="T82" s="1962"/>
      <c r="U82" s="1962"/>
      <c r="V82" s="1962"/>
      <c r="W82" s="1962"/>
      <c r="X82" s="1962"/>
      <c r="Y82" s="1553"/>
    </row>
    <row r="83" spans="1:25" ht="32.1" customHeight="1">
      <c r="A83" s="2048"/>
      <c r="B83" s="2006"/>
      <c r="C83" s="1938"/>
      <c r="D83" s="1939"/>
      <c r="E83" s="1028"/>
      <c r="F83" s="1961" t="s">
        <v>951</v>
      </c>
      <c r="G83" s="1962"/>
      <c r="H83" s="1962"/>
      <c r="I83" s="1962"/>
      <c r="J83" s="1962"/>
      <c r="K83" s="1962"/>
      <c r="L83" s="1962"/>
      <c r="M83" s="1962"/>
      <c r="N83" s="1962"/>
      <c r="O83" s="1962"/>
      <c r="P83" s="1962"/>
      <c r="Q83" s="1962"/>
      <c r="R83" s="1962"/>
      <c r="S83" s="1962"/>
      <c r="T83" s="1962"/>
      <c r="U83" s="1962"/>
      <c r="V83" s="1962"/>
      <c r="W83" s="1962"/>
      <c r="X83" s="1962"/>
      <c r="Y83" s="1553"/>
    </row>
    <row r="84" spans="1:25" ht="32.1" customHeight="1">
      <c r="A84" s="2048"/>
      <c r="B84" s="2006"/>
      <c r="C84" s="1938"/>
      <c r="D84" s="1939"/>
      <c r="E84" s="1028"/>
      <c r="F84" s="1961" t="s">
        <v>950</v>
      </c>
      <c r="G84" s="1962"/>
      <c r="H84" s="1962"/>
      <c r="I84" s="1962"/>
      <c r="J84" s="1962"/>
      <c r="K84" s="1962"/>
      <c r="L84" s="1962"/>
      <c r="M84" s="1962"/>
      <c r="N84" s="1962"/>
      <c r="O84" s="1962"/>
      <c r="P84" s="1962"/>
      <c r="Q84" s="1962"/>
      <c r="R84" s="1962"/>
      <c r="S84" s="1962"/>
      <c r="T84" s="1962"/>
      <c r="U84" s="1962"/>
      <c r="V84" s="1962"/>
      <c r="W84" s="1962"/>
      <c r="X84" s="1962"/>
      <c r="Y84" s="1553"/>
    </row>
    <row r="85" spans="1:25" ht="32.1" customHeight="1">
      <c r="A85" s="2048"/>
      <c r="B85" s="2006"/>
      <c r="C85" s="1957"/>
      <c r="D85" s="1958"/>
      <c r="E85" s="1028"/>
      <c r="F85" s="1961" t="s">
        <v>949</v>
      </c>
      <c r="G85" s="1962"/>
      <c r="H85" s="1962"/>
      <c r="I85" s="1962"/>
      <c r="J85" s="1962"/>
      <c r="K85" s="1962"/>
      <c r="L85" s="1962"/>
      <c r="M85" s="1962"/>
      <c r="N85" s="1962"/>
      <c r="O85" s="1962"/>
      <c r="P85" s="1962"/>
      <c r="Q85" s="1962"/>
      <c r="R85" s="1962"/>
      <c r="S85" s="1962"/>
      <c r="T85" s="1962"/>
      <c r="U85" s="1962"/>
      <c r="V85" s="1962"/>
      <c r="W85" s="1962"/>
      <c r="X85" s="1962"/>
      <c r="Y85" s="1553"/>
    </row>
    <row r="86" spans="1:25" ht="32.1" customHeight="1">
      <c r="A86" s="2061">
        <v>34</v>
      </c>
      <c r="B86" s="2006"/>
      <c r="C86" s="2064" t="s">
        <v>919</v>
      </c>
      <c r="D86" s="2065"/>
      <c r="E86" s="1033"/>
      <c r="F86" s="2070" t="s">
        <v>942</v>
      </c>
      <c r="G86" s="2071"/>
      <c r="H86" s="2071"/>
      <c r="I86" s="2071"/>
      <c r="J86" s="1950"/>
      <c r="K86" s="1033"/>
      <c r="L86" s="2070" t="s">
        <v>943</v>
      </c>
      <c r="M86" s="2071"/>
      <c r="N86" s="2071"/>
      <c r="O86" s="2071"/>
      <c r="P86" s="1950"/>
      <c r="Q86" s="1033"/>
      <c r="R86" s="2070" t="s">
        <v>960</v>
      </c>
      <c r="S86" s="2071"/>
      <c r="T86" s="2071"/>
      <c r="U86" s="2071"/>
      <c r="V86" s="1032"/>
      <c r="W86" s="1032"/>
      <c r="X86" s="1032"/>
      <c r="Y86" s="1073"/>
    </row>
    <row r="87" spans="1:25" ht="32.1" customHeight="1">
      <c r="A87" s="2062"/>
      <c r="B87" s="2006"/>
      <c r="C87" s="2066"/>
      <c r="D87" s="2067"/>
      <c r="E87" s="1031" t="s">
        <v>944</v>
      </c>
      <c r="F87" s="1030"/>
      <c r="G87" s="1030"/>
      <c r="H87" s="1030"/>
      <c r="I87" s="1030"/>
      <c r="J87" s="1030"/>
      <c r="K87" s="1030"/>
      <c r="L87" s="1030"/>
      <c r="M87" s="1030"/>
      <c r="N87" s="1030"/>
      <c r="O87" s="1030"/>
      <c r="P87" s="1030"/>
      <c r="Q87" s="1030"/>
      <c r="R87" s="1030"/>
      <c r="S87" s="1030"/>
      <c r="T87" s="1030"/>
      <c r="U87" s="1030"/>
      <c r="V87" s="1030"/>
      <c r="W87" s="1030"/>
      <c r="X87" s="1030"/>
      <c r="Y87" s="1570"/>
    </row>
    <row r="88" spans="1:25" ht="32.1" customHeight="1">
      <c r="A88" s="2062"/>
      <c r="B88" s="2006"/>
      <c r="C88" s="2066"/>
      <c r="D88" s="2067"/>
      <c r="E88" s="2073" t="s">
        <v>945</v>
      </c>
      <c r="F88" s="2074"/>
      <c r="G88" s="2074"/>
      <c r="H88" s="1029"/>
      <c r="I88" s="1961" t="s">
        <v>946</v>
      </c>
      <c r="J88" s="1962"/>
      <c r="K88" s="1962"/>
      <c r="L88" s="1962"/>
      <c r="M88" s="1962"/>
      <c r="N88" s="1962"/>
      <c r="O88" s="1962"/>
      <c r="P88" s="2040"/>
      <c r="Q88" s="1029"/>
      <c r="R88" s="1961" t="s">
        <v>947</v>
      </c>
      <c r="S88" s="1962"/>
      <c r="T88" s="1962"/>
      <c r="U88" s="1962"/>
      <c r="V88" s="1962"/>
      <c r="W88" s="1962"/>
      <c r="X88" s="1962"/>
      <c r="Y88" s="2040"/>
    </row>
    <row r="89" spans="1:25" ht="32.1" customHeight="1">
      <c r="A89" s="2063"/>
      <c r="B89" s="2006"/>
      <c r="C89" s="2068"/>
      <c r="D89" s="2069"/>
      <c r="E89" s="2073" t="s">
        <v>948</v>
      </c>
      <c r="F89" s="2074"/>
      <c r="G89" s="2074"/>
      <c r="H89" s="1029"/>
      <c r="I89" s="1961" t="s">
        <v>946</v>
      </c>
      <c r="J89" s="1962"/>
      <c r="K89" s="1962"/>
      <c r="L89" s="1962"/>
      <c r="M89" s="1962"/>
      <c r="N89" s="1962"/>
      <c r="O89" s="1962"/>
      <c r="P89" s="2040"/>
      <c r="Q89" s="1029"/>
      <c r="R89" s="1961" t="s">
        <v>947</v>
      </c>
      <c r="S89" s="1962"/>
      <c r="T89" s="1962"/>
      <c r="U89" s="1962"/>
      <c r="V89" s="1962"/>
      <c r="W89" s="1962"/>
      <c r="X89" s="1962"/>
      <c r="Y89" s="2040"/>
    </row>
    <row r="90" spans="1:25" ht="51.75" customHeight="1">
      <c r="A90" s="2048">
        <v>35</v>
      </c>
      <c r="B90" s="2006"/>
      <c r="C90" s="2026" t="s">
        <v>1039</v>
      </c>
      <c r="D90" s="2085" t="s">
        <v>1040</v>
      </c>
      <c r="E90" s="1076"/>
      <c r="F90" s="2011" t="s">
        <v>1041</v>
      </c>
      <c r="G90" s="1987"/>
      <c r="H90" s="1987"/>
      <c r="I90" s="1987"/>
      <c r="J90" s="1987"/>
      <c r="K90" s="1987"/>
      <c r="L90" s="1987"/>
      <c r="M90" s="1987"/>
      <c r="N90" s="1987"/>
      <c r="O90" s="1987"/>
      <c r="P90" s="1987"/>
      <c r="Q90" s="1987"/>
      <c r="R90" s="1987"/>
      <c r="S90" s="1987"/>
      <c r="T90" s="1987"/>
      <c r="U90" s="1987"/>
      <c r="V90" s="1987"/>
      <c r="W90" s="1987"/>
      <c r="X90" s="1987"/>
      <c r="Y90" s="1553"/>
    </row>
    <row r="91" spans="1:25" ht="52.5" customHeight="1">
      <c r="A91" s="2048"/>
      <c r="B91" s="2006"/>
      <c r="C91" s="2027"/>
      <c r="D91" s="2086"/>
      <c r="E91" s="1076"/>
      <c r="F91" s="1969" t="s">
        <v>1042</v>
      </c>
      <c r="G91" s="1970"/>
      <c r="H91" s="1970"/>
      <c r="I91" s="1970"/>
      <c r="J91" s="1970"/>
      <c r="K91" s="1970"/>
      <c r="L91" s="1970"/>
      <c r="M91" s="1970"/>
      <c r="N91" s="1970"/>
      <c r="O91" s="1970"/>
      <c r="P91" s="1970"/>
      <c r="Q91" s="1970"/>
      <c r="R91" s="1970"/>
      <c r="S91" s="1970"/>
      <c r="T91" s="1970"/>
      <c r="U91" s="1970"/>
      <c r="V91" s="1970"/>
      <c r="W91" s="1970"/>
      <c r="X91" s="1970"/>
      <c r="Y91" s="1971"/>
    </row>
    <row r="92" spans="1:25" ht="32.1" customHeight="1">
      <c r="A92" s="2048"/>
      <c r="B92" s="2006"/>
      <c r="C92" s="2027"/>
      <c r="D92" s="2028"/>
      <c r="E92" s="1076"/>
      <c r="F92" s="2087" t="s">
        <v>1043</v>
      </c>
      <c r="G92" s="2088"/>
      <c r="H92" s="2088"/>
      <c r="I92" s="2088"/>
      <c r="J92" s="2088"/>
      <c r="K92" s="2088"/>
      <c r="L92" s="2088"/>
      <c r="M92" s="2088"/>
      <c r="N92" s="2088"/>
      <c r="O92" s="2088"/>
      <c r="P92" s="2088"/>
      <c r="Q92" s="2088"/>
      <c r="R92" s="2088"/>
      <c r="S92" s="2088"/>
      <c r="T92" s="2088"/>
      <c r="U92" s="2088"/>
      <c r="V92" s="2088"/>
      <c r="W92" s="2088"/>
      <c r="X92" s="2088"/>
      <c r="Y92" s="1553"/>
    </row>
    <row r="93" spans="1:25" ht="32.1" customHeight="1">
      <c r="A93" s="2048"/>
      <c r="B93" s="2006"/>
      <c r="C93" s="2027"/>
      <c r="D93" s="1150" t="s">
        <v>1044</v>
      </c>
      <c r="E93" s="1076"/>
      <c r="F93" s="2011" t="s">
        <v>1704</v>
      </c>
      <c r="G93" s="1987"/>
      <c r="H93" s="1987"/>
      <c r="I93" s="1987"/>
      <c r="J93" s="1987"/>
      <c r="K93" s="1987"/>
      <c r="L93" s="1987"/>
      <c r="M93" s="1987"/>
      <c r="N93" s="1987"/>
      <c r="O93" s="1987"/>
      <c r="P93" s="1987"/>
      <c r="Q93" s="1987"/>
      <c r="R93" s="1987"/>
      <c r="S93" s="1987"/>
      <c r="T93" s="1987"/>
      <c r="U93" s="1987"/>
      <c r="V93" s="1987"/>
      <c r="W93" s="1987"/>
      <c r="X93" s="1987"/>
      <c r="Y93" s="1553"/>
    </row>
    <row r="94" spans="1:25" ht="32.1" customHeight="1">
      <c r="A94" s="2048"/>
      <c r="B94" s="2006"/>
      <c r="C94" s="2027"/>
      <c r="D94" s="1990" t="s">
        <v>1045</v>
      </c>
      <c r="E94" s="1076"/>
      <c r="F94" s="1961" t="s">
        <v>1046</v>
      </c>
      <c r="G94" s="1962"/>
      <c r="H94" s="1962"/>
      <c r="I94" s="1962"/>
      <c r="J94" s="1962"/>
      <c r="K94" s="1962"/>
      <c r="L94" s="1962"/>
      <c r="M94" s="1962"/>
      <c r="N94" s="1962"/>
      <c r="O94" s="1962"/>
      <c r="P94" s="1962"/>
      <c r="Q94" s="1033"/>
      <c r="R94" s="1961" t="s">
        <v>1047</v>
      </c>
      <c r="S94" s="1962"/>
      <c r="T94" s="1962"/>
      <c r="U94" s="1962"/>
      <c r="V94" s="1962"/>
      <c r="W94" s="1962"/>
      <c r="X94" s="1962"/>
      <c r="Y94" s="1553"/>
    </row>
    <row r="95" spans="1:25" ht="32.1" customHeight="1">
      <c r="A95" s="2048"/>
      <c r="B95" s="2006"/>
      <c r="C95" s="2027"/>
      <c r="D95" s="2089"/>
      <c r="E95" s="2038" t="s">
        <v>1411</v>
      </c>
      <c r="F95" s="2039"/>
      <c r="G95" s="2039"/>
      <c r="H95" s="2039"/>
      <c r="I95" s="2039"/>
      <c r="J95" s="2039"/>
      <c r="K95" s="2039"/>
      <c r="L95" s="2084"/>
      <c r="M95" s="2084"/>
      <c r="N95" s="2084"/>
      <c r="O95" s="2084"/>
      <c r="P95" s="2084"/>
      <c r="Q95" s="2084"/>
      <c r="R95" s="2084"/>
      <c r="S95" s="2084"/>
      <c r="T95" s="1315" t="s">
        <v>156</v>
      </c>
      <c r="U95" s="1259"/>
      <c r="V95" s="1259"/>
      <c r="W95" s="1259"/>
      <c r="X95" s="1564"/>
      <c r="Y95" s="1316"/>
    </row>
    <row r="96" spans="1:25" ht="32.1" customHeight="1">
      <c r="A96" s="2048"/>
      <c r="B96" s="2006"/>
      <c r="C96" s="2027"/>
      <c r="D96" s="2089"/>
      <c r="E96" s="1979" t="s">
        <v>1411</v>
      </c>
      <c r="F96" s="1980"/>
      <c r="G96" s="1980"/>
      <c r="H96" s="1980"/>
      <c r="I96" s="1980"/>
      <c r="J96" s="1980"/>
      <c r="K96" s="1980"/>
      <c r="L96" s="2012"/>
      <c r="M96" s="2012"/>
      <c r="N96" s="2012"/>
      <c r="O96" s="2012"/>
      <c r="P96" s="2012"/>
      <c r="Q96" s="2012"/>
      <c r="R96" s="2012"/>
      <c r="S96" s="2012"/>
      <c r="T96" s="1042" t="s">
        <v>156</v>
      </c>
      <c r="U96" s="1041"/>
      <c r="V96" s="1041"/>
      <c r="W96" s="1041"/>
      <c r="X96" s="1566"/>
      <c r="Y96" s="1073"/>
    </row>
    <row r="97" spans="1:29" ht="44.25" customHeight="1">
      <c r="A97" s="2048"/>
      <c r="B97" s="2006"/>
      <c r="C97" s="2027"/>
      <c r="D97" s="2090"/>
      <c r="E97" s="1029"/>
      <c r="F97" s="1575" t="s">
        <v>1027</v>
      </c>
      <c r="G97" s="1652"/>
      <c r="H97" s="1652"/>
      <c r="I97" s="1652"/>
      <c r="J97" s="1652"/>
      <c r="K97" s="1652"/>
      <c r="L97" s="1662"/>
      <c r="M97" s="1663"/>
      <c r="N97" s="1664"/>
      <c r="O97" s="1029"/>
      <c r="P97" s="1984" t="s">
        <v>1028</v>
      </c>
      <c r="Q97" s="1978"/>
      <c r="R97" s="1978"/>
      <c r="S97" s="1978"/>
      <c r="T97" s="1978"/>
      <c r="U97" s="1978"/>
      <c r="V97" s="1978"/>
      <c r="W97" s="1978"/>
      <c r="X97" s="1978"/>
      <c r="Y97" s="1985"/>
      <c r="Z97" s="1149"/>
    </row>
    <row r="98" spans="1:29" ht="32.1" customHeight="1">
      <c r="A98" s="2048"/>
      <c r="B98" s="2006"/>
      <c r="C98" s="2027"/>
      <c r="D98" s="2085" t="s">
        <v>1048</v>
      </c>
      <c r="E98" s="1077"/>
      <c r="F98" s="1078" t="s">
        <v>1049</v>
      </c>
      <c r="G98" s="1078"/>
      <c r="H98" s="1078"/>
      <c r="I98" s="1078"/>
      <c r="J98" s="1078"/>
      <c r="K98" s="1078"/>
      <c r="L98" s="1078"/>
      <c r="M98" s="1078"/>
      <c r="N98" s="1078"/>
      <c r="O98" s="1078"/>
      <c r="P98" s="1078"/>
      <c r="Q98" s="1079"/>
      <c r="R98" s="1078"/>
      <c r="S98" s="1078"/>
      <c r="T98" s="1078"/>
      <c r="U98" s="1078"/>
      <c r="V98" s="1078"/>
      <c r="W98" s="1078"/>
      <c r="X98" s="1078"/>
      <c r="Y98" s="1072"/>
    </row>
    <row r="99" spans="1:29" ht="32.1" customHeight="1">
      <c r="A99" s="2048"/>
      <c r="B99" s="2006"/>
      <c r="C99" s="2031"/>
      <c r="D99" s="2086"/>
      <c r="E99" s="1033"/>
      <c r="F99" s="1552" t="s">
        <v>1050</v>
      </c>
      <c r="G99" s="1552"/>
      <c r="H99" s="1552"/>
      <c r="I99" s="1552"/>
      <c r="J99" s="1552"/>
      <c r="K99" s="1552"/>
      <c r="L99" s="1552"/>
      <c r="M99" s="1552"/>
      <c r="N99" s="1552"/>
      <c r="O99" s="1552"/>
      <c r="P99" s="1552"/>
      <c r="Q99" s="1030"/>
      <c r="R99" s="1552"/>
      <c r="S99" s="1552"/>
      <c r="T99" s="1552"/>
      <c r="U99" s="1552"/>
      <c r="V99" s="1552"/>
      <c r="W99" s="1552"/>
      <c r="X99" s="1552"/>
      <c r="Y99" s="1553"/>
    </row>
    <row r="100" spans="1:29" ht="20.100000000000001" customHeight="1">
      <c r="A100" s="1665"/>
      <c r="B100" s="1666"/>
      <c r="C100" s="2075" t="s">
        <v>275</v>
      </c>
      <c r="D100" s="2075"/>
      <c r="E100" s="2075"/>
      <c r="F100" s="2075"/>
      <c r="G100" s="2075"/>
      <c r="H100" s="2075"/>
      <c r="I100" s="2075"/>
      <c r="J100" s="2075"/>
      <c r="K100" s="2075"/>
      <c r="L100" s="2075"/>
      <c r="M100" s="2075"/>
      <c r="N100" s="2075"/>
      <c r="O100" s="2075"/>
      <c r="P100" s="2075"/>
      <c r="Q100" s="2075"/>
      <c r="R100" s="2075"/>
      <c r="S100" s="2075"/>
      <c r="T100" s="2075"/>
      <c r="U100" s="2075"/>
      <c r="V100" s="2075"/>
      <c r="W100" s="2075"/>
      <c r="X100" s="2075"/>
      <c r="Y100" s="1667"/>
      <c r="Z100" s="1376"/>
      <c r="AA100" s="1376"/>
      <c r="AB100" s="1376"/>
      <c r="AC100" s="1376"/>
    </row>
    <row r="101" spans="1:29" ht="20.100000000000001" customHeight="1">
      <c r="A101" s="1668"/>
      <c r="B101" s="1669"/>
      <c r="C101" s="2076" t="s">
        <v>1801</v>
      </c>
      <c r="D101" s="2076"/>
      <c r="E101" s="2076"/>
      <c r="F101" s="2076"/>
      <c r="G101" s="2076"/>
      <c r="H101" s="2076"/>
      <c r="I101" s="2076"/>
      <c r="J101" s="2076"/>
      <c r="K101" s="2076"/>
      <c r="L101" s="2076"/>
      <c r="M101" s="2076"/>
      <c r="N101" s="2076"/>
      <c r="O101" s="2076"/>
      <c r="P101" s="2076"/>
      <c r="Q101" s="2076"/>
      <c r="R101" s="2076"/>
      <c r="S101" s="2076"/>
      <c r="T101" s="2076"/>
      <c r="U101" s="2076"/>
      <c r="V101" s="2076"/>
      <c r="W101" s="2076"/>
      <c r="X101" s="2076"/>
      <c r="Y101" s="1578"/>
      <c r="Z101" s="1376"/>
      <c r="AA101" s="1376"/>
      <c r="AB101" s="1376"/>
      <c r="AC101" s="1376"/>
    </row>
    <row r="102" spans="1:29" ht="23.25" customHeight="1">
      <c r="A102" s="2077" t="s">
        <v>1051</v>
      </c>
      <c r="B102" s="2077"/>
      <c r="C102" s="2077"/>
      <c r="D102" s="2077"/>
      <c r="E102" s="1670"/>
      <c r="F102" s="1671"/>
      <c r="G102" s="1671"/>
      <c r="H102" s="1671"/>
      <c r="I102" s="1671"/>
      <c r="J102" s="1671"/>
      <c r="K102" s="1671"/>
      <c r="L102" s="1672"/>
      <c r="M102" s="1672"/>
      <c r="N102" s="1672"/>
      <c r="O102" s="1672"/>
      <c r="P102" s="1672"/>
      <c r="Q102" s="1672"/>
      <c r="R102" s="1672"/>
      <c r="S102" s="1672"/>
      <c r="T102" s="1672"/>
      <c r="U102" s="1671"/>
      <c r="V102" s="1671"/>
      <c r="W102" s="1671"/>
      <c r="X102" s="1671"/>
      <c r="Y102" s="1671"/>
      <c r="Z102" s="1376"/>
      <c r="AA102" s="1376"/>
      <c r="AB102" s="1376"/>
      <c r="AC102" s="1376"/>
    </row>
    <row r="103" spans="1:29" ht="30" customHeight="1">
      <c r="A103" s="2078" t="s">
        <v>1052</v>
      </c>
      <c r="B103" s="2079"/>
      <c r="C103" s="2079"/>
      <c r="D103" s="2079"/>
      <c r="E103" s="2079"/>
      <c r="F103" s="2079"/>
      <c r="G103" s="2079"/>
      <c r="H103" s="2079"/>
      <c r="I103" s="2079"/>
      <c r="J103" s="2079"/>
      <c r="K103" s="2079"/>
      <c r="L103" s="2079"/>
      <c r="M103" s="2079"/>
      <c r="N103" s="2079"/>
      <c r="O103" s="2079"/>
      <c r="P103" s="2079"/>
      <c r="Q103" s="2079"/>
      <c r="R103" s="2079"/>
      <c r="S103" s="2079"/>
      <c r="T103" s="2079"/>
      <c r="U103" s="2079"/>
      <c r="V103" s="2079"/>
      <c r="W103" s="2079"/>
      <c r="X103" s="2079"/>
      <c r="Y103" s="1673"/>
      <c r="Z103" s="1376"/>
      <c r="AA103" s="1376"/>
      <c r="AB103" s="1376"/>
      <c r="AC103" s="1376"/>
    </row>
    <row r="104" spans="1:29" ht="30" customHeight="1">
      <c r="A104" s="2080"/>
      <c r="B104" s="2081"/>
      <c r="C104" s="2081"/>
      <c r="D104" s="2081"/>
      <c r="E104" s="2081"/>
      <c r="F104" s="2081"/>
      <c r="G104" s="2081"/>
      <c r="H104" s="2081"/>
      <c r="I104" s="2081"/>
      <c r="J104" s="2081"/>
      <c r="K104" s="2081"/>
      <c r="L104" s="2081"/>
      <c r="M104" s="2081"/>
      <c r="N104" s="2081"/>
      <c r="O104" s="2081"/>
      <c r="P104" s="2081"/>
      <c r="Q104" s="2081"/>
      <c r="R104" s="2081"/>
      <c r="S104" s="2081"/>
      <c r="T104" s="2081"/>
      <c r="U104" s="2081"/>
      <c r="V104" s="2081"/>
      <c r="W104" s="2081"/>
      <c r="X104" s="2081"/>
      <c r="Y104" s="1674"/>
      <c r="Z104" s="1376"/>
      <c r="AA104" s="1376"/>
      <c r="AB104" s="1376"/>
      <c r="AC104" s="1376"/>
    </row>
    <row r="105" spans="1:29" ht="30" customHeight="1">
      <c r="A105" s="2082"/>
      <c r="B105" s="2083"/>
      <c r="C105" s="2083"/>
      <c r="D105" s="2083"/>
      <c r="E105" s="2083"/>
      <c r="F105" s="2083"/>
      <c r="G105" s="2083"/>
      <c r="H105" s="2083"/>
      <c r="I105" s="2083"/>
      <c r="J105" s="2083"/>
      <c r="K105" s="2083"/>
      <c r="L105" s="2083"/>
      <c r="M105" s="2083"/>
      <c r="N105" s="2083"/>
      <c r="O105" s="2083"/>
      <c r="P105" s="2083"/>
      <c r="Q105" s="2083"/>
      <c r="R105" s="2083"/>
      <c r="S105" s="2083"/>
      <c r="T105" s="2083"/>
      <c r="U105" s="2083"/>
      <c r="V105" s="2083"/>
      <c r="W105" s="2083"/>
      <c r="X105" s="2083"/>
      <c r="Y105" s="1675"/>
      <c r="Z105" s="1376"/>
      <c r="AA105" s="1376"/>
      <c r="AB105" s="1376"/>
      <c r="AC105" s="1376"/>
    </row>
    <row r="106" spans="1:29" ht="22.5" hidden="1" customHeight="1">
      <c r="A106" s="1668"/>
      <c r="B106" s="1668"/>
      <c r="C106" s="1668"/>
      <c r="D106" s="1667"/>
      <c r="E106" s="1376"/>
      <c r="F106" s="1376"/>
      <c r="G106" s="1376"/>
      <c r="H106" s="1376"/>
      <c r="I106" s="1376"/>
      <c r="J106" s="1376"/>
      <c r="K106" s="1376"/>
      <c r="L106" s="1376"/>
      <c r="M106" s="1376"/>
      <c r="N106" s="1376"/>
      <c r="O106" s="1376"/>
      <c r="P106" s="1376"/>
      <c r="Q106" s="1376"/>
      <c r="R106" s="1376"/>
      <c r="S106" s="1376"/>
      <c r="T106" s="1376"/>
      <c r="U106" s="1376"/>
      <c r="V106" s="1376"/>
      <c r="W106" s="1376"/>
      <c r="X106" s="1376"/>
      <c r="Y106" s="1376"/>
      <c r="Z106" s="1376"/>
      <c r="AA106" s="1376"/>
      <c r="AB106" s="1376"/>
      <c r="AC106" s="1376"/>
    </row>
    <row r="107" spans="1:29" ht="15" customHeight="1">
      <c r="A107" s="1668"/>
      <c r="B107" s="1667"/>
      <c r="C107" s="1668"/>
      <c r="D107" s="1667"/>
      <c r="E107" s="1376"/>
      <c r="F107" s="1376"/>
      <c r="G107" s="1376"/>
      <c r="H107" s="1376"/>
      <c r="I107" s="1376"/>
      <c r="J107" s="1376"/>
      <c r="K107" s="1376"/>
      <c r="L107" s="1376"/>
      <c r="M107" s="1376"/>
      <c r="N107" s="1376"/>
      <c r="O107" s="1376"/>
      <c r="P107" s="1376"/>
      <c r="Q107" s="1376"/>
      <c r="R107" s="1376"/>
      <c r="S107" s="1376"/>
      <c r="T107" s="1376"/>
      <c r="U107" s="1376"/>
      <c r="V107" s="1376"/>
      <c r="W107" s="1376"/>
      <c r="X107" s="1376"/>
      <c r="Y107" s="1376"/>
      <c r="Z107" s="1376"/>
      <c r="AA107" s="1376"/>
      <c r="AB107" s="1376"/>
      <c r="AC107" s="1376"/>
    </row>
    <row r="108" spans="1:29" ht="35.1" customHeight="1">
      <c r="A108" s="1668"/>
      <c r="B108" s="1667"/>
      <c r="C108" s="1668"/>
      <c r="D108" s="1667"/>
      <c r="E108" s="1376"/>
      <c r="F108" s="1376"/>
      <c r="G108" s="1376"/>
      <c r="H108" s="1376"/>
      <c r="I108" s="1376"/>
      <c r="J108" s="1376"/>
      <c r="K108" s="1376"/>
      <c r="L108" s="1376"/>
      <c r="M108" s="1376"/>
      <c r="N108" s="1376"/>
      <c r="O108" s="1376"/>
      <c r="P108" s="1376"/>
      <c r="Q108" s="1376"/>
      <c r="R108" s="1376"/>
      <c r="S108" s="1376"/>
      <c r="T108" s="1376"/>
      <c r="U108" s="1376"/>
      <c r="V108" s="1376"/>
      <c r="W108" s="1376"/>
      <c r="X108" s="1376"/>
      <c r="Y108" s="1376"/>
      <c r="Z108" s="1376"/>
      <c r="AA108" s="1376"/>
      <c r="AB108" s="1376"/>
      <c r="AC108" s="1376"/>
    </row>
    <row r="109" spans="1:29" ht="35.1" customHeight="1">
      <c r="A109" s="1668"/>
      <c r="B109" s="1676"/>
      <c r="C109" s="1676"/>
      <c r="D109" s="1667"/>
      <c r="E109" s="1376"/>
      <c r="F109" s="1376"/>
      <c r="G109" s="1376"/>
      <c r="H109" s="1376"/>
      <c r="I109" s="1376"/>
      <c r="J109" s="1376"/>
      <c r="K109" s="1376"/>
      <c r="L109" s="1376"/>
      <c r="M109" s="1376"/>
      <c r="N109" s="1376"/>
      <c r="O109" s="1376"/>
      <c r="P109" s="1376"/>
      <c r="Q109" s="1376"/>
      <c r="R109" s="1376"/>
      <c r="S109" s="1376"/>
      <c r="T109" s="1376"/>
      <c r="U109" s="1376"/>
      <c r="V109" s="1376"/>
      <c r="W109" s="1376"/>
      <c r="X109" s="1376"/>
      <c r="Y109" s="1376"/>
      <c r="Z109" s="1376"/>
      <c r="AA109" s="1376"/>
      <c r="AB109" s="1376"/>
      <c r="AC109" s="1376"/>
    </row>
    <row r="110" spans="1:29" ht="35.1" customHeight="1">
      <c r="A110" s="1582"/>
      <c r="B110" s="1582"/>
      <c r="C110" s="1582"/>
      <c r="D110" s="1027"/>
    </row>
    <row r="111" spans="1:29" ht="35.1" customHeight="1">
      <c r="A111" s="1582"/>
      <c r="B111" s="1027"/>
      <c r="C111" s="1582"/>
      <c r="D111" s="1027"/>
    </row>
    <row r="112" spans="1:29" ht="35.1" customHeight="1">
      <c r="A112" s="1582"/>
      <c r="B112" s="1027"/>
      <c r="C112" s="1582"/>
      <c r="D112" s="1027"/>
    </row>
    <row r="113" spans="1:4" ht="35.1" customHeight="1">
      <c r="A113" s="1582"/>
      <c r="B113" s="1027"/>
      <c r="C113" s="1582"/>
      <c r="D113" s="1027"/>
    </row>
    <row r="114" spans="1:4" ht="35.1" customHeight="1">
      <c r="A114" s="1582"/>
      <c r="B114" s="1027"/>
      <c r="C114" s="1582"/>
      <c r="D114" s="1027"/>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20">
    <mergeCell ref="C100:X100"/>
    <mergeCell ref="C101:X101"/>
    <mergeCell ref="A102:D102"/>
    <mergeCell ref="A103:X105"/>
    <mergeCell ref="E95:K95"/>
    <mergeCell ref="L95:S95"/>
    <mergeCell ref="E96:K96"/>
    <mergeCell ref="L96:S96"/>
    <mergeCell ref="P97:Y97"/>
    <mergeCell ref="D98:D99"/>
    <mergeCell ref="A90:A99"/>
    <mergeCell ref="C90:C99"/>
    <mergeCell ref="D90:D92"/>
    <mergeCell ref="F90:X90"/>
    <mergeCell ref="F91:Y91"/>
    <mergeCell ref="F92:X92"/>
    <mergeCell ref="F93:X93"/>
    <mergeCell ref="D94:D97"/>
    <mergeCell ref="F94:P94"/>
    <mergeCell ref="R94:X94"/>
    <mergeCell ref="I88:P88"/>
    <mergeCell ref="R88:Y88"/>
    <mergeCell ref="E89:G89"/>
    <mergeCell ref="I89:P89"/>
    <mergeCell ref="R89:Y89"/>
    <mergeCell ref="F81:X81"/>
    <mergeCell ref="F82:X82"/>
    <mergeCell ref="F83:X83"/>
    <mergeCell ref="F84:X84"/>
    <mergeCell ref="F85:X85"/>
    <mergeCell ref="W69:Y69"/>
    <mergeCell ref="C70:D70"/>
    <mergeCell ref="F70:Y70"/>
    <mergeCell ref="C71:D71"/>
    <mergeCell ref="F71:X71"/>
    <mergeCell ref="F72:J72"/>
    <mergeCell ref="L72:P72"/>
    <mergeCell ref="T72:X72"/>
    <mergeCell ref="A86:A89"/>
    <mergeCell ref="C86:D89"/>
    <mergeCell ref="F86:J86"/>
    <mergeCell ref="L86:P86"/>
    <mergeCell ref="R86:U86"/>
    <mergeCell ref="A76:A77"/>
    <mergeCell ref="B76:B99"/>
    <mergeCell ref="C76:D77"/>
    <mergeCell ref="F76:T76"/>
    <mergeCell ref="F77:T77"/>
    <mergeCell ref="A78:A85"/>
    <mergeCell ref="C78:D85"/>
    <mergeCell ref="F78:X78"/>
    <mergeCell ref="F79:X79"/>
    <mergeCell ref="F80:X80"/>
    <mergeCell ref="E88:G88"/>
    <mergeCell ref="A66:A67"/>
    <mergeCell ref="C66:C67"/>
    <mergeCell ref="F66:X66"/>
    <mergeCell ref="F67:X67"/>
    <mergeCell ref="C68:D68"/>
    <mergeCell ref="F68:Y68"/>
    <mergeCell ref="F63:J63"/>
    <mergeCell ref="L63:T63"/>
    <mergeCell ref="V63:X63"/>
    <mergeCell ref="B64:B75"/>
    <mergeCell ref="C64:D64"/>
    <mergeCell ref="E64:X64"/>
    <mergeCell ref="C65:D65"/>
    <mergeCell ref="E65:X65"/>
    <mergeCell ref="C69:D69"/>
    <mergeCell ref="F69:U69"/>
    <mergeCell ref="F73:P73"/>
    <mergeCell ref="T73:X73"/>
    <mergeCell ref="C74:D74"/>
    <mergeCell ref="F74:T74"/>
    <mergeCell ref="V74:X74"/>
    <mergeCell ref="C75:D75"/>
    <mergeCell ref="F75:J75"/>
    <mergeCell ref="L75:X75"/>
    <mergeCell ref="A61:A62"/>
    <mergeCell ref="C61:C62"/>
    <mergeCell ref="F61:J61"/>
    <mergeCell ref="L61:P61"/>
    <mergeCell ref="T61:X61"/>
    <mergeCell ref="F62:J62"/>
    <mergeCell ref="L62:P62"/>
    <mergeCell ref="T62:X62"/>
    <mergeCell ref="F59:J59"/>
    <mergeCell ref="L59:X59"/>
    <mergeCell ref="C60:D60"/>
    <mergeCell ref="F60:J60"/>
    <mergeCell ref="L60:T60"/>
    <mergeCell ref="V60:X60"/>
    <mergeCell ref="F56:J56"/>
    <mergeCell ref="L56:X56"/>
    <mergeCell ref="F57:J57"/>
    <mergeCell ref="L57:X57"/>
    <mergeCell ref="C58:D58"/>
    <mergeCell ref="F58:J58"/>
    <mergeCell ref="L58:X58"/>
    <mergeCell ref="P53:Y53"/>
    <mergeCell ref="C54:D54"/>
    <mergeCell ref="F54:J54"/>
    <mergeCell ref="L54:P54"/>
    <mergeCell ref="R54:X54"/>
    <mergeCell ref="F55:J55"/>
    <mergeCell ref="L55:X55"/>
    <mergeCell ref="F45:J45"/>
    <mergeCell ref="L45:P45"/>
    <mergeCell ref="R45:T45"/>
    <mergeCell ref="U45:W45"/>
    <mergeCell ref="A47:A53"/>
    <mergeCell ref="C47:C53"/>
    <mergeCell ref="F47:P47"/>
    <mergeCell ref="R47:X47"/>
    <mergeCell ref="D48:D49"/>
    <mergeCell ref="E48:J48"/>
    <mergeCell ref="A40:A46"/>
    <mergeCell ref="C40:C46"/>
    <mergeCell ref="D42:D43"/>
    <mergeCell ref="K48:Q48"/>
    <mergeCell ref="F49:M49"/>
    <mergeCell ref="O49:X49"/>
    <mergeCell ref="D50:D53"/>
    <mergeCell ref="E50:K50"/>
    <mergeCell ref="L50:S50"/>
    <mergeCell ref="E51:K51"/>
    <mergeCell ref="L51:S51"/>
    <mergeCell ref="E52:K52"/>
    <mergeCell ref="L52:S52"/>
    <mergeCell ref="E42:H42"/>
    <mergeCell ref="I42:L42"/>
    <mergeCell ref="P42:S42"/>
    <mergeCell ref="E43:H43"/>
    <mergeCell ref="F44:H44"/>
    <mergeCell ref="J44:L44"/>
    <mergeCell ref="M44:W44"/>
    <mergeCell ref="E39:F39"/>
    <mergeCell ref="J39:K39"/>
    <mergeCell ref="L39:M39"/>
    <mergeCell ref="R39:T39"/>
    <mergeCell ref="F41:J41"/>
    <mergeCell ref="L41:P41"/>
    <mergeCell ref="R41:X41"/>
    <mergeCell ref="U38:V38"/>
    <mergeCell ref="G35:O35"/>
    <mergeCell ref="P35:Q35"/>
    <mergeCell ref="R35:S35"/>
    <mergeCell ref="U35:V35"/>
    <mergeCell ref="G36:O36"/>
    <mergeCell ref="P36:Q36"/>
    <mergeCell ref="R36:S36"/>
    <mergeCell ref="U36:V36"/>
    <mergeCell ref="A34:A38"/>
    <mergeCell ref="C34:D38"/>
    <mergeCell ref="E34:F34"/>
    <mergeCell ref="G34:O34"/>
    <mergeCell ref="P34:Q34"/>
    <mergeCell ref="R34:S34"/>
    <mergeCell ref="U34:V34"/>
    <mergeCell ref="A31:A33"/>
    <mergeCell ref="B31:B63"/>
    <mergeCell ref="C31:D33"/>
    <mergeCell ref="E31:F31"/>
    <mergeCell ref="G31:H31"/>
    <mergeCell ref="I31:K31"/>
    <mergeCell ref="E32:F32"/>
    <mergeCell ref="G32:H32"/>
    <mergeCell ref="I32:K32"/>
    <mergeCell ref="E33:F33"/>
    <mergeCell ref="G37:O37"/>
    <mergeCell ref="P37:Q37"/>
    <mergeCell ref="R37:S37"/>
    <mergeCell ref="U37:V37"/>
    <mergeCell ref="G38:O38"/>
    <mergeCell ref="P38:Q38"/>
    <mergeCell ref="R38:S38"/>
    <mergeCell ref="F18:X18"/>
    <mergeCell ref="A20:A27"/>
    <mergeCell ref="C20:D27"/>
    <mergeCell ref="F20:X20"/>
    <mergeCell ref="E21:K21"/>
    <mergeCell ref="L21:S21"/>
    <mergeCell ref="F22:Y22"/>
    <mergeCell ref="F23:Y23"/>
    <mergeCell ref="G33:H33"/>
    <mergeCell ref="I33:K33"/>
    <mergeCell ref="L33:X33"/>
    <mergeCell ref="C10:D11"/>
    <mergeCell ref="F10:X10"/>
    <mergeCell ref="F11:X11"/>
    <mergeCell ref="A12:A17"/>
    <mergeCell ref="C12:D17"/>
    <mergeCell ref="L17:N17"/>
    <mergeCell ref="A5:D5"/>
    <mergeCell ref="A6:B6"/>
    <mergeCell ref="C6:D6"/>
    <mergeCell ref="E6:X6"/>
    <mergeCell ref="B7:B30"/>
    <mergeCell ref="C7:D7"/>
    <mergeCell ref="E7:X7"/>
    <mergeCell ref="A8:A11"/>
    <mergeCell ref="C8:D9"/>
    <mergeCell ref="F8:X8"/>
    <mergeCell ref="F25:U25"/>
    <mergeCell ref="A28:A30"/>
    <mergeCell ref="C28:D30"/>
    <mergeCell ref="F28:Y28"/>
    <mergeCell ref="F29:Y29"/>
    <mergeCell ref="F30:Y30"/>
    <mergeCell ref="A18:A19"/>
    <mergeCell ref="C18:D19"/>
    <mergeCell ref="W1:Y1"/>
    <mergeCell ref="A2:Y2"/>
    <mergeCell ref="A4:C4"/>
    <mergeCell ref="D4:F4"/>
    <mergeCell ref="G4:H4"/>
    <mergeCell ref="I4:P4"/>
    <mergeCell ref="R4:S4"/>
    <mergeCell ref="T4:X4"/>
    <mergeCell ref="F9:X9"/>
  </mergeCells>
  <phoneticPr fontId="60"/>
  <conditionalFormatting sqref="T4:X4 E66:E67">
    <cfRule type="cellIs" dxfId="361" priority="92" stopIfTrue="1" operator="equal">
      <formula>""</formula>
    </cfRule>
  </conditionalFormatting>
  <conditionalFormatting sqref="E78:E85">
    <cfRule type="cellIs" dxfId="360" priority="91" stopIfTrue="1" operator="equal">
      <formula>""</formula>
    </cfRule>
  </conditionalFormatting>
  <conditionalFormatting sqref="L21:R21">
    <cfRule type="cellIs" dxfId="359" priority="90" stopIfTrue="1" operator="equal">
      <formula>""</formula>
    </cfRule>
  </conditionalFormatting>
  <conditionalFormatting sqref="E22:E30">
    <cfRule type="cellIs" dxfId="358" priority="89" stopIfTrue="1" operator="equal">
      <formula>""</formula>
    </cfRule>
  </conditionalFormatting>
  <conditionalFormatting sqref="E20">
    <cfRule type="cellIs" dxfId="357" priority="88" stopIfTrue="1" operator="equal">
      <formula>""</formula>
    </cfRule>
  </conditionalFormatting>
  <conditionalFormatting sqref="E93">
    <cfRule type="cellIs" dxfId="356" priority="87" stopIfTrue="1" operator="equal">
      <formula>""</formula>
    </cfRule>
  </conditionalFormatting>
  <conditionalFormatting sqref="E90:E92">
    <cfRule type="cellIs" dxfId="355" priority="85" stopIfTrue="1" operator="equal">
      <formula>""</formula>
    </cfRule>
  </conditionalFormatting>
  <conditionalFormatting sqref="E97">
    <cfRule type="expression" dxfId="354" priority="86" stopIfTrue="1">
      <formula>($E$97="")*($O$97="")</formula>
    </cfRule>
  </conditionalFormatting>
  <conditionalFormatting sqref="E94">
    <cfRule type="expression" dxfId="353" priority="84" stopIfTrue="1">
      <formula>($E$94="")*($Q$94="")</formula>
    </cfRule>
  </conditionalFormatting>
  <conditionalFormatting sqref="Q94">
    <cfRule type="expression" dxfId="352" priority="83" stopIfTrue="1">
      <formula>($E$94="")*($Q$94="")</formula>
    </cfRule>
  </conditionalFormatting>
  <conditionalFormatting sqref="E98:E99">
    <cfRule type="cellIs" dxfId="351" priority="82" stopIfTrue="1" operator="equal">
      <formula>""</formula>
    </cfRule>
  </conditionalFormatting>
  <conditionalFormatting sqref="T74 V74:X74">
    <cfRule type="cellIs" dxfId="350" priority="81" stopIfTrue="1" operator="equal">
      <formula>(COUNTIF(#REF!,"○")&lt;1)</formula>
    </cfRule>
  </conditionalFormatting>
  <conditionalFormatting sqref="E71">
    <cfRule type="cellIs" dxfId="349" priority="80" stopIfTrue="1" operator="equal">
      <formula>""</formula>
    </cfRule>
  </conditionalFormatting>
  <conditionalFormatting sqref="E55 K55">
    <cfRule type="expression" dxfId="348" priority="79" stopIfTrue="1">
      <formula>($E$55="")*($K$55="")</formula>
    </cfRule>
  </conditionalFormatting>
  <conditionalFormatting sqref="E56 K56">
    <cfRule type="expression" dxfId="347" priority="78" stopIfTrue="1">
      <formula>($E$56="")*($K$56="")</formula>
    </cfRule>
  </conditionalFormatting>
  <conditionalFormatting sqref="E57 K57">
    <cfRule type="expression" dxfId="346" priority="77" stopIfTrue="1">
      <formula>($E$57="")*($K$57="")</formula>
    </cfRule>
  </conditionalFormatting>
  <conditionalFormatting sqref="E58 K58">
    <cfRule type="expression" dxfId="345" priority="76" stopIfTrue="1">
      <formula>($E$58="")*($K$58="")</formula>
    </cfRule>
  </conditionalFormatting>
  <conditionalFormatting sqref="E59 K59">
    <cfRule type="expression" dxfId="344" priority="75" stopIfTrue="1">
      <formula>($E$59="")*($K$59="")</formula>
    </cfRule>
  </conditionalFormatting>
  <conditionalFormatting sqref="E62 K62 Q62">
    <cfRule type="expression" dxfId="343" priority="74" stopIfTrue="1">
      <formula>($E$62="")*($K$62="")*($Q$62="")</formula>
    </cfRule>
  </conditionalFormatting>
  <conditionalFormatting sqref="F40">
    <cfRule type="cellIs" dxfId="342" priority="73" stopIfTrue="1" operator="equal">
      <formula>""</formula>
    </cfRule>
  </conditionalFormatting>
  <conditionalFormatting sqref="E41 K41 Q41">
    <cfRule type="expression" dxfId="341" priority="72" stopIfTrue="1">
      <formula>($E$41="")*($K$41="")*($Q$41="")</formula>
    </cfRule>
  </conditionalFormatting>
  <conditionalFormatting sqref="M44:W44">
    <cfRule type="cellIs" dxfId="340" priority="71" stopIfTrue="1" operator="equal">
      <formula>(COUNTIF($I$44,"○")&lt;1)</formula>
    </cfRule>
  </conditionalFormatting>
  <conditionalFormatting sqref="M42">
    <cfRule type="cellIs" dxfId="339" priority="70" stopIfTrue="1" operator="equal">
      <formula>""</formula>
    </cfRule>
  </conditionalFormatting>
  <conditionalFormatting sqref="T42">
    <cfRule type="cellIs" dxfId="338" priority="69" stopIfTrue="1" operator="equal">
      <formula>""</formula>
    </cfRule>
  </conditionalFormatting>
  <conditionalFormatting sqref="I43">
    <cfRule type="cellIs" dxfId="337" priority="68" stopIfTrue="1" operator="equal">
      <formula>""</formula>
    </cfRule>
  </conditionalFormatting>
  <conditionalFormatting sqref="G31:H31">
    <cfRule type="cellIs" dxfId="336" priority="67" stopIfTrue="1" operator="equal">
      <formula>""</formula>
    </cfRule>
  </conditionalFormatting>
  <conditionalFormatting sqref="G39 I39">
    <cfRule type="expression" dxfId="335" priority="66" stopIfTrue="1">
      <formula>($G$39="")*($I$39="")</formula>
    </cfRule>
  </conditionalFormatting>
  <conditionalFormatting sqref="N39 P39">
    <cfRule type="expression" dxfId="334" priority="65" stopIfTrue="1">
      <formula>($N$39="")*($P$39="")</formula>
    </cfRule>
  </conditionalFormatting>
  <conditionalFormatting sqref="U39 W39">
    <cfRule type="expression" dxfId="333" priority="64" stopIfTrue="1">
      <formula>($U$39="")*($W$39="")</formula>
    </cfRule>
  </conditionalFormatting>
  <conditionalFormatting sqref="E8:E9">
    <cfRule type="cellIs" dxfId="332" priority="93" stopIfTrue="1" operator="equal">
      <formula>(COUNTIF($E$8:$E$9,"○")=1)</formula>
    </cfRule>
  </conditionalFormatting>
  <conditionalFormatting sqref="E12">
    <cfRule type="expression" dxfId="331" priority="63" stopIfTrue="1">
      <formula>(#REF!="")*(#REF!="")</formula>
    </cfRule>
  </conditionalFormatting>
  <conditionalFormatting sqref="H88">
    <cfRule type="expression" dxfId="330" priority="62" stopIfTrue="1">
      <formula>($H$88="")*($Q$88="")</formula>
    </cfRule>
  </conditionalFormatting>
  <conditionalFormatting sqref="E86">
    <cfRule type="expression" dxfId="329" priority="61" stopIfTrue="1">
      <formula>($E$86="")*($K$86="")*($Q$86="")</formula>
    </cfRule>
  </conditionalFormatting>
  <conditionalFormatting sqref="K86">
    <cfRule type="expression" dxfId="328" priority="60" stopIfTrue="1">
      <formula>($E$86="")*($K$86="")*($Q$86="")</formula>
    </cfRule>
  </conditionalFormatting>
  <conditionalFormatting sqref="Q86">
    <cfRule type="expression" dxfId="327" priority="59" stopIfTrue="1">
      <formula>($E$86="")*($K$86="")*($Q$86="")</formula>
    </cfRule>
  </conditionalFormatting>
  <conditionalFormatting sqref="H89">
    <cfRule type="expression" dxfId="326" priority="58" stopIfTrue="1">
      <formula>($H$89="")*($Q$89="")</formula>
    </cfRule>
  </conditionalFormatting>
  <conditionalFormatting sqref="Q88">
    <cfRule type="expression" dxfId="325" priority="57" stopIfTrue="1">
      <formula>($H$88="")*($Q$88="")</formula>
    </cfRule>
  </conditionalFormatting>
  <conditionalFormatting sqref="Q89">
    <cfRule type="expression" dxfId="324" priority="56" stopIfTrue="1">
      <formula>($H$89="")*($Q$89="")</formula>
    </cfRule>
  </conditionalFormatting>
  <conditionalFormatting sqref="E18">
    <cfRule type="cellIs" dxfId="323" priority="55" stopIfTrue="1" operator="equal">
      <formula>""</formula>
    </cfRule>
  </conditionalFormatting>
  <conditionalFormatting sqref="O53">
    <cfRule type="expression" dxfId="322" priority="54" stopIfTrue="1">
      <formula>($E$53="")*($O$53="")</formula>
    </cfRule>
  </conditionalFormatting>
  <conditionalFormatting sqref="O97">
    <cfRule type="expression" dxfId="321" priority="53" stopIfTrue="1">
      <formula>($E$97="")*($O$97="")</formula>
    </cfRule>
  </conditionalFormatting>
  <conditionalFormatting sqref="E75">
    <cfRule type="expression" dxfId="320" priority="52" stopIfTrue="1">
      <formula>($E$75="")*($K$75="")</formula>
    </cfRule>
  </conditionalFormatting>
  <conditionalFormatting sqref="K75">
    <cfRule type="expression" dxfId="319" priority="51" stopIfTrue="1">
      <formula>($E$75="")*($U$75="")</formula>
    </cfRule>
  </conditionalFormatting>
  <conditionalFormatting sqref="E61">
    <cfRule type="expression" dxfId="318" priority="50" stopIfTrue="1">
      <formula>($E$61="")*($K$61="")*($Q$61="")</formula>
    </cfRule>
  </conditionalFormatting>
  <conditionalFormatting sqref="E60">
    <cfRule type="expression" dxfId="317" priority="49" stopIfTrue="1">
      <formula>($E$60="")*($K$60="")*($Q$60="")</formula>
    </cfRule>
  </conditionalFormatting>
  <conditionalFormatting sqref="K61">
    <cfRule type="expression" dxfId="316" priority="48" stopIfTrue="1">
      <formula>($E$61="")*($K$61="")*($Q$61="")</formula>
    </cfRule>
  </conditionalFormatting>
  <conditionalFormatting sqref="K60">
    <cfRule type="expression" dxfId="315" priority="47" stopIfTrue="1">
      <formula>($E$60="")*($K$60="")*($U$60="")</formula>
    </cfRule>
  </conditionalFormatting>
  <conditionalFormatting sqref="Q61">
    <cfRule type="expression" dxfId="314" priority="46" stopIfTrue="1">
      <formula>($E$61="")*($K$61="")*($Q$61="")</formula>
    </cfRule>
  </conditionalFormatting>
  <conditionalFormatting sqref="U60">
    <cfRule type="expression" dxfId="313" priority="45" stopIfTrue="1">
      <formula>($E$60="")*($K$60="")*($U$60="")</formula>
    </cfRule>
  </conditionalFormatting>
  <conditionalFormatting sqref="K63">
    <cfRule type="expression" dxfId="312" priority="44" stopIfTrue="1">
      <formula>($E$63="")*($K$63="")*($U$63="")</formula>
    </cfRule>
  </conditionalFormatting>
  <conditionalFormatting sqref="U63">
    <cfRule type="expression" dxfId="311" priority="43" stopIfTrue="1">
      <formula>($E$63="")*($K$63="")*($U$63="")</formula>
    </cfRule>
  </conditionalFormatting>
  <conditionalFormatting sqref="E63">
    <cfRule type="expression" dxfId="310" priority="42" stopIfTrue="1">
      <formula>($E$63="")*($K$63="")*($U$63="")</formula>
    </cfRule>
  </conditionalFormatting>
  <conditionalFormatting sqref="E73">
    <cfRule type="expression" dxfId="309" priority="41" stopIfTrue="1">
      <formula>($E$73="")*($Q$73="")</formula>
    </cfRule>
  </conditionalFormatting>
  <conditionalFormatting sqref="E17 K17">
    <cfRule type="expression" dxfId="308" priority="40" stopIfTrue="1">
      <formula>($E$12&lt;&gt;"")*($E$17="")*($K$17="")</formula>
    </cfRule>
  </conditionalFormatting>
  <conditionalFormatting sqref="E44">
    <cfRule type="expression" dxfId="307" priority="39" stopIfTrue="1">
      <formula>($E$44="")*($I$44="")</formula>
    </cfRule>
  </conditionalFormatting>
  <conditionalFormatting sqref="I44">
    <cfRule type="expression" dxfId="306" priority="38" stopIfTrue="1">
      <formula>($E$44="")*($I$44="")</formula>
    </cfRule>
  </conditionalFormatting>
  <conditionalFormatting sqref="E45">
    <cfRule type="expression" dxfId="305" priority="37" stopIfTrue="1">
      <formula>($E$45="")*($K$45="")*($Q$45="")</formula>
    </cfRule>
  </conditionalFormatting>
  <conditionalFormatting sqref="K45">
    <cfRule type="expression" dxfId="304" priority="36" stopIfTrue="1">
      <formula>($E$45="")*($K$45="")*($Q$45="")</formula>
    </cfRule>
  </conditionalFormatting>
  <conditionalFormatting sqref="Q45">
    <cfRule type="expression" dxfId="303" priority="35" stopIfTrue="1">
      <formula>($E$45="")*($K$45="")*($Q$45="")</formula>
    </cfRule>
  </conditionalFormatting>
  <conditionalFormatting sqref="U45:W46">
    <cfRule type="cellIs" dxfId="302" priority="34" stopIfTrue="1" operator="equal">
      <formula>(COUNTIF($Q$45,"○")&lt;1)</formula>
    </cfRule>
  </conditionalFormatting>
  <conditionalFormatting sqref="E47">
    <cfRule type="expression" dxfId="301" priority="33" stopIfTrue="1">
      <formula>($E$47="")*($Q$47="")</formula>
    </cfRule>
  </conditionalFormatting>
  <conditionalFormatting sqref="Q47">
    <cfRule type="expression" dxfId="300" priority="32" stopIfTrue="1">
      <formula>($E$47="")*($Q$47="")</formula>
    </cfRule>
  </conditionalFormatting>
  <conditionalFormatting sqref="E53">
    <cfRule type="expression" dxfId="299" priority="31" stopIfTrue="1">
      <formula>($E$53="")*($O$53="")</formula>
    </cfRule>
  </conditionalFormatting>
  <conditionalFormatting sqref="T61">
    <cfRule type="cellIs" dxfId="298" priority="30" stopIfTrue="1" operator="equal">
      <formula>(COUNTIF($Q$61,"○")&lt;1)</formula>
    </cfRule>
  </conditionalFormatting>
  <conditionalFormatting sqref="T62">
    <cfRule type="cellIs" dxfId="297" priority="29" stopIfTrue="1" operator="equal">
      <formula>(COUNTIF($Q$62,"○")&lt;1)</formula>
    </cfRule>
  </conditionalFormatting>
  <conditionalFormatting sqref="Q73">
    <cfRule type="expression" dxfId="296" priority="28" stopIfTrue="1">
      <formula>($E$73="")*($Q$73="")</formula>
    </cfRule>
  </conditionalFormatting>
  <conditionalFormatting sqref="E74">
    <cfRule type="expression" dxfId="295" priority="27" stopIfTrue="1">
      <formula>($E$74="")*($U$74="")</formula>
    </cfRule>
  </conditionalFormatting>
  <conditionalFormatting sqref="U74">
    <cfRule type="expression" dxfId="294" priority="26" stopIfTrue="1">
      <formula>($E$74="")*($U$74="")</formula>
    </cfRule>
  </conditionalFormatting>
  <conditionalFormatting sqref="E76">
    <cfRule type="expression" dxfId="293" priority="25" stopIfTrue="1">
      <formula>($E$76="")*($U$76="")</formula>
    </cfRule>
  </conditionalFormatting>
  <conditionalFormatting sqref="E77">
    <cfRule type="expression" dxfId="292" priority="24" stopIfTrue="1">
      <formula>($E$77="")*($U$77="")</formula>
    </cfRule>
  </conditionalFormatting>
  <conditionalFormatting sqref="U77">
    <cfRule type="expression" dxfId="291" priority="23" stopIfTrue="1">
      <formula>($E$77="")*($U$77="")</formula>
    </cfRule>
  </conditionalFormatting>
  <conditionalFormatting sqref="U76">
    <cfRule type="expression" dxfId="290" priority="22" stopIfTrue="1">
      <formula>($E$76="")*($U$76="")</formula>
    </cfRule>
  </conditionalFormatting>
  <conditionalFormatting sqref="T73">
    <cfRule type="cellIs" dxfId="289" priority="21" stopIfTrue="1" operator="equal">
      <formula>(COUNTIF($Q$73,"○")&lt;1)</formula>
    </cfRule>
  </conditionalFormatting>
  <conditionalFormatting sqref="T72">
    <cfRule type="cellIs" dxfId="288" priority="20" stopIfTrue="1" operator="equal">
      <formula>(COUNTIF($Q$72,"○")&lt;1)</formula>
    </cfRule>
  </conditionalFormatting>
  <conditionalFormatting sqref="E72">
    <cfRule type="expression" dxfId="287" priority="19" stopIfTrue="1">
      <formula>($E$72="")*($K$72="")*($Q$72="")</formula>
    </cfRule>
  </conditionalFormatting>
  <conditionalFormatting sqref="K72">
    <cfRule type="expression" dxfId="286" priority="18" stopIfTrue="1">
      <formula>($E$72="")*($K$72="")*($Q$72="")</formula>
    </cfRule>
  </conditionalFormatting>
  <conditionalFormatting sqref="Q72">
    <cfRule type="expression" dxfId="285" priority="17" stopIfTrue="1">
      <formula>($E$72="")*($K$72="")*($Q$72="")</formula>
    </cfRule>
  </conditionalFormatting>
  <conditionalFormatting sqref="E10">
    <cfRule type="expression" dxfId="284" priority="16" stopIfTrue="1">
      <formula>($E$44="")*($I$44="")</formula>
    </cfRule>
  </conditionalFormatting>
  <conditionalFormatting sqref="E11">
    <cfRule type="expression" dxfId="283" priority="15" stopIfTrue="1">
      <formula>($E$44="")*($I$44="")</formula>
    </cfRule>
  </conditionalFormatting>
  <conditionalFormatting sqref="L50:R52">
    <cfRule type="cellIs" dxfId="282" priority="14" stopIfTrue="1" operator="equal">
      <formula>""</formula>
    </cfRule>
  </conditionalFormatting>
  <conditionalFormatting sqref="K48:Q48">
    <cfRule type="cellIs" dxfId="281" priority="13" stopIfTrue="1" operator="equal">
      <formula>""</formula>
    </cfRule>
  </conditionalFormatting>
  <conditionalFormatting sqref="N49">
    <cfRule type="expression" dxfId="280" priority="12" stopIfTrue="1">
      <formula>($E$47="")*($Q$47="")</formula>
    </cfRule>
  </conditionalFormatting>
  <conditionalFormatting sqref="E49">
    <cfRule type="expression" dxfId="279" priority="11" stopIfTrue="1">
      <formula>($E$47="")*($Q$47="")</formula>
    </cfRule>
  </conditionalFormatting>
  <conditionalFormatting sqref="L95:R96">
    <cfRule type="cellIs" dxfId="278" priority="10" stopIfTrue="1" operator="equal">
      <formula>""</formula>
    </cfRule>
  </conditionalFormatting>
  <conditionalFormatting sqref="E46">
    <cfRule type="cellIs" dxfId="277" priority="9" stopIfTrue="1" operator="equal">
      <formula>""</formula>
    </cfRule>
  </conditionalFormatting>
  <conditionalFormatting sqref="E54">
    <cfRule type="cellIs" dxfId="276" priority="8" stopIfTrue="1" operator="equal">
      <formula>""</formula>
    </cfRule>
  </conditionalFormatting>
  <conditionalFormatting sqref="K54">
    <cfRule type="cellIs" dxfId="275" priority="7" stopIfTrue="1" operator="equal">
      <formula>""</formula>
    </cfRule>
  </conditionalFormatting>
  <conditionalFormatting sqref="Q54">
    <cfRule type="cellIs" dxfId="274" priority="6" stopIfTrue="1" operator="equal">
      <formula>""</formula>
    </cfRule>
  </conditionalFormatting>
  <conditionalFormatting sqref="G33:H33">
    <cfRule type="cellIs" dxfId="273" priority="5" stopIfTrue="1" operator="equal">
      <formula>""</formula>
    </cfRule>
  </conditionalFormatting>
  <conditionalFormatting sqref="G34:G38 T34:T38">
    <cfRule type="cellIs" dxfId="272" priority="4" stopIfTrue="1" operator="equal">
      <formula>""</formula>
    </cfRule>
  </conditionalFormatting>
  <conditionalFormatting sqref="E69:E70">
    <cfRule type="expression" dxfId="271" priority="3" stopIfTrue="1">
      <formula>($E69="")*($V69="")</formula>
    </cfRule>
  </conditionalFormatting>
  <conditionalFormatting sqref="V69">
    <cfRule type="expression" dxfId="270" priority="2" stopIfTrue="1">
      <formula>($E69="")*($V69="")</formula>
    </cfRule>
  </conditionalFormatting>
  <conditionalFormatting sqref="E68">
    <cfRule type="cellIs" dxfId="269" priority="1" stopIfTrue="1" operator="equal">
      <formula>""</formula>
    </cfRule>
  </conditionalFormatting>
  <dataValidations disablePrompts="1" count="4">
    <dataValidation type="list" allowBlank="1" showInputMessage="1" showErrorMessage="1" sqref="E12">
      <formula1>"✔"</formula1>
    </dataValidation>
    <dataValidation type="list" allowBlank="1" showInputMessage="1" showErrorMessage="1" sqref="E22:E30 E20 E97:E99 K72 Q72:Q73 U63 U60 Q61:Q62 E41 K41 Q41 I43:I44 Q47 O53 K17 G39 I39 N39 P39 U39 W39 Q88:Q89 K54:K63 N49 Q86 H88:H89 K86 E17:E18 K45 O97 E8:E11 E66:E86 U74 U76:U77 K75 Q94 E49 E90:E94 E44:E47 Q45 E53:E63 Q54 V69">
      <formula1>"○"</formula1>
    </dataValidation>
    <dataValidation imeMode="hiragana" allowBlank="1" showInputMessage="1" showErrorMessage="1" sqref="T4:Y4 U45:W46 Y61:Y62 M44:W44 T72:T73 Y72:Y73 T61:T62 G34:O38"/>
    <dataValidation imeMode="off" allowBlank="1" showInputMessage="1" showErrorMessage="1" sqref="L21:S21 F40 N43:O43 T42 V43:W43 M42 L95:S96 L50:S52 K48:Q48 G31:H33 T34:T38"/>
  </dataValidations>
  <printOptions horizontalCentered="1"/>
  <pageMargins left="0.62992125984251968" right="0.62992125984251968" top="0.39370078740157483" bottom="0.39370078740157483" header="0" footer="0.19685039370078741"/>
  <pageSetup paperSize="9" scale="44" fitToHeight="0" orientation="portrait" r:id="rId1"/>
  <headerFooter scaleWithDoc="0">
    <oddFooter>&amp;R東京支部８月開講コース</oddFooter>
  </headerFooter>
  <rowBreaks count="1" manualBreakCount="1">
    <brk id="63" max="24" man="1"/>
  </rowBreaks>
  <colBreaks count="1" manualBreakCount="1">
    <brk id="12" max="81"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S54"/>
  <sheetViews>
    <sheetView view="pageBreakPreview" zoomScale="90" zoomScaleNormal="85" zoomScaleSheetLayoutView="90" workbookViewId="0">
      <selection activeCell="H12" sqref="H12"/>
    </sheetView>
  </sheetViews>
  <sheetFormatPr defaultColWidth="9" defaultRowHeight="13.5"/>
  <cols>
    <col min="1" max="1" width="23.25" style="834" customWidth="1"/>
    <col min="2" max="3" width="4.25" style="834" customWidth="1"/>
    <col min="4" max="4" width="8.5" style="834" customWidth="1"/>
    <col min="5" max="6" width="4.25" style="834" customWidth="1"/>
    <col min="7" max="7" width="8.5" style="834" customWidth="1"/>
    <col min="8" max="9" width="4.25" style="834" customWidth="1"/>
    <col min="10" max="10" width="8.5" style="834" customWidth="1"/>
    <col min="11" max="12" width="4.375" style="834" customWidth="1"/>
    <col min="13" max="13" width="8.5" style="834" customWidth="1"/>
    <col min="14" max="17" width="4.25" style="834" customWidth="1"/>
    <col min="18" max="19" width="8.5" style="834" customWidth="1"/>
    <col min="20" max="16384" width="9" style="834"/>
  </cols>
  <sheetData>
    <row r="1" spans="1:19" ht="20.100000000000001" customHeight="1">
      <c r="S1" s="1677" t="s">
        <v>1802</v>
      </c>
    </row>
    <row r="2" spans="1:19" ht="20.100000000000001" customHeight="1">
      <c r="A2" s="2091" t="s">
        <v>39</v>
      </c>
      <c r="B2" s="2091"/>
      <c r="C2" s="2091"/>
      <c r="D2" s="2091"/>
      <c r="E2" s="2091"/>
      <c r="F2" s="2091"/>
      <c r="G2" s="2091"/>
      <c r="H2" s="2091"/>
      <c r="I2" s="2091"/>
      <c r="J2" s="2091"/>
      <c r="K2" s="2091"/>
      <c r="L2" s="2091"/>
      <c r="M2" s="2091"/>
      <c r="N2" s="2091"/>
      <c r="O2" s="2091"/>
      <c r="P2" s="2091"/>
      <c r="Q2" s="2091"/>
      <c r="R2" s="2091"/>
      <c r="S2" s="2091"/>
    </row>
    <row r="3" spans="1:19" ht="21.75" customHeight="1">
      <c r="A3" s="163" t="s">
        <v>40</v>
      </c>
      <c r="S3" s="19"/>
    </row>
    <row r="4" spans="1:19" ht="25.5" customHeight="1">
      <c r="A4" s="684" t="s">
        <v>41</v>
      </c>
      <c r="B4" s="2092">
        <f>IF(様式1!$F$44="初回"," ",様式1!F44)</f>
        <v>0</v>
      </c>
      <c r="C4" s="2093"/>
      <c r="D4" s="2093"/>
      <c r="E4" s="2093"/>
      <c r="F4" s="2093"/>
      <c r="G4" s="2093"/>
      <c r="H4" s="2093"/>
      <c r="I4" s="2093"/>
      <c r="J4" s="2093"/>
      <c r="K4" s="1678" t="str">
        <f>IF(B4="初回","✔","")</f>
        <v/>
      </c>
      <c r="L4" s="2094" t="s">
        <v>239</v>
      </c>
      <c r="M4" s="2094"/>
      <c r="N4" s="2094"/>
      <c r="O4" s="2094"/>
      <c r="P4" s="2094"/>
      <c r="Q4" s="2094"/>
      <c r="R4" s="2094"/>
      <c r="S4" s="2095"/>
    </row>
    <row r="5" spans="1:19" ht="23.1" customHeight="1">
      <c r="A5" s="684" t="s">
        <v>42</v>
      </c>
      <c r="B5" s="2096" t="str">
        <f>IF(様式1!L10="","",様式1!L10)</f>
        <v/>
      </c>
      <c r="C5" s="2094"/>
      <c r="D5" s="2094"/>
      <c r="E5" s="2094"/>
      <c r="F5" s="2094"/>
      <c r="G5" s="2094"/>
      <c r="H5" s="2094"/>
      <c r="I5" s="2094"/>
      <c r="J5" s="2094"/>
      <c r="K5" s="2094"/>
      <c r="L5" s="2094"/>
      <c r="M5" s="2094"/>
      <c r="N5" s="2094"/>
      <c r="O5" s="2094"/>
      <c r="P5" s="2094"/>
      <c r="Q5" s="2094"/>
      <c r="R5" s="2094"/>
      <c r="S5" s="2095"/>
    </row>
    <row r="6" spans="1:19" ht="23.1" customHeight="1">
      <c r="A6" s="684" t="s">
        <v>43</v>
      </c>
      <c r="B6" s="2096" t="str">
        <f>IF(様式1!L11="","",様式1!L11)</f>
        <v/>
      </c>
      <c r="C6" s="2094"/>
      <c r="D6" s="2094"/>
      <c r="E6" s="2094"/>
      <c r="F6" s="2094"/>
      <c r="G6" s="2094"/>
      <c r="H6" s="2094"/>
      <c r="I6" s="2094"/>
      <c r="J6" s="2094"/>
      <c r="K6" s="2094"/>
      <c r="L6" s="2094"/>
      <c r="M6" s="2094"/>
      <c r="N6" s="2094"/>
      <c r="O6" s="2094"/>
      <c r="P6" s="2094"/>
      <c r="Q6" s="2094"/>
      <c r="R6" s="2094"/>
      <c r="S6" s="2095"/>
    </row>
    <row r="7" spans="1:19" ht="23.1" customHeight="1">
      <c r="A7" s="684" t="s">
        <v>629</v>
      </c>
      <c r="B7" s="2097" t="str">
        <f>IF(様式1!F46="","",様式1!F46)</f>
        <v/>
      </c>
      <c r="C7" s="2098"/>
      <c r="D7" s="2098"/>
      <c r="E7" s="2098"/>
      <c r="F7" s="2098"/>
      <c r="G7" s="2098"/>
      <c r="H7" s="2098"/>
      <c r="I7" s="2098"/>
      <c r="J7" s="2098"/>
      <c r="K7" s="2098"/>
      <c r="L7" s="2098"/>
      <c r="M7" s="2098"/>
      <c r="N7" s="2098"/>
      <c r="O7" s="2098"/>
      <c r="P7" s="2098"/>
      <c r="Q7" s="2098"/>
      <c r="R7" s="2098"/>
      <c r="S7" s="2099"/>
    </row>
    <row r="8" spans="1:19" ht="23.25" customHeight="1">
      <c r="A8" s="36" t="s">
        <v>44</v>
      </c>
      <c r="B8" s="2108"/>
      <c r="C8" s="2109"/>
      <c r="D8" s="1679" t="s">
        <v>240</v>
      </c>
      <c r="E8" s="2109"/>
      <c r="F8" s="2109"/>
      <c r="G8" s="2109"/>
      <c r="H8" s="2109" t="s">
        <v>240</v>
      </c>
      <c r="I8" s="2109"/>
      <c r="J8" s="1679"/>
      <c r="K8" s="2107"/>
      <c r="L8" s="2107"/>
      <c r="M8" s="2107"/>
      <c r="N8" s="2107"/>
      <c r="O8" s="2107"/>
      <c r="P8" s="2107"/>
      <c r="Q8" s="2107"/>
      <c r="R8" s="2107"/>
      <c r="S8" s="1944"/>
    </row>
    <row r="9" spans="1:19" ht="23.1" customHeight="1">
      <c r="A9" s="1680" t="s">
        <v>45</v>
      </c>
      <c r="B9" s="1681" t="s">
        <v>205</v>
      </c>
      <c r="C9" s="2110" t="str">
        <f>IF(様式1!K9="","",様式1!K9)</f>
        <v/>
      </c>
      <c r="D9" s="2110"/>
      <c r="E9" s="2110" t="str">
        <f>IF(様式1!L9="","",様式1!L9)</f>
        <v/>
      </c>
      <c r="F9" s="2110"/>
      <c r="G9" s="2110"/>
      <c r="H9" s="2110"/>
      <c r="I9" s="2110"/>
      <c r="J9" s="2110"/>
      <c r="K9" s="2110"/>
      <c r="L9" s="2110"/>
      <c r="M9" s="2110"/>
      <c r="N9" s="2110"/>
      <c r="O9" s="2110"/>
      <c r="P9" s="2110"/>
      <c r="Q9" s="2110"/>
      <c r="R9" s="2110"/>
      <c r="S9" s="2111"/>
    </row>
    <row r="10" spans="1:19" ht="23.1" customHeight="1">
      <c r="A10" s="1599"/>
      <c r="B10" s="2100"/>
      <c r="C10" s="2101"/>
      <c r="D10" s="2101"/>
      <c r="E10" s="2101" t="s">
        <v>241</v>
      </c>
      <c r="F10" s="2101"/>
      <c r="G10" s="2102"/>
      <c r="H10" s="2102"/>
      <c r="I10" s="2102"/>
      <c r="J10" s="123" t="s">
        <v>156</v>
      </c>
      <c r="K10" s="2101" t="s">
        <v>141</v>
      </c>
      <c r="L10" s="2101"/>
      <c r="M10" s="2103"/>
      <c r="N10" s="2103"/>
      <c r="O10" s="2103"/>
      <c r="P10" s="2103"/>
      <c r="Q10" s="2103"/>
      <c r="R10" s="2103"/>
      <c r="S10" s="2104"/>
    </row>
    <row r="11" spans="1:19" ht="30.75" customHeight="1">
      <c r="A11" s="50" t="s">
        <v>803</v>
      </c>
      <c r="B11" s="2096" t="s">
        <v>113</v>
      </c>
      <c r="C11" s="2094"/>
      <c r="D11" s="2094"/>
      <c r="E11" s="2107" t="str">
        <f>IF(様式1!M13="","",様式1!M13)</f>
        <v/>
      </c>
      <c r="F11" s="2107"/>
      <c r="G11" s="2107"/>
      <c r="H11" s="2107" t="str">
        <f>IF(様式1!O13="","",様式1!O13)</f>
        <v/>
      </c>
      <c r="I11" s="2107"/>
      <c r="J11" s="2107"/>
      <c r="K11" s="2107"/>
      <c r="L11" s="2107"/>
      <c r="M11" s="2107"/>
      <c r="N11" s="2105"/>
      <c r="O11" s="2105"/>
      <c r="P11" s="2105"/>
      <c r="Q11" s="2105"/>
      <c r="R11" s="2105"/>
      <c r="S11" s="2106"/>
    </row>
    <row r="12" spans="1:19" ht="23.1" customHeight="1">
      <c r="A12" s="684" t="s">
        <v>46</v>
      </c>
      <c r="B12" s="2112"/>
      <c r="C12" s="2113"/>
      <c r="D12" s="1682"/>
      <c r="E12" s="2114" t="s">
        <v>243</v>
      </c>
      <c r="F12" s="2114"/>
      <c r="G12" s="1682"/>
      <c r="H12" s="2114" t="s">
        <v>244</v>
      </c>
      <c r="I12" s="2114"/>
      <c r="J12" s="1682"/>
      <c r="K12" s="2113" t="s">
        <v>99</v>
      </c>
      <c r="L12" s="2113"/>
      <c r="M12" s="2115"/>
      <c r="N12" s="2115"/>
      <c r="O12" s="2115"/>
      <c r="P12" s="2115"/>
      <c r="Q12" s="2115"/>
      <c r="R12" s="2115"/>
      <c r="S12" s="1835"/>
    </row>
    <row r="13" spans="1:19" ht="15" customHeight="1">
      <c r="A13" s="2125" t="s">
        <v>47</v>
      </c>
      <c r="B13" s="1043"/>
      <c r="C13" s="2116" t="s">
        <v>245</v>
      </c>
      <c r="D13" s="2117"/>
      <c r="E13" s="1043"/>
      <c r="F13" s="2116" t="s">
        <v>246</v>
      </c>
      <c r="G13" s="2117"/>
      <c r="H13" s="1043"/>
      <c r="I13" s="2116" t="s">
        <v>247</v>
      </c>
      <c r="J13" s="2117"/>
      <c r="K13" s="1043"/>
      <c r="L13" s="2116" t="s">
        <v>248</v>
      </c>
      <c r="M13" s="2117"/>
      <c r="N13" s="1043"/>
      <c r="O13" s="2116" t="s">
        <v>249</v>
      </c>
      <c r="P13" s="2117"/>
      <c r="Q13" s="2117"/>
      <c r="R13" s="2117"/>
      <c r="S13" s="2128"/>
    </row>
    <row r="14" spans="1:19" ht="15" customHeight="1">
      <c r="A14" s="2126"/>
      <c r="B14" s="1043"/>
      <c r="C14" s="2116" t="s">
        <v>250</v>
      </c>
      <c r="D14" s="2117"/>
      <c r="E14" s="1043"/>
      <c r="F14" s="2119" t="s">
        <v>251</v>
      </c>
      <c r="G14" s="2120"/>
      <c r="H14" s="1043"/>
      <c r="I14" s="2116" t="s">
        <v>252</v>
      </c>
      <c r="J14" s="2117"/>
      <c r="K14" s="1043"/>
      <c r="L14" s="2120" t="s">
        <v>253</v>
      </c>
      <c r="M14" s="2120"/>
      <c r="N14" s="2120"/>
      <c r="O14" s="1043"/>
      <c r="P14" s="2117" t="s">
        <v>254</v>
      </c>
      <c r="Q14" s="2117"/>
      <c r="R14" s="2117"/>
      <c r="S14" s="2128"/>
    </row>
    <row r="15" spans="1:19" ht="15" customHeight="1">
      <c r="A15" s="2127"/>
      <c r="B15" s="1043"/>
      <c r="C15" s="2116" t="s">
        <v>255</v>
      </c>
      <c r="D15" s="2117"/>
      <c r="E15" s="1043"/>
      <c r="F15" s="2119" t="s">
        <v>256</v>
      </c>
      <c r="G15" s="2120"/>
      <c r="H15" s="1043"/>
      <c r="I15" s="2117" t="s">
        <v>257</v>
      </c>
      <c r="J15" s="2117"/>
      <c r="K15" s="2120"/>
      <c r="L15" s="2120"/>
      <c r="M15" s="2120"/>
      <c r="N15" s="2120"/>
      <c r="O15" s="2120"/>
      <c r="P15" s="2120"/>
      <c r="Q15" s="2120"/>
      <c r="R15" s="2120"/>
      <c r="S15" s="1580" t="s">
        <v>258</v>
      </c>
    </row>
    <row r="16" spans="1:19" ht="23.1" customHeight="1">
      <c r="A16" s="684" t="s">
        <v>48</v>
      </c>
      <c r="B16" s="2092"/>
      <c r="C16" s="2093"/>
      <c r="D16" s="2093"/>
      <c r="E16" s="2093"/>
      <c r="F16" s="2093"/>
      <c r="G16" s="2093"/>
      <c r="H16" s="2093"/>
      <c r="I16" s="2093"/>
      <c r="J16" s="2093"/>
      <c r="K16" s="2093"/>
      <c r="L16" s="2093"/>
      <c r="M16" s="2093"/>
      <c r="N16" s="2093"/>
      <c r="O16" s="2093"/>
      <c r="P16" s="2093"/>
      <c r="Q16" s="2093"/>
      <c r="R16" s="2093"/>
      <c r="S16" s="2121"/>
    </row>
    <row r="17" spans="1:19" s="51" customFormat="1" ht="51" customHeight="1">
      <c r="A17" s="2122" t="s">
        <v>138</v>
      </c>
      <c r="B17" s="2122"/>
      <c r="C17" s="2122"/>
      <c r="D17" s="2122"/>
      <c r="E17" s="2123" t="s">
        <v>139</v>
      </c>
      <c r="F17" s="2123"/>
      <c r="G17" s="2124"/>
      <c r="H17" s="2124"/>
      <c r="I17" s="2124"/>
      <c r="J17" s="2124"/>
      <c r="K17" s="2124"/>
      <c r="L17" s="2124"/>
      <c r="M17" s="2124"/>
      <c r="N17" s="2124"/>
      <c r="O17" s="2124"/>
      <c r="P17" s="2124"/>
      <c r="Q17" s="2124"/>
      <c r="R17" s="2124"/>
      <c r="S17" s="2124"/>
    </row>
    <row r="18" spans="1:19" s="51" customFormat="1" ht="12" customHeight="1">
      <c r="A18" s="52"/>
      <c r="D18" s="37"/>
      <c r="E18" s="38" t="s">
        <v>140</v>
      </c>
      <c r="F18" s="38"/>
      <c r="H18" s="53"/>
      <c r="I18" s="53"/>
      <c r="J18" s="53"/>
      <c r="K18" s="53"/>
      <c r="L18" s="53"/>
      <c r="M18" s="53"/>
      <c r="N18" s="53"/>
      <c r="O18" s="53"/>
      <c r="P18" s="53"/>
      <c r="Q18" s="53"/>
      <c r="R18" s="53"/>
      <c r="S18" s="53"/>
    </row>
    <row r="19" spans="1:19" ht="12" customHeight="1">
      <c r="A19" s="21"/>
      <c r="B19" s="22"/>
      <c r="C19" s="22"/>
      <c r="D19" s="22"/>
      <c r="E19" s="22"/>
      <c r="F19" s="22"/>
      <c r="G19" s="22"/>
      <c r="H19" s="22"/>
      <c r="I19" s="22"/>
      <c r="J19" s="22"/>
      <c r="K19" s="22"/>
      <c r="L19" s="22"/>
      <c r="M19" s="22"/>
      <c r="N19" s="22"/>
      <c r="O19" s="22"/>
      <c r="P19" s="22"/>
      <c r="Q19" s="22"/>
      <c r="R19" s="22"/>
      <c r="S19" s="22"/>
    </row>
    <row r="20" spans="1:19">
      <c r="A20" s="163" t="s">
        <v>49</v>
      </c>
      <c r="E20" s="23"/>
      <c r="F20" s="23"/>
    </row>
    <row r="21" spans="1:19" ht="23.1" customHeight="1">
      <c r="A21" s="684" t="s">
        <v>50</v>
      </c>
      <c r="B21" s="2096" t="str">
        <f>IF(様式1!F40="","",様式1!F40)</f>
        <v/>
      </c>
      <c r="C21" s="2094"/>
      <c r="D21" s="2094"/>
      <c r="E21" s="2094"/>
      <c r="F21" s="2094"/>
      <c r="G21" s="2094"/>
      <c r="H21" s="2094"/>
      <c r="I21" s="2094"/>
      <c r="J21" s="2094"/>
      <c r="K21" s="2094"/>
      <c r="L21" s="2094"/>
      <c r="M21" s="2094"/>
      <c r="N21" s="2094"/>
      <c r="O21" s="2094"/>
      <c r="P21" s="2094"/>
      <c r="Q21" s="2094"/>
      <c r="R21" s="2094"/>
      <c r="S21" s="2095"/>
    </row>
    <row r="22" spans="1:19" ht="23.1" customHeight="1">
      <c r="A22" s="1584" t="s">
        <v>51</v>
      </c>
      <c r="B22" s="1681" t="s">
        <v>205</v>
      </c>
      <c r="C22" s="2110" t="str">
        <f>IF(様式1!F41="","",様式1!F41)</f>
        <v/>
      </c>
      <c r="D22" s="2110"/>
      <c r="E22" s="2110" t="str">
        <f>様式1!H41&amp;"　"&amp;様式1!H42</f>
        <v>　</v>
      </c>
      <c r="F22" s="2110"/>
      <c r="G22" s="2110"/>
      <c r="H22" s="2110"/>
      <c r="I22" s="2110"/>
      <c r="J22" s="2110"/>
      <c r="K22" s="2110"/>
      <c r="L22" s="2110"/>
      <c r="M22" s="2110"/>
      <c r="N22" s="2110"/>
      <c r="O22" s="2110"/>
      <c r="P22" s="2110"/>
      <c r="Q22" s="2110"/>
      <c r="R22" s="2110"/>
      <c r="S22" s="2111"/>
    </row>
    <row r="23" spans="1:19" ht="23.1" customHeight="1">
      <c r="A23" s="1585" t="s">
        <v>45</v>
      </c>
      <c r="B23" s="20"/>
      <c r="C23" s="123"/>
      <c r="D23" s="123"/>
      <c r="E23" s="2118" t="s">
        <v>241</v>
      </c>
      <c r="F23" s="2118"/>
      <c r="G23" s="2102"/>
      <c r="H23" s="2102"/>
      <c r="I23" s="2102"/>
      <c r="J23" s="123" t="s">
        <v>156</v>
      </c>
      <c r="K23" s="2101" t="s">
        <v>141</v>
      </c>
      <c r="L23" s="2101"/>
      <c r="M23" s="2103"/>
      <c r="N23" s="2103"/>
      <c r="O23" s="2103"/>
      <c r="P23" s="2103"/>
      <c r="Q23" s="2103"/>
      <c r="R23" s="2103"/>
      <c r="S23" s="2104"/>
    </row>
    <row r="24" spans="1:19" ht="23.1" customHeight="1">
      <c r="A24" s="684" t="s">
        <v>128</v>
      </c>
      <c r="B24" s="2157"/>
      <c r="C24" s="2158"/>
      <c r="D24" s="2158"/>
      <c r="E24" s="2158"/>
      <c r="F24" s="2158"/>
      <c r="G24" s="2158"/>
      <c r="H24" s="2158"/>
      <c r="I24" s="2158"/>
      <c r="J24" s="2158"/>
      <c r="K24" s="2158"/>
      <c r="L24" s="2158"/>
      <c r="M24" s="2158"/>
      <c r="N24" s="2158"/>
      <c r="O24" s="2158"/>
      <c r="P24" s="2158"/>
      <c r="Q24" s="2158"/>
      <c r="R24" s="2158"/>
      <c r="S24" s="2159"/>
    </row>
    <row r="25" spans="1:19" ht="20.100000000000001" customHeight="1"/>
    <row r="26" spans="1:19" ht="20.100000000000001" customHeight="1"/>
    <row r="27" spans="1:19" ht="20.100000000000001" customHeight="1">
      <c r="A27" s="2160" t="s">
        <v>1803</v>
      </c>
      <c r="B27" s="2161"/>
      <c r="C27" s="2161"/>
      <c r="D27" s="2161"/>
      <c r="E27" s="2161"/>
      <c r="F27" s="2161"/>
      <c r="G27" s="2161"/>
      <c r="H27" s="2161"/>
      <c r="I27" s="2161"/>
      <c r="J27" s="2161"/>
      <c r="K27" s="2161"/>
      <c r="L27" s="2161"/>
      <c r="M27" s="2161"/>
      <c r="N27" s="2161"/>
      <c r="O27" s="2161"/>
      <c r="P27" s="2161"/>
      <c r="Q27" s="2161"/>
      <c r="R27" s="2161"/>
      <c r="S27" s="2161"/>
    </row>
    <row r="28" spans="1:19" ht="20.100000000000001" customHeight="1">
      <c r="A28" s="2162" t="s">
        <v>1804</v>
      </c>
      <c r="B28" s="2163"/>
      <c r="C28" s="2164"/>
      <c r="D28" s="2162" t="s">
        <v>132</v>
      </c>
      <c r="E28" s="2163"/>
      <c r="F28" s="2163"/>
      <c r="G28" s="2163"/>
      <c r="H28" s="2163"/>
      <c r="I28" s="2163"/>
      <c r="J28" s="2163"/>
      <c r="K28" s="2163"/>
      <c r="L28" s="2164"/>
      <c r="M28" s="2168" t="s">
        <v>66</v>
      </c>
      <c r="N28" s="2168"/>
      <c r="O28" s="2168"/>
      <c r="P28" s="2169" t="s">
        <v>438</v>
      </c>
      <c r="Q28" s="2170"/>
      <c r="R28" s="2125" t="s">
        <v>133</v>
      </c>
      <c r="S28" s="2125" t="s">
        <v>134</v>
      </c>
    </row>
    <row r="29" spans="1:19" ht="20.100000000000001" customHeight="1">
      <c r="A29" s="2165"/>
      <c r="B29" s="2166"/>
      <c r="C29" s="2167"/>
      <c r="D29" s="2165"/>
      <c r="E29" s="2166"/>
      <c r="F29" s="2166"/>
      <c r="G29" s="2166"/>
      <c r="H29" s="2166"/>
      <c r="I29" s="2166"/>
      <c r="J29" s="2166"/>
      <c r="K29" s="2166"/>
      <c r="L29" s="2167"/>
      <c r="M29" s="1586" t="s">
        <v>437</v>
      </c>
      <c r="N29" s="2173" t="s">
        <v>387</v>
      </c>
      <c r="O29" s="2173"/>
      <c r="P29" s="2171"/>
      <c r="Q29" s="2172"/>
      <c r="R29" s="2127"/>
      <c r="S29" s="2127"/>
    </row>
    <row r="30" spans="1:19" ht="20.100000000000001" customHeight="1">
      <c r="A30" s="2129"/>
      <c r="B30" s="2107"/>
      <c r="C30" s="1944"/>
      <c r="D30" s="2129"/>
      <c r="E30" s="2107"/>
      <c r="F30" s="2107"/>
      <c r="G30" s="2107"/>
      <c r="H30" s="2107"/>
      <c r="I30" s="2107"/>
      <c r="J30" s="2107"/>
      <c r="K30" s="2107"/>
      <c r="L30" s="1944"/>
      <c r="M30" s="1683"/>
      <c r="N30" s="2130"/>
      <c r="O30" s="2131"/>
      <c r="P30" s="2132"/>
      <c r="Q30" s="2133"/>
      <c r="R30" s="1684"/>
      <c r="S30" s="1684"/>
    </row>
    <row r="31" spans="1:19" ht="19.5" customHeight="1">
      <c r="A31" s="2123" t="s">
        <v>1805</v>
      </c>
      <c r="B31" s="2134"/>
      <c r="C31" s="2134"/>
      <c r="D31" s="2134"/>
      <c r="E31" s="2134"/>
      <c r="F31" s="2134"/>
      <c r="G31" s="2134"/>
      <c r="H31" s="2134"/>
      <c r="I31" s="2134"/>
      <c r="J31" s="2134"/>
      <c r="K31" s="2134"/>
      <c r="L31" s="2134"/>
      <c r="M31" s="2134"/>
      <c r="N31" s="2134"/>
      <c r="O31" s="2134"/>
      <c r="P31" s="2134"/>
      <c r="Q31" s="2134"/>
      <c r="R31" s="2134"/>
      <c r="S31" s="2134"/>
    </row>
    <row r="32" spans="1:19" ht="19.5" customHeight="1">
      <c r="A32" s="2135" t="s">
        <v>1806</v>
      </c>
      <c r="B32" s="2136"/>
      <c r="C32" s="2136"/>
      <c r="D32" s="2136"/>
      <c r="E32" s="2136"/>
      <c r="F32" s="2136"/>
      <c r="G32" s="2136"/>
      <c r="H32" s="2136"/>
      <c r="I32" s="2136"/>
      <c r="J32" s="2136"/>
      <c r="K32" s="2136"/>
      <c r="L32" s="2136"/>
      <c r="M32" s="2136"/>
      <c r="N32" s="2136"/>
      <c r="O32" s="2136"/>
      <c r="P32" s="2136"/>
      <c r="Q32" s="2136"/>
      <c r="R32" s="2136"/>
      <c r="S32" s="2136"/>
    </row>
    <row r="33" spans="1:19" ht="16.5" customHeight="1">
      <c r="A33" s="1685"/>
      <c r="B33" s="1685"/>
      <c r="C33" s="1685"/>
      <c r="D33" s="1685" t="s">
        <v>906</v>
      </c>
      <c r="E33" s="1685"/>
      <c r="F33" s="1685"/>
      <c r="G33" s="1685"/>
      <c r="H33" s="1685"/>
      <c r="I33" s="1685"/>
      <c r="J33" s="1685"/>
      <c r="K33" s="1685"/>
      <c r="L33" s="1685"/>
      <c r="M33" s="1685"/>
      <c r="N33" s="1685"/>
      <c r="O33" s="1685"/>
      <c r="P33" s="1685"/>
      <c r="Q33" s="1685"/>
      <c r="R33" s="1685"/>
      <c r="S33" s="1685"/>
    </row>
    <row r="34" spans="1:19" s="25" customFormat="1" ht="16.5" customHeight="1">
      <c r="A34" s="24" t="s">
        <v>129</v>
      </c>
      <c r="B34" s="162"/>
      <c r="C34" s="162"/>
      <c r="D34" s="1600"/>
      <c r="E34" s="1600"/>
      <c r="F34" s="1600"/>
      <c r="G34" s="1600"/>
      <c r="H34" s="1600"/>
      <c r="I34" s="1600"/>
      <c r="J34" s="1600"/>
      <c r="K34" s="1581"/>
      <c r="L34" s="1581"/>
      <c r="M34" s="123"/>
      <c r="N34" s="162"/>
      <c r="O34" s="162"/>
      <c r="P34" s="162"/>
      <c r="Q34" s="162"/>
      <c r="R34" s="162"/>
      <c r="S34" s="123"/>
    </row>
    <row r="35" spans="1:19" ht="22.5" customHeight="1">
      <c r="A35" s="1686" t="s">
        <v>52</v>
      </c>
      <c r="B35" s="2092"/>
      <c r="C35" s="2093"/>
      <c r="D35" s="2093"/>
      <c r="E35" s="2093"/>
      <c r="F35" s="2093"/>
      <c r="G35" s="2093"/>
      <c r="H35" s="2093"/>
      <c r="I35" s="2093"/>
      <c r="J35" s="2093"/>
      <c r="K35" s="2093"/>
      <c r="L35" s="2093"/>
      <c r="M35" s="2093"/>
      <c r="N35" s="2093"/>
      <c r="O35" s="2093"/>
      <c r="P35" s="2093"/>
      <c r="Q35" s="2093"/>
      <c r="R35" s="2093"/>
      <c r="S35" s="2121"/>
    </row>
    <row r="36" spans="1:19" ht="22.5" customHeight="1">
      <c r="A36" s="1686" t="s">
        <v>53</v>
      </c>
      <c r="B36" s="2092"/>
      <c r="C36" s="2093"/>
      <c r="D36" s="2093"/>
      <c r="E36" s="2093"/>
      <c r="F36" s="2093"/>
      <c r="G36" s="2093"/>
      <c r="H36" s="2093"/>
      <c r="I36" s="2093"/>
      <c r="J36" s="2093"/>
      <c r="K36" s="2093"/>
      <c r="L36" s="2093"/>
      <c r="M36" s="2093"/>
      <c r="N36" s="2093"/>
      <c r="O36" s="2093"/>
      <c r="P36" s="2093"/>
      <c r="Q36" s="2093"/>
      <c r="R36" s="2093"/>
      <c r="S36" s="2121"/>
    </row>
    <row r="37" spans="1:19" ht="15.75" customHeight="1">
      <c r="A37" s="1582"/>
      <c r="B37" s="1582"/>
      <c r="C37" s="1582"/>
      <c r="D37" s="1582"/>
      <c r="E37" s="1582"/>
      <c r="F37" s="1582"/>
      <c r="G37" s="1582"/>
      <c r="H37" s="1582"/>
      <c r="I37" s="1582"/>
      <c r="J37" s="1582"/>
      <c r="K37" s="1582"/>
      <c r="L37" s="1582"/>
      <c r="M37" s="1582"/>
      <c r="N37" s="1582"/>
      <c r="O37" s="1582"/>
      <c r="P37" s="1582"/>
      <c r="Q37" s="1582"/>
      <c r="R37" s="1582"/>
      <c r="S37" s="1582"/>
    </row>
    <row r="38" spans="1:19" ht="19.5" customHeight="1">
      <c r="A38" s="834" t="s">
        <v>54</v>
      </c>
    </row>
    <row r="39" spans="1:19" ht="19.5" customHeight="1">
      <c r="A39" s="1686" t="s">
        <v>1807</v>
      </c>
      <c r="B39" s="2092"/>
      <c r="C39" s="2093"/>
      <c r="D39" s="2093"/>
      <c r="E39" s="2093"/>
      <c r="F39" s="2093"/>
      <c r="G39" s="2093"/>
      <c r="H39" s="2093"/>
      <c r="I39" s="2093"/>
      <c r="J39" s="2093"/>
      <c r="K39" s="2129" t="s">
        <v>259</v>
      </c>
      <c r="L39" s="2107"/>
      <c r="M39" s="2107"/>
      <c r="N39" s="2107"/>
      <c r="O39" s="2107"/>
      <c r="P39" s="2092"/>
      <c r="Q39" s="2093"/>
      <c r="R39" s="2093"/>
      <c r="S39" s="1579" t="s">
        <v>56</v>
      </c>
    </row>
    <row r="40" spans="1:19" ht="20.100000000000001" customHeight="1">
      <c r="A40" s="2148" t="s">
        <v>57</v>
      </c>
      <c r="B40" s="54" t="s">
        <v>58</v>
      </c>
      <c r="C40" s="179"/>
      <c r="D40" s="55"/>
      <c r="E40" s="2137"/>
      <c r="F40" s="2139"/>
      <c r="G40" s="2139"/>
      <c r="H40" s="2139"/>
      <c r="I40" s="2139"/>
      <c r="J40" s="2139"/>
      <c r="K40" s="2139"/>
      <c r="L40" s="2139"/>
      <c r="M40" s="2141" t="s">
        <v>141</v>
      </c>
      <c r="N40" s="2142"/>
      <c r="O40" s="2143"/>
      <c r="P40" s="2151"/>
      <c r="Q40" s="2110"/>
      <c r="R40" s="2110"/>
      <c r="S40" s="2111"/>
    </row>
    <row r="41" spans="1:19" ht="20.100000000000001" customHeight="1">
      <c r="A41" s="2149"/>
      <c r="B41" s="56" t="s">
        <v>260</v>
      </c>
      <c r="C41" s="180"/>
      <c r="D41" s="57"/>
      <c r="E41" s="2145"/>
      <c r="F41" s="2146"/>
      <c r="G41" s="2146"/>
      <c r="H41" s="2146"/>
      <c r="I41" s="2146"/>
      <c r="J41" s="2146"/>
      <c r="K41" s="2146"/>
      <c r="L41" s="2147"/>
      <c r="M41" s="2152" t="s">
        <v>261</v>
      </c>
      <c r="N41" s="2153"/>
      <c r="O41" s="2154"/>
      <c r="P41" s="2155"/>
      <c r="Q41" s="2156"/>
      <c r="R41" s="2146"/>
      <c r="S41" s="2147"/>
    </row>
    <row r="42" spans="1:19" ht="20.100000000000001" customHeight="1">
      <c r="A42" s="2150"/>
      <c r="B42" s="63" t="s">
        <v>76</v>
      </c>
      <c r="C42" s="126"/>
      <c r="D42" s="64"/>
      <c r="E42" s="181"/>
      <c r="F42" s="363" t="s">
        <v>262</v>
      </c>
      <c r="G42" s="125"/>
      <c r="H42" s="125"/>
      <c r="I42" s="125"/>
      <c r="J42" s="123"/>
      <c r="K42" s="123"/>
      <c r="L42" s="123"/>
      <c r="M42" s="2129" t="s">
        <v>108</v>
      </c>
      <c r="N42" s="2107"/>
      <c r="O42" s="1944"/>
      <c r="P42" s="181"/>
      <c r="Q42" s="363" t="s">
        <v>388</v>
      </c>
      <c r="S42" s="357"/>
    </row>
    <row r="43" spans="1:19" ht="20.100000000000001" customHeight="1">
      <c r="A43" s="2179" t="s">
        <v>110</v>
      </c>
      <c r="B43" s="54" t="s">
        <v>58</v>
      </c>
      <c r="C43" s="179"/>
      <c r="D43" s="55"/>
      <c r="E43" s="2137"/>
      <c r="F43" s="2138"/>
      <c r="G43" s="2138"/>
      <c r="H43" s="2138"/>
      <c r="I43" s="2138"/>
      <c r="J43" s="2139"/>
      <c r="K43" s="2139"/>
      <c r="L43" s="2139"/>
      <c r="M43" s="2141" t="s">
        <v>141</v>
      </c>
      <c r="N43" s="2142"/>
      <c r="O43" s="2143"/>
      <c r="P43" s="2144"/>
      <c r="Q43" s="2110"/>
      <c r="R43" s="2110"/>
      <c r="S43" s="2111"/>
    </row>
    <row r="44" spans="1:19" ht="20.100000000000001" customHeight="1">
      <c r="A44" s="2180"/>
      <c r="B44" s="56" t="s">
        <v>260</v>
      </c>
      <c r="C44" s="180"/>
      <c r="D44" s="57"/>
      <c r="E44" s="2145"/>
      <c r="F44" s="2146"/>
      <c r="G44" s="2146"/>
      <c r="H44" s="2146"/>
      <c r="I44" s="2146"/>
      <c r="J44" s="2146"/>
      <c r="K44" s="2146"/>
      <c r="L44" s="2147"/>
      <c r="M44" s="2152" t="s">
        <v>261</v>
      </c>
      <c r="N44" s="2153"/>
      <c r="O44" s="2154"/>
      <c r="P44" s="2177"/>
      <c r="Q44" s="2156"/>
      <c r="R44" s="2146"/>
      <c r="S44" s="2147"/>
    </row>
    <row r="45" spans="1:19" ht="20.100000000000001" customHeight="1">
      <c r="A45" s="2180"/>
      <c r="B45" s="54" t="s">
        <v>58</v>
      </c>
      <c r="C45" s="179"/>
      <c r="D45" s="55"/>
      <c r="E45" s="2137"/>
      <c r="F45" s="2138"/>
      <c r="G45" s="2138"/>
      <c r="H45" s="2138"/>
      <c r="I45" s="2138"/>
      <c r="J45" s="2139"/>
      <c r="K45" s="2138"/>
      <c r="L45" s="2140"/>
      <c r="M45" s="2141" t="s">
        <v>141</v>
      </c>
      <c r="N45" s="2142"/>
      <c r="O45" s="2143"/>
      <c r="P45" s="2144"/>
      <c r="Q45" s="2110"/>
      <c r="R45" s="2110"/>
      <c r="S45" s="2111"/>
    </row>
    <row r="46" spans="1:19" ht="20.100000000000001" customHeight="1">
      <c r="A46" s="2180"/>
      <c r="B46" s="56" t="s">
        <v>260</v>
      </c>
      <c r="C46" s="180"/>
      <c r="D46" s="57"/>
      <c r="E46" s="2145"/>
      <c r="F46" s="2146"/>
      <c r="G46" s="2146"/>
      <c r="H46" s="2146"/>
      <c r="I46" s="2146"/>
      <c r="J46" s="2146"/>
      <c r="K46" s="2146"/>
      <c r="L46" s="2147"/>
      <c r="M46" s="2152" t="s">
        <v>261</v>
      </c>
      <c r="N46" s="2153"/>
      <c r="O46" s="2154"/>
      <c r="P46" s="2177"/>
      <c r="Q46" s="2156"/>
      <c r="R46" s="2146"/>
      <c r="S46" s="2147"/>
    </row>
    <row r="47" spans="1:19" ht="20.100000000000001" customHeight="1">
      <c r="A47" s="2148" t="s">
        <v>109</v>
      </c>
      <c r="B47" s="54" t="s">
        <v>58</v>
      </c>
      <c r="C47" s="179"/>
      <c r="D47" s="55"/>
      <c r="E47" s="2178"/>
      <c r="F47" s="2138"/>
      <c r="G47" s="2138"/>
      <c r="H47" s="2138"/>
      <c r="I47" s="2138"/>
      <c r="J47" s="2138"/>
      <c r="K47" s="2138"/>
      <c r="L47" s="2140"/>
      <c r="M47" s="2141" t="s">
        <v>141</v>
      </c>
      <c r="N47" s="2142"/>
      <c r="O47" s="2143"/>
      <c r="P47" s="2144"/>
      <c r="Q47" s="2110"/>
      <c r="R47" s="2110"/>
      <c r="S47" s="2111"/>
    </row>
    <row r="48" spans="1:19" ht="20.100000000000001" customHeight="1">
      <c r="A48" s="2149"/>
      <c r="B48" s="56" t="s">
        <v>260</v>
      </c>
      <c r="C48" s="180"/>
      <c r="D48" s="57"/>
      <c r="E48" s="2145"/>
      <c r="F48" s="2146"/>
      <c r="G48" s="2146"/>
      <c r="H48" s="2146"/>
      <c r="I48" s="2146"/>
      <c r="J48" s="2146"/>
      <c r="K48" s="2146"/>
      <c r="L48" s="2147"/>
      <c r="M48" s="2152" t="s">
        <v>261</v>
      </c>
      <c r="N48" s="2153"/>
      <c r="O48" s="2154"/>
      <c r="P48" s="2177"/>
      <c r="Q48" s="2156"/>
      <c r="R48" s="2146"/>
      <c r="S48" s="2147"/>
    </row>
    <row r="49" spans="1:19" ht="20.100000000000001" customHeight="1">
      <c r="A49" s="2150"/>
      <c r="B49" s="1687" t="s">
        <v>76</v>
      </c>
      <c r="C49" s="1688"/>
      <c r="D49" s="65"/>
      <c r="E49" s="181"/>
      <c r="F49" s="1571" t="s">
        <v>404</v>
      </c>
      <c r="G49" s="1689"/>
      <c r="H49" s="1689"/>
      <c r="I49" s="1689"/>
      <c r="J49" s="1690"/>
      <c r="K49" s="1690"/>
      <c r="L49" s="1690"/>
      <c r="M49" s="2129" t="s">
        <v>108</v>
      </c>
      <c r="N49" s="2107"/>
      <c r="O49" s="1944"/>
      <c r="P49" s="181"/>
      <c r="Q49" s="363" t="s">
        <v>388</v>
      </c>
      <c r="S49" s="1579"/>
    </row>
    <row r="50" spans="1:19" ht="26.25" customHeight="1">
      <c r="A50" s="2174" t="s">
        <v>843</v>
      </c>
      <c r="B50" s="2174"/>
      <c r="C50" s="2174"/>
      <c r="D50" s="2174"/>
      <c r="E50" s="2174"/>
      <c r="F50" s="2174"/>
      <c r="G50" s="2174"/>
      <c r="H50" s="2174"/>
      <c r="I50" s="2174"/>
      <c r="J50" s="2174"/>
      <c r="K50" s="2174"/>
      <c r="L50" s="2174"/>
      <c r="M50" s="2174"/>
      <c r="N50" s="2174"/>
      <c r="O50" s="2174"/>
      <c r="P50" s="2174"/>
      <c r="Q50" s="2174"/>
      <c r="R50" s="2174"/>
      <c r="S50" s="2174"/>
    </row>
    <row r="51" spans="1:19">
      <c r="A51" s="2175" t="s">
        <v>1808</v>
      </c>
      <c r="B51" s="2175"/>
      <c r="C51" s="2175"/>
      <c r="D51" s="2175"/>
      <c r="E51" s="2175"/>
      <c r="F51" s="2175"/>
      <c r="G51" s="2175"/>
      <c r="H51" s="2175"/>
      <c r="I51" s="2175"/>
      <c r="J51" s="2175"/>
      <c r="K51" s="2175"/>
      <c r="L51" s="2175"/>
      <c r="M51" s="2175"/>
      <c r="N51" s="2175"/>
      <c r="O51" s="2175"/>
      <c r="P51" s="2175"/>
      <c r="Q51" s="2175"/>
      <c r="R51" s="2175"/>
      <c r="S51" s="2175"/>
    </row>
    <row r="52" spans="1:19" ht="27" customHeight="1">
      <c r="A52" s="2175" t="s">
        <v>1809</v>
      </c>
      <c r="B52" s="2175"/>
      <c r="C52" s="2175"/>
      <c r="D52" s="2175"/>
      <c r="E52" s="2175"/>
      <c r="F52" s="2175"/>
      <c r="G52" s="2175"/>
      <c r="H52" s="2175"/>
      <c r="I52" s="2175"/>
      <c r="J52" s="2175"/>
      <c r="K52" s="2175"/>
      <c r="L52" s="2175"/>
      <c r="M52" s="2175"/>
      <c r="N52" s="2176"/>
      <c r="O52" s="2176"/>
      <c r="P52" s="2176"/>
      <c r="Q52" s="2176"/>
      <c r="R52" s="2176"/>
      <c r="S52" s="2176"/>
    </row>
    <row r="53" spans="1:19">
      <c r="A53" s="58" t="s">
        <v>115</v>
      </c>
      <c r="B53" s="1583"/>
      <c r="C53" s="1583"/>
      <c r="D53" s="1583"/>
      <c r="E53" s="1583"/>
      <c r="F53" s="1583"/>
      <c r="G53" s="1583"/>
      <c r="H53" s="1583"/>
      <c r="I53" s="1583"/>
      <c r="J53" s="1583"/>
      <c r="K53" s="1583"/>
      <c r="L53" s="1583"/>
      <c r="M53" s="1583"/>
      <c r="N53" s="1583"/>
      <c r="O53" s="1583"/>
      <c r="P53" s="1583"/>
      <c r="Q53" s="1583"/>
      <c r="R53" s="1583"/>
      <c r="S53" s="1583"/>
    </row>
    <row r="54" spans="1:19" ht="25.5" customHeight="1">
      <c r="A54" s="2175" t="s">
        <v>114</v>
      </c>
      <c r="B54" s="2175"/>
      <c r="C54" s="2175"/>
      <c r="D54" s="2175"/>
      <c r="E54" s="2175"/>
      <c r="F54" s="2175"/>
      <c r="G54" s="2175"/>
      <c r="H54" s="2175"/>
      <c r="I54" s="2175"/>
      <c r="J54" s="2175"/>
      <c r="K54" s="2175"/>
      <c r="L54" s="2175"/>
      <c r="M54" s="2175"/>
      <c r="N54" s="2175"/>
      <c r="O54" s="2175"/>
      <c r="P54" s="2175"/>
      <c r="Q54" s="2175"/>
      <c r="R54" s="2175"/>
      <c r="S54" s="2175"/>
    </row>
  </sheetData>
  <mergeCells count="108">
    <mergeCell ref="A50:S50"/>
    <mergeCell ref="A51:S51"/>
    <mergeCell ref="A52:S52"/>
    <mergeCell ref="A54:S54"/>
    <mergeCell ref="E46:L46"/>
    <mergeCell ref="M46:O46"/>
    <mergeCell ref="P46:S46"/>
    <mergeCell ref="A47:A49"/>
    <mergeCell ref="E47:I47"/>
    <mergeCell ref="J47:L47"/>
    <mergeCell ref="M47:O47"/>
    <mergeCell ref="P47:S47"/>
    <mergeCell ref="E48:L48"/>
    <mergeCell ref="M48:O48"/>
    <mergeCell ref="A43:A46"/>
    <mergeCell ref="E43:I43"/>
    <mergeCell ref="J43:L43"/>
    <mergeCell ref="M43:O43"/>
    <mergeCell ref="P43:S43"/>
    <mergeCell ref="E44:L44"/>
    <mergeCell ref="P48:S48"/>
    <mergeCell ref="M49:O49"/>
    <mergeCell ref="M44:O44"/>
    <mergeCell ref="P44:S44"/>
    <mergeCell ref="B24:S24"/>
    <mergeCell ref="A27:S27"/>
    <mergeCell ref="A28:C29"/>
    <mergeCell ref="D28:L29"/>
    <mergeCell ref="M28:O28"/>
    <mergeCell ref="P28:Q29"/>
    <mergeCell ref="R28:R29"/>
    <mergeCell ref="S28:S29"/>
    <mergeCell ref="N29:O29"/>
    <mergeCell ref="E45:I45"/>
    <mergeCell ref="J45:L45"/>
    <mergeCell ref="M45:O45"/>
    <mergeCell ref="P45:S45"/>
    <mergeCell ref="E41:L41"/>
    <mergeCell ref="A40:A42"/>
    <mergeCell ref="E40:I40"/>
    <mergeCell ref="J40:L40"/>
    <mergeCell ref="M40:O40"/>
    <mergeCell ref="P40:S40"/>
    <mergeCell ref="M41:O41"/>
    <mergeCell ref="P41:S41"/>
    <mergeCell ref="M42:O42"/>
    <mergeCell ref="A30:C30"/>
    <mergeCell ref="D30:L30"/>
    <mergeCell ref="N30:O30"/>
    <mergeCell ref="P30:Q30"/>
    <mergeCell ref="A31:S31"/>
    <mergeCell ref="A32:S32"/>
    <mergeCell ref="B35:S35"/>
    <mergeCell ref="B36:S36"/>
    <mergeCell ref="B39:J39"/>
    <mergeCell ref="K39:O39"/>
    <mergeCell ref="P39:R39"/>
    <mergeCell ref="B21:S21"/>
    <mergeCell ref="C22:D22"/>
    <mergeCell ref="E22:S22"/>
    <mergeCell ref="E23:F23"/>
    <mergeCell ref="G23:I23"/>
    <mergeCell ref="K23:L23"/>
    <mergeCell ref="M23:S23"/>
    <mergeCell ref="C15:D15"/>
    <mergeCell ref="F15:G15"/>
    <mergeCell ref="I15:J15"/>
    <mergeCell ref="K15:R15"/>
    <mergeCell ref="B16:S16"/>
    <mergeCell ref="A17:D17"/>
    <mergeCell ref="E17:S17"/>
    <mergeCell ref="A13:A15"/>
    <mergeCell ref="O13:S13"/>
    <mergeCell ref="C14:D14"/>
    <mergeCell ref="F14:G14"/>
    <mergeCell ref="I14:J14"/>
    <mergeCell ref="L14:N14"/>
    <mergeCell ref="P14:S14"/>
    <mergeCell ref="B12:C12"/>
    <mergeCell ref="E12:F12"/>
    <mergeCell ref="H12:I12"/>
    <mergeCell ref="K12:L12"/>
    <mergeCell ref="M12:S12"/>
    <mergeCell ref="C13:D13"/>
    <mergeCell ref="F13:G13"/>
    <mergeCell ref="I13:J13"/>
    <mergeCell ref="L13:M13"/>
    <mergeCell ref="B11:D11"/>
    <mergeCell ref="N11:S11"/>
    <mergeCell ref="E11:G11"/>
    <mergeCell ref="B8:C8"/>
    <mergeCell ref="E8:G8"/>
    <mergeCell ref="H8:I8"/>
    <mergeCell ref="K8:S8"/>
    <mergeCell ref="C9:D9"/>
    <mergeCell ref="E9:S9"/>
    <mergeCell ref="H11:M11"/>
    <mergeCell ref="A2:S2"/>
    <mergeCell ref="B4:J4"/>
    <mergeCell ref="L4:S4"/>
    <mergeCell ref="B5:S5"/>
    <mergeCell ref="B6:S6"/>
    <mergeCell ref="B7:S7"/>
    <mergeCell ref="B10:D10"/>
    <mergeCell ref="E10:F10"/>
    <mergeCell ref="G10:I10"/>
    <mergeCell ref="K10:L10"/>
    <mergeCell ref="M10:S10"/>
  </mergeCells>
  <phoneticPr fontId="60"/>
  <conditionalFormatting sqref="P49 P43:S48 P40:S41 E40:E49 P42 D30 A30 M30:S30 G10:I10 M10:S10 G23:I23 M23:S23 G12 J12 B12:D12 B24:S24">
    <cfRule type="cellIs" dxfId="268" priority="15" stopIfTrue="1" operator="equal">
      <formula>""</formula>
    </cfRule>
  </conditionalFormatting>
  <conditionalFormatting sqref="B35:S36 B8:C8 E8:G8 J8">
    <cfRule type="cellIs" dxfId="267" priority="14" stopIfTrue="1" operator="equal">
      <formula>""</formula>
    </cfRule>
  </conditionalFormatting>
  <conditionalFormatting sqref="B16:S16">
    <cfRule type="cellIs" dxfId="266" priority="12" stopIfTrue="1" operator="equal">
      <formula>""</formula>
    </cfRule>
    <cfRule type="cellIs" dxfId="265" priority="13" stopIfTrue="1" operator="equal">
      <formula>""</formula>
    </cfRule>
  </conditionalFormatting>
  <conditionalFormatting sqref="B13:B15 E13:E15 H13:H15 K13:K14 N13 O14">
    <cfRule type="expression" dxfId="264" priority="11" stopIfTrue="1">
      <formula>($B$13="")*($B$14="")*($B$15="")*($E$13="")*($E$14="")*($E$15="")*($H$13="")*($H$14="")*($H$15="")*($K$13="")*($K$14="")*($N$13="")*($O$14="")</formula>
    </cfRule>
  </conditionalFormatting>
  <conditionalFormatting sqref="K15:R15">
    <cfRule type="cellIs" dxfId="263" priority="10" stopIfTrue="1" operator="equal">
      <formula>(COUNTIF($H$15,"✔")&lt;1)</formula>
    </cfRule>
  </conditionalFormatting>
  <conditionalFormatting sqref="E40">
    <cfRule type="cellIs" dxfId="262" priority="9" stopIfTrue="1" operator="equal">
      <formula>""</formula>
    </cfRule>
  </conditionalFormatting>
  <conditionalFormatting sqref="J40">
    <cfRule type="cellIs" dxfId="261" priority="8" stopIfTrue="1" operator="equal">
      <formula>""</formula>
    </cfRule>
  </conditionalFormatting>
  <conditionalFormatting sqref="E40">
    <cfRule type="cellIs" dxfId="260" priority="7" stopIfTrue="1" operator="equal">
      <formula>""</formula>
    </cfRule>
  </conditionalFormatting>
  <conditionalFormatting sqref="J40">
    <cfRule type="cellIs" dxfId="259" priority="6" stopIfTrue="1" operator="equal">
      <formula>""</formula>
    </cfRule>
  </conditionalFormatting>
  <conditionalFormatting sqref="J43">
    <cfRule type="cellIs" dxfId="258" priority="5" stopIfTrue="1" operator="equal">
      <formula>""</formula>
    </cfRule>
  </conditionalFormatting>
  <conditionalFormatting sqref="J45:L45">
    <cfRule type="cellIs" dxfId="257" priority="4" stopIfTrue="1" operator="equal">
      <formula>""</formula>
    </cfRule>
  </conditionalFormatting>
  <conditionalFormatting sqref="J47:L47">
    <cfRule type="cellIs" dxfId="256" priority="3" stopIfTrue="1" operator="equal">
      <formula>""</formula>
    </cfRule>
  </conditionalFormatting>
  <conditionalFormatting sqref="B39:J39">
    <cfRule type="cellIs" dxfId="255" priority="2" stopIfTrue="1" operator="equal">
      <formula>""</formula>
    </cfRule>
  </conditionalFormatting>
  <conditionalFormatting sqref="P39:R39">
    <cfRule type="cellIs" dxfId="254" priority="1" stopIfTrue="1" operator="equal">
      <formula>""</formula>
    </cfRule>
  </conditionalFormatting>
  <dataValidations count="7">
    <dataValidation type="textLength" imeMode="off" operator="equal" allowBlank="1" showInputMessage="1" showErrorMessage="1" sqref="B8:C8">
      <formula1>4</formula1>
    </dataValidation>
    <dataValidation type="textLength" imeMode="off" operator="equal" allowBlank="1" showInputMessage="1" showErrorMessage="1" sqref="E8:G8">
      <formula1>6</formula1>
    </dataValidation>
    <dataValidation type="textLength" imeMode="off" operator="equal" allowBlank="1" showInputMessage="1" showErrorMessage="1" sqref="J8">
      <formula1>1</formula1>
    </dataValidation>
    <dataValidation type="list" allowBlank="1" showInputMessage="1" showErrorMessage="1" sqref="B12:C12">
      <formula1>"令和,平成,昭和,大正,明治"</formula1>
    </dataValidation>
    <dataValidation type="list" allowBlank="1" showInputMessage="1" showErrorMessage="1" sqref="E49 P49 E42 P42 B13:B15 O14 N13 K13:K14 H13:H15 E13:E15">
      <formula1>"✔"</formula1>
    </dataValidation>
    <dataValidation imeMode="hiragana" allowBlank="1" showInputMessage="1" showErrorMessage="1" sqref="B35:S36 B39:J39 J40 J43 J45 J47 E40 E43 E45 E47 K15:R15 G23:I23 B16:S16 G10:I10 A30:C30"/>
    <dataValidation imeMode="off" allowBlank="1" showInputMessage="1" showErrorMessage="1" sqref="P43:S48 E41:L41 P40:S41 P39:R39 E44:L44 E46:L46 E48:L48 M30:S30 M23:S23 J12 G12 D12 N11:S11 M10:S10"/>
  </dataValidations>
  <printOptions horizontalCentered="1"/>
  <pageMargins left="0.62992125984251968" right="0.62992125984251968" top="0.39370078740157483" bottom="0.39370078740157483" header="0" footer="0.19685039370078741"/>
  <pageSetup paperSize="9" scale="72" orientation="portrait" r:id="rId1"/>
  <headerFooter scaleWithDoc="0">
    <oddFooter>&amp;R東京支部８月開講コース</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8:W42"/>
  <sheetViews>
    <sheetView workbookViewId="0">
      <selection activeCell="H12" sqref="H12"/>
    </sheetView>
  </sheetViews>
  <sheetFormatPr defaultRowHeight="13.5"/>
  <cols>
    <col min="1" max="1" width="4" customWidth="1"/>
    <col min="2" max="2" width="15.875" customWidth="1"/>
    <col min="3" max="3" width="17.875" customWidth="1"/>
    <col min="4" max="4" width="5.625" customWidth="1"/>
    <col min="5" max="5" width="3.875" customWidth="1"/>
    <col min="6" max="6" width="3.5" customWidth="1"/>
    <col min="7" max="7" width="3.625" customWidth="1"/>
    <col min="8" max="8" width="5.875" customWidth="1"/>
    <col min="9" max="9" width="16.5" customWidth="1"/>
    <col min="10" max="10" width="14.875"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181"/>
      <c r="J8" s="2181"/>
      <c r="S8" s="2181"/>
      <c r="T8" s="2181"/>
    </row>
    <row r="9" spans="2:20" ht="18">
      <c r="B9" s="185" t="s">
        <v>274</v>
      </c>
      <c r="I9" s="2181"/>
      <c r="J9" s="2181"/>
      <c r="L9" t="s">
        <v>276</v>
      </c>
      <c r="S9" s="2181"/>
      <c r="T9" s="2181"/>
    </row>
    <row r="10" spans="2:20">
      <c r="B10" s="183"/>
    </row>
    <row r="11" spans="2:20">
      <c r="B11" s="150" t="s">
        <v>268</v>
      </c>
      <c r="C11" s="150" t="s">
        <v>28</v>
      </c>
      <c r="D11" s="150" t="s">
        <v>269</v>
      </c>
      <c r="E11" s="150" t="s">
        <v>243</v>
      </c>
      <c r="F11" s="150" t="s">
        <v>98</v>
      </c>
      <c r="G11" s="150" t="s">
        <v>270</v>
      </c>
      <c r="H11" s="150" t="s">
        <v>271</v>
      </c>
      <c r="I11" s="150" t="s">
        <v>272</v>
      </c>
      <c r="J11" s="150" t="s">
        <v>273</v>
      </c>
      <c r="L11" s="151" t="s">
        <v>268</v>
      </c>
      <c r="M11" s="151" t="s">
        <v>28</v>
      </c>
      <c r="N11" s="151" t="s">
        <v>269</v>
      </c>
      <c r="O11" s="151" t="s">
        <v>243</v>
      </c>
      <c r="P11" s="151" t="s">
        <v>98</v>
      </c>
      <c r="Q11" s="151" t="s">
        <v>270</v>
      </c>
      <c r="R11" s="151" t="s">
        <v>271</v>
      </c>
      <c r="S11" s="151" t="s">
        <v>272</v>
      </c>
      <c r="T11" s="151" t="s">
        <v>273</v>
      </c>
    </row>
    <row r="12" spans="2:20" ht="20.100000000000001" customHeight="1">
      <c r="B12" s="1163"/>
      <c r="C12" s="1163"/>
      <c r="D12" s="206"/>
      <c r="E12" s="150"/>
      <c r="F12" s="150"/>
      <c r="G12" s="150"/>
      <c r="H12" s="207"/>
      <c r="I12" s="1163"/>
      <c r="J12" s="1163"/>
      <c r="L12" s="209" t="str">
        <f>SUBSTITUTE(SUBSTITUTE(SUBSTITUTE(SUBSTITUTE(SUBSTITUTE(IF(B12="","",ASC(PHONETIC(B12))),"ｬ","ﾔ"),"ｭ","ﾕ"),"ｮ","ﾖ"),"ｯ","ﾂ"),"ｪ","ｴ")</f>
        <v/>
      </c>
      <c r="M12" s="151" t="str">
        <f>DBCS(C12)</f>
        <v/>
      </c>
      <c r="N12" s="184" t="str">
        <f>IF(D12="","",IF(D12&lt;10,"0"&amp;D12,D12))</f>
        <v/>
      </c>
      <c r="O12" s="184" t="str">
        <f>IF(E12="","",IF(E12&lt;10,"0"&amp;E12,E12))</f>
        <v/>
      </c>
      <c r="P12" s="184" t="str">
        <f>IF(F12="","",IF(F12&lt;10,"0"&amp;F12,F12))</f>
        <v/>
      </c>
      <c r="Q12" s="184" t="str">
        <f>IF(G12="","",IF(G12&lt;10,"0"&amp;G12,G12))</f>
        <v/>
      </c>
      <c r="R12" s="151" t="str">
        <f>ASC(H12)</f>
        <v/>
      </c>
      <c r="S12" s="184" t="str">
        <f>IF(I12="","",I12)</f>
        <v/>
      </c>
      <c r="T12" s="184" t="str">
        <f>IF(J12="","",J12)</f>
        <v/>
      </c>
    </row>
    <row r="13" spans="2:20" ht="20.100000000000001" customHeight="1">
      <c r="B13" s="1163"/>
      <c r="C13" s="1163"/>
      <c r="D13" s="206"/>
      <c r="E13" s="150"/>
      <c r="F13" s="150"/>
      <c r="G13" s="150"/>
      <c r="H13" s="207"/>
      <c r="I13" s="1163"/>
      <c r="J13" s="1163"/>
      <c r="L13" s="209" t="str">
        <f t="shared" ref="L13:L42" si="0">SUBSTITUTE(SUBSTITUTE(SUBSTITUTE(SUBSTITUTE(SUBSTITUTE(IF(B13="","",ASC(PHONETIC(B13))),"ｬ","ﾔ"),"ｭ","ﾕ"),"ｮ","ﾖ"),"ｯ","ﾂ"),"ｪ","ｴ")</f>
        <v/>
      </c>
      <c r="M13" s="151" t="str">
        <f t="shared" ref="M13:M42" si="1">DBCS(C13)</f>
        <v/>
      </c>
      <c r="N13" s="184" t="str">
        <f t="shared" ref="N13:N42" si="2">IF(D13="","",IF(D13&lt;10,"0"&amp;D13,D13))</f>
        <v/>
      </c>
      <c r="O13" s="184" t="str">
        <f t="shared" ref="O13:O42" si="3">IF(E13="","",IF(E13&lt;10,"0"&amp;E13,E13))</f>
        <v/>
      </c>
      <c r="P13" s="184" t="str">
        <f t="shared" ref="P13:P42" si="4">IF(F13="","",IF(F13&lt;10,"0"&amp;F13,F13))</f>
        <v/>
      </c>
      <c r="Q13" s="184" t="str">
        <f t="shared" ref="Q13:Q42" si="5">IF(G13="","",IF(G13&lt;10,"0"&amp;G13,G13))</f>
        <v/>
      </c>
      <c r="R13" s="151" t="str">
        <f t="shared" ref="R13:R42" si="6">ASC(H13)</f>
        <v/>
      </c>
      <c r="S13" s="184" t="str">
        <f t="shared" ref="S13:S42" si="7">IF(I13="","",I13)</f>
        <v/>
      </c>
      <c r="T13" s="184" t="str">
        <f t="shared" ref="T13:T42" si="8">IF(J13="","",J13)</f>
        <v/>
      </c>
    </row>
    <row r="14" spans="2:20" ht="20.100000000000001" customHeight="1">
      <c r="B14" s="1163"/>
      <c r="C14" s="1163"/>
      <c r="D14" s="206"/>
      <c r="E14" s="150"/>
      <c r="F14" s="150"/>
      <c r="G14" s="150"/>
      <c r="H14" s="207"/>
      <c r="I14" s="1163"/>
      <c r="J14" s="1163"/>
      <c r="L14" s="209" t="str">
        <f t="shared" si="0"/>
        <v/>
      </c>
      <c r="M14" s="151" t="str">
        <f t="shared" si="1"/>
        <v/>
      </c>
      <c r="N14" s="184" t="str">
        <f t="shared" si="2"/>
        <v/>
      </c>
      <c r="O14" s="184" t="str">
        <f t="shared" si="3"/>
        <v/>
      </c>
      <c r="P14" s="184" t="str">
        <f t="shared" si="4"/>
        <v/>
      </c>
      <c r="Q14" s="184" t="str">
        <f t="shared" si="5"/>
        <v/>
      </c>
      <c r="R14" s="151" t="str">
        <f t="shared" si="6"/>
        <v/>
      </c>
      <c r="S14" s="184" t="str">
        <f t="shared" si="7"/>
        <v/>
      </c>
      <c r="T14" s="184" t="str">
        <f t="shared" si="8"/>
        <v/>
      </c>
    </row>
    <row r="15" spans="2:20" ht="20.100000000000001" customHeight="1">
      <c r="B15" s="1163"/>
      <c r="C15" s="1163"/>
      <c r="D15" s="206"/>
      <c r="E15" s="150"/>
      <c r="F15" s="150"/>
      <c r="G15" s="150"/>
      <c r="H15" s="207"/>
      <c r="I15" s="1163"/>
      <c r="J15" s="1163"/>
      <c r="L15" s="209" t="str">
        <f t="shared" si="0"/>
        <v/>
      </c>
      <c r="M15" s="151" t="str">
        <f t="shared" si="1"/>
        <v/>
      </c>
      <c r="N15" s="184" t="str">
        <f t="shared" si="2"/>
        <v/>
      </c>
      <c r="O15" s="184" t="str">
        <f t="shared" si="3"/>
        <v/>
      </c>
      <c r="P15" s="184" t="str">
        <f t="shared" si="4"/>
        <v/>
      </c>
      <c r="Q15" s="184" t="str">
        <f t="shared" si="5"/>
        <v/>
      </c>
      <c r="R15" s="151" t="str">
        <f t="shared" si="6"/>
        <v/>
      </c>
      <c r="S15" s="184" t="str">
        <f t="shared" si="7"/>
        <v/>
      </c>
      <c r="T15" s="184" t="str">
        <f t="shared" si="8"/>
        <v/>
      </c>
    </row>
    <row r="16" spans="2:20" ht="20.100000000000001" customHeight="1">
      <c r="B16" s="1163"/>
      <c r="C16" s="1163"/>
      <c r="D16" s="206"/>
      <c r="E16" s="150"/>
      <c r="F16" s="150"/>
      <c r="G16" s="150"/>
      <c r="H16" s="207"/>
      <c r="I16" s="1163"/>
      <c r="J16" s="1163"/>
      <c r="L16" s="209" t="str">
        <f t="shared" si="0"/>
        <v/>
      </c>
      <c r="M16" s="151" t="str">
        <f t="shared" si="1"/>
        <v/>
      </c>
      <c r="N16" s="184" t="str">
        <f t="shared" si="2"/>
        <v/>
      </c>
      <c r="O16" s="184" t="str">
        <f t="shared" si="3"/>
        <v/>
      </c>
      <c r="P16" s="184" t="str">
        <f t="shared" si="4"/>
        <v/>
      </c>
      <c r="Q16" s="184" t="str">
        <f t="shared" si="5"/>
        <v/>
      </c>
      <c r="R16" s="151" t="str">
        <f t="shared" si="6"/>
        <v/>
      </c>
      <c r="S16" s="184" t="str">
        <f t="shared" si="7"/>
        <v/>
      </c>
      <c r="T16" s="184" t="str">
        <f t="shared" si="8"/>
        <v/>
      </c>
    </row>
    <row r="17" spans="2:20" ht="20.100000000000001" customHeight="1">
      <c r="B17" s="1163"/>
      <c r="C17" s="1163"/>
      <c r="D17" s="206"/>
      <c r="E17" s="150"/>
      <c r="F17" s="150"/>
      <c r="G17" s="150"/>
      <c r="H17" s="207"/>
      <c r="I17" s="1163"/>
      <c r="J17" s="1163"/>
      <c r="L17" s="209" t="str">
        <f t="shared" si="0"/>
        <v/>
      </c>
      <c r="M17" s="151" t="str">
        <f t="shared" si="1"/>
        <v/>
      </c>
      <c r="N17" s="184" t="str">
        <f t="shared" si="2"/>
        <v/>
      </c>
      <c r="O17" s="184" t="str">
        <f t="shared" si="3"/>
        <v/>
      </c>
      <c r="P17" s="184" t="str">
        <f t="shared" si="4"/>
        <v/>
      </c>
      <c r="Q17" s="184" t="str">
        <f t="shared" si="5"/>
        <v/>
      </c>
      <c r="R17" s="151" t="str">
        <f t="shared" si="6"/>
        <v/>
      </c>
      <c r="S17" s="184" t="str">
        <f t="shared" si="7"/>
        <v/>
      </c>
      <c r="T17" s="184" t="str">
        <f t="shared" si="8"/>
        <v/>
      </c>
    </row>
    <row r="18" spans="2:20" ht="20.100000000000001" customHeight="1">
      <c r="B18" s="1163"/>
      <c r="C18" s="1163"/>
      <c r="D18" s="206"/>
      <c r="E18" s="150"/>
      <c r="F18" s="150"/>
      <c r="G18" s="150"/>
      <c r="H18" s="207"/>
      <c r="I18" s="1163"/>
      <c r="J18" s="1163"/>
      <c r="L18" s="209" t="str">
        <f t="shared" si="0"/>
        <v/>
      </c>
      <c r="M18" s="151" t="str">
        <f t="shared" si="1"/>
        <v/>
      </c>
      <c r="N18" s="184" t="str">
        <f t="shared" si="2"/>
        <v/>
      </c>
      <c r="O18" s="184" t="str">
        <f t="shared" si="3"/>
        <v/>
      </c>
      <c r="P18" s="184" t="str">
        <f t="shared" si="4"/>
        <v/>
      </c>
      <c r="Q18" s="184" t="str">
        <f t="shared" si="5"/>
        <v/>
      </c>
      <c r="R18" s="151" t="str">
        <f t="shared" si="6"/>
        <v/>
      </c>
      <c r="S18" s="184" t="str">
        <f t="shared" si="7"/>
        <v/>
      </c>
      <c r="T18" s="184" t="str">
        <f t="shared" si="8"/>
        <v/>
      </c>
    </row>
    <row r="19" spans="2:20" ht="20.100000000000001" customHeight="1">
      <c r="B19" s="1163"/>
      <c r="C19" s="1163"/>
      <c r="D19" s="206"/>
      <c r="E19" s="150"/>
      <c r="F19" s="150"/>
      <c r="G19" s="150"/>
      <c r="H19" s="207"/>
      <c r="I19" s="1163"/>
      <c r="J19" s="1163"/>
      <c r="L19" s="209" t="str">
        <f t="shared" si="0"/>
        <v/>
      </c>
      <c r="M19" s="151" t="str">
        <f t="shared" si="1"/>
        <v/>
      </c>
      <c r="N19" s="184" t="str">
        <f t="shared" si="2"/>
        <v/>
      </c>
      <c r="O19" s="184" t="str">
        <f t="shared" si="3"/>
        <v/>
      </c>
      <c r="P19" s="184" t="str">
        <f t="shared" si="4"/>
        <v/>
      </c>
      <c r="Q19" s="184" t="str">
        <f t="shared" si="5"/>
        <v/>
      </c>
      <c r="R19" s="151" t="str">
        <f t="shared" si="6"/>
        <v/>
      </c>
      <c r="S19" s="184" t="str">
        <f t="shared" si="7"/>
        <v/>
      </c>
      <c r="T19" s="184" t="str">
        <f t="shared" si="8"/>
        <v/>
      </c>
    </row>
    <row r="20" spans="2:20" ht="20.100000000000001" customHeight="1">
      <c r="B20" s="1163"/>
      <c r="C20" s="1163"/>
      <c r="D20" s="206"/>
      <c r="E20" s="150"/>
      <c r="F20" s="150"/>
      <c r="G20" s="150"/>
      <c r="H20" s="207"/>
      <c r="I20" s="1163"/>
      <c r="J20" s="1163"/>
      <c r="L20" s="209" t="str">
        <f t="shared" si="0"/>
        <v/>
      </c>
      <c r="M20" s="151" t="str">
        <f t="shared" si="1"/>
        <v/>
      </c>
      <c r="N20" s="184" t="str">
        <f t="shared" si="2"/>
        <v/>
      </c>
      <c r="O20" s="184" t="str">
        <f t="shared" si="3"/>
        <v/>
      </c>
      <c r="P20" s="184" t="str">
        <f t="shared" si="4"/>
        <v/>
      </c>
      <c r="Q20" s="184" t="str">
        <f t="shared" si="5"/>
        <v/>
      </c>
      <c r="R20" s="151" t="str">
        <f t="shared" si="6"/>
        <v/>
      </c>
      <c r="S20" s="184" t="str">
        <f t="shared" si="7"/>
        <v/>
      </c>
      <c r="T20" s="184" t="str">
        <f t="shared" si="8"/>
        <v/>
      </c>
    </row>
    <row r="21" spans="2:20" ht="20.100000000000001" customHeight="1">
      <c r="B21" s="1163"/>
      <c r="C21" s="1163"/>
      <c r="D21" s="206"/>
      <c r="E21" s="150"/>
      <c r="F21" s="150"/>
      <c r="G21" s="150"/>
      <c r="H21" s="207"/>
      <c r="I21" s="1163"/>
      <c r="J21" s="1163"/>
      <c r="L21" s="209" t="str">
        <f t="shared" si="0"/>
        <v/>
      </c>
      <c r="M21" s="151" t="str">
        <f t="shared" si="1"/>
        <v/>
      </c>
      <c r="N21" s="184" t="str">
        <f t="shared" si="2"/>
        <v/>
      </c>
      <c r="O21" s="184" t="str">
        <f t="shared" si="3"/>
        <v/>
      </c>
      <c r="P21" s="184" t="str">
        <f t="shared" si="4"/>
        <v/>
      </c>
      <c r="Q21" s="184" t="str">
        <f t="shared" si="5"/>
        <v/>
      </c>
      <c r="R21" s="151" t="str">
        <f t="shared" si="6"/>
        <v/>
      </c>
      <c r="S21" s="184" t="str">
        <f t="shared" si="7"/>
        <v/>
      </c>
      <c r="T21" s="184" t="str">
        <f t="shared" si="8"/>
        <v/>
      </c>
    </row>
    <row r="22" spans="2:20" ht="20.100000000000001" customHeight="1">
      <c r="B22" s="1163"/>
      <c r="C22" s="1163"/>
      <c r="D22" s="206"/>
      <c r="E22" s="150"/>
      <c r="F22" s="150"/>
      <c r="G22" s="150"/>
      <c r="H22" s="207"/>
      <c r="I22" s="1163"/>
      <c r="J22" s="1163"/>
      <c r="L22" s="209" t="str">
        <f t="shared" si="0"/>
        <v/>
      </c>
      <c r="M22" s="151" t="str">
        <f t="shared" si="1"/>
        <v/>
      </c>
      <c r="N22" s="184" t="str">
        <f t="shared" si="2"/>
        <v/>
      </c>
      <c r="O22" s="184" t="str">
        <f t="shared" si="3"/>
        <v/>
      </c>
      <c r="P22" s="184" t="str">
        <f t="shared" si="4"/>
        <v/>
      </c>
      <c r="Q22" s="184" t="str">
        <f t="shared" si="5"/>
        <v/>
      </c>
      <c r="R22" s="151" t="str">
        <f t="shared" si="6"/>
        <v/>
      </c>
      <c r="S22" s="184" t="str">
        <f t="shared" si="7"/>
        <v/>
      </c>
      <c r="T22" s="184" t="str">
        <f t="shared" si="8"/>
        <v/>
      </c>
    </row>
    <row r="23" spans="2:20" ht="20.100000000000001" customHeight="1">
      <c r="B23" s="1163"/>
      <c r="C23" s="1163"/>
      <c r="D23" s="206"/>
      <c r="E23" s="150"/>
      <c r="F23" s="150"/>
      <c r="G23" s="150"/>
      <c r="H23" s="207"/>
      <c r="I23" s="1163"/>
      <c r="J23" s="1163"/>
      <c r="L23" s="209" t="str">
        <f t="shared" si="0"/>
        <v/>
      </c>
      <c r="M23" s="151" t="str">
        <f t="shared" si="1"/>
        <v/>
      </c>
      <c r="N23" s="184" t="str">
        <f t="shared" si="2"/>
        <v/>
      </c>
      <c r="O23" s="184" t="str">
        <f t="shared" si="3"/>
        <v/>
      </c>
      <c r="P23" s="184" t="str">
        <f t="shared" si="4"/>
        <v/>
      </c>
      <c r="Q23" s="184" t="str">
        <f t="shared" si="5"/>
        <v/>
      </c>
      <c r="R23" s="151" t="str">
        <f t="shared" si="6"/>
        <v/>
      </c>
      <c r="S23" s="184" t="str">
        <f t="shared" si="7"/>
        <v/>
      </c>
      <c r="T23" s="184" t="str">
        <f t="shared" si="8"/>
        <v/>
      </c>
    </row>
    <row r="24" spans="2:20" ht="20.100000000000001" customHeight="1">
      <c r="B24" s="1163"/>
      <c r="C24" s="1163"/>
      <c r="D24" s="206"/>
      <c r="E24" s="150"/>
      <c r="F24" s="150"/>
      <c r="G24" s="150"/>
      <c r="H24" s="207"/>
      <c r="I24" s="1163"/>
      <c r="J24" s="1163"/>
      <c r="L24" s="209" t="str">
        <f t="shared" si="0"/>
        <v/>
      </c>
      <c r="M24" s="151" t="str">
        <f t="shared" si="1"/>
        <v/>
      </c>
      <c r="N24" s="184" t="str">
        <f t="shared" si="2"/>
        <v/>
      </c>
      <c r="O24" s="184" t="str">
        <f t="shared" si="3"/>
        <v/>
      </c>
      <c r="P24" s="184" t="str">
        <f t="shared" si="4"/>
        <v/>
      </c>
      <c r="Q24" s="184" t="str">
        <f t="shared" si="5"/>
        <v/>
      </c>
      <c r="R24" s="151" t="str">
        <f t="shared" si="6"/>
        <v/>
      </c>
      <c r="S24" s="184" t="str">
        <f t="shared" si="7"/>
        <v/>
      </c>
      <c r="T24" s="184" t="str">
        <f t="shared" si="8"/>
        <v/>
      </c>
    </row>
    <row r="25" spans="2:20" ht="20.100000000000001" customHeight="1">
      <c r="B25" s="1163"/>
      <c r="C25" s="1163"/>
      <c r="D25" s="206"/>
      <c r="E25" s="150"/>
      <c r="F25" s="150"/>
      <c r="G25" s="150"/>
      <c r="H25" s="207"/>
      <c r="I25" s="1163"/>
      <c r="J25" s="1163"/>
      <c r="L25" s="209" t="str">
        <f t="shared" si="0"/>
        <v/>
      </c>
      <c r="M25" s="151" t="str">
        <f t="shared" si="1"/>
        <v/>
      </c>
      <c r="N25" s="184" t="str">
        <f t="shared" si="2"/>
        <v/>
      </c>
      <c r="O25" s="184" t="str">
        <f t="shared" si="3"/>
        <v/>
      </c>
      <c r="P25" s="184" t="str">
        <f t="shared" si="4"/>
        <v/>
      </c>
      <c r="Q25" s="184" t="str">
        <f t="shared" si="5"/>
        <v/>
      </c>
      <c r="R25" s="151" t="str">
        <f t="shared" si="6"/>
        <v/>
      </c>
      <c r="S25" s="184" t="str">
        <f t="shared" si="7"/>
        <v/>
      </c>
      <c r="T25" s="184" t="str">
        <f t="shared" si="8"/>
        <v/>
      </c>
    </row>
    <row r="26" spans="2:20" ht="20.100000000000001" customHeight="1">
      <c r="B26" s="1163"/>
      <c r="C26" s="1163"/>
      <c r="D26" s="206"/>
      <c r="E26" s="150"/>
      <c r="F26" s="150"/>
      <c r="G26" s="150"/>
      <c r="H26" s="207"/>
      <c r="I26" s="1163"/>
      <c r="J26" s="1163"/>
      <c r="L26" s="209" t="str">
        <f t="shared" si="0"/>
        <v/>
      </c>
      <c r="M26" s="151" t="str">
        <f t="shared" si="1"/>
        <v/>
      </c>
      <c r="N26" s="184" t="str">
        <f t="shared" si="2"/>
        <v/>
      </c>
      <c r="O26" s="184" t="str">
        <f t="shared" si="3"/>
        <v/>
      </c>
      <c r="P26" s="184" t="str">
        <f t="shared" si="4"/>
        <v/>
      </c>
      <c r="Q26" s="184" t="str">
        <f t="shared" si="5"/>
        <v/>
      </c>
      <c r="R26" s="151" t="str">
        <f t="shared" si="6"/>
        <v/>
      </c>
      <c r="S26" s="184" t="str">
        <f t="shared" si="7"/>
        <v/>
      </c>
      <c r="T26" s="184" t="str">
        <f t="shared" si="8"/>
        <v/>
      </c>
    </row>
    <row r="27" spans="2:20" ht="20.100000000000001" customHeight="1">
      <c r="B27" s="1163"/>
      <c r="C27" s="1163"/>
      <c r="D27" s="206"/>
      <c r="E27" s="150"/>
      <c r="F27" s="150"/>
      <c r="G27" s="150"/>
      <c r="H27" s="207"/>
      <c r="I27" s="1163"/>
      <c r="J27" s="1163"/>
      <c r="L27" s="209" t="str">
        <f t="shared" si="0"/>
        <v/>
      </c>
      <c r="M27" s="151" t="str">
        <f t="shared" si="1"/>
        <v/>
      </c>
      <c r="N27" s="184" t="str">
        <f t="shared" si="2"/>
        <v/>
      </c>
      <c r="O27" s="184" t="str">
        <f t="shared" si="3"/>
        <v/>
      </c>
      <c r="P27" s="184" t="str">
        <f t="shared" si="4"/>
        <v/>
      </c>
      <c r="Q27" s="184" t="str">
        <f t="shared" si="5"/>
        <v/>
      </c>
      <c r="R27" s="151" t="str">
        <f t="shared" si="6"/>
        <v/>
      </c>
      <c r="S27" s="184" t="str">
        <f t="shared" si="7"/>
        <v/>
      </c>
      <c r="T27" s="184" t="str">
        <f t="shared" si="8"/>
        <v/>
      </c>
    </row>
    <row r="28" spans="2:20" ht="20.100000000000001" customHeight="1">
      <c r="B28" s="1163"/>
      <c r="C28" s="1163"/>
      <c r="D28" s="206"/>
      <c r="E28" s="150"/>
      <c r="F28" s="150"/>
      <c r="G28" s="150"/>
      <c r="H28" s="207"/>
      <c r="I28" s="1163"/>
      <c r="J28" s="1163"/>
      <c r="L28" s="209" t="str">
        <f t="shared" si="0"/>
        <v/>
      </c>
      <c r="M28" s="151" t="str">
        <f t="shared" si="1"/>
        <v/>
      </c>
      <c r="N28" s="184" t="str">
        <f t="shared" si="2"/>
        <v/>
      </c>
      <c r="O28" s="184" t="str">
        <f t="shared" si="3"/>
        <v/>
      </c>
      <c r="P28" s="184" t="str">
        <f t="shared" si="4"/>
        <v/>
      </c>
      <c r="Q28" s="184" t="str">
        <f t="shared" si="5"/>
        <v/>
      </c>
      <c r="R28" s="151" t="str">
        <f t="shared" si="6"/>
        <v/>
      </c>
      <c r="S28" s="184" t="str">
        <f t="shared" si="7"/>
        <v/>
      </c>
      <c r="T28" s="184" t="str">
        <f t="shared" si="8"/>
        <v/>
      </c>
    </row>
    <row r="29" spans="2:20" ht="20.100000000000001" customHeight="1">
      <c r="B29" s="1163"/>
      <c r="C29" s="1163"/>
      <c r="D29" s="206"/>
      <c r="E29" s="150"/>
      <c r="F29" s="150"/>
      <c r="G29" s="150"/>
      <c r="H29" s="207"/>
      <c r="I29" s="1163"/>
      <c r="J29" s="1163"/>
      <c r="L29" s="209" t="str">
        <f t="shared" si="0"/>
        <v/>
      </c>
      <c r="M29" s="151" t="str">
        <f t="shared" si="1"/>
        <v/>
      </c>
      <c r="N29" s="184" t="str">
        <f t="shared" si="2"/>
        <v/>
      </c>
      <c r="O29" s="184" t="str">
        <f t="shared" si="3"/>
        <v/>
      </c>
      <c r="P29" s="184" t="str">
        <f t="shared" si="4"/>
        <v/>
      </c>
      <c r="Q29" s="184" t="str">
        <f t="shared" si="5"/>
        <v/>
      </c>
      <c r="R29" s="151" t="str">
        <f t="shared" si="6"/>
        <v/>
      </c>
      <c r="S29" s="184" t="str">
        <f t="shared" si="7"/>
        <v/>
      </c>
      <c r="T29" s="184" t="str">
        <f t="shared" si="8"/>
        <v/>
      </c>
    </row>
    <row r="30" spans="2:20" ht="20.100000000000001" customHeight="1">
      <c r="B30" s="1163"/>
      <c r="C30" s="1163"/>
      <c r="D30" s="206"/>
      <c r="E30" s="150"/>
      <c r="F30" s="150"/>
      <c r="G30" s="150"/>
      <c r="H30" s="207"/>
      <c r="I30" s="1163"/>
      <c r="J30" s="1163"/>
      <c r="L30" s="209" t="str">
        <f t="shared" si="0"/>
        <v/>
      </c>
      <c r="M30" s="151" t="str">
        <f t="shared" si="1"/>
        <v/>
      </c>
      <c r="N30" s="184" t="str">
        <f t="shared" si="2"/>
        <v/>
      </c>
      <c r="O30" s="184" t="str">
        <f t="shared" si="3"/>
        <v/>
      </c>
      <c r="P30" s="184" t="str">
        <f t="shared" si="4"/>
        <v/>
      </c>
      <c r="Q30" s="184" t="str">
        <f t="shared" si="5"/>
        <v/>
      </c>
      <c r="R30" s="151" t="str">
        <f t="shared" si="6"/>
        <v/>
      </c>
      <c r="S30" s="184" t="str">
        <f t="shared" si="7"/>
        <v/>
      </c>
      <c r="T30" s="184" t="str">
        <f t="shared" si="8"/>
        <v/>
      </c>
    </row>
    <row r="31" spans="2:20" ht="20.100000000000001" customHeight="1">
      <c r="B31" s="1163"/>
      <c r="C31" s="1163"/>
      <c r="D31" s="206"/>
      <c r="E31" s="150"/>
      <c r="F31" s="150"/>
      <c r="G31" s="150"/>
      <c r="H31" s="207"/>
      <c r="I31" s="1163"/>
      <c r="J31" s="1163"/>
      <c r="L31" s="209" t="str">
        <f t="shared" si="0"/>
        <v/>
      </c>
      <c r="M31" s="151" t="str">
        <f t="shared" si="1"/>
        <v/>
      </c>
      <c r="N31" s="184" t="str">
        <f t="shared" si="2"/>
        <v/>
      </c>
      <c r="O31" s="184" t="str">
        <f t="shared" si="3"/>
        <v/>
      </c>
      <c r="P31" s="184" t="str">
        <f t="shared" si="4"/>
        <v/>
      </c>
      <c r="Q31" s="184" t="str">
        <f t="shared" si="5"/>
        <v/>
      </c>
      <c r="R31" s="151" t="str">
        <f t="shared" si="6"/>
        <v/>
      </c>
      <c r="S31" s="184" t="str">
        <f t="shared" si="7"/>
        <v/>
      </c>
      <c r="T31" s="184" t="str">
        <f t="shared" si="8"/>
        <v/>
      </c>
    </row>
    <row r="32" spans="2:20" ht="20.100000000000001" customHeight="1">
      <c r="B32" s="1163"/>
      <c r="C32" s="1163"/>
      <c r="D32" s="206"/>
      <c r="E32" s="150"/>
      <c r="F32" s="150"/>
      <c r="G32" s="150"/>
      <c r="H32" s="207"/>
      <c r="I32" s="1163"/>
      <c r="J32" s="1163"/>
      <c r="L32" s="209" t="str">
        <f t="shared" si="0"/>
        <v/>
      </c>
      <c r="M32" s="151" t="str">
        <f t="shared" si="1"/>
        <v/>
      </c>
      <c r="N32" s="184" t="str">
        <f t="shared" si="2"/>
        <v/>
      </c>
      <c r="O32" s="184" t="str">
        <f t="shared" si="3"/>
        <v/>
      </c>
      <c r="P32" s="184" t="str">
        <f t="shared" si="4"/>
        <v/>
      </c>
      <c r="Q32" s="184" t="str">
        <f t="shared" si="5"/>
        <v/>
      </c>
      <c r="R32" s="151" t="str">
        <f t="shared" si="6"/>
        <v/>
      </c>
      <c r="S32" s="184" t="str">
        <f t="shared" si="7"/>
        <v/>
      </c>
      <c r="T32" s="184" t="str">
        <f t="shared" si="8"/>
        <v/>
      </c>
    </row>
    <row r="33" spans="2:20" ht="20.100000000000001" customHeight="1">
      <c r="B33" s="1163"/>
      <c r="C33" s="1163"/>
      <c r="D33" s="206"/>
      <c r="E33" s="150"/>
      <c r="F33" s="150"/>
      <c r="G33" s="150"/>
      <c r="H33" s="207"/>
      <c r="I33" s="1163"/>
      <c r="J33" s="1163"/>
      <c r="L33" s="209" t="str">
        <f t="shared" si="0"/>
        <v/>
      </c>
      <c r="M33" s="151" t="str">
        <f t="shared" si="1"/>
        <v/>
      </c>
      <c r="N33" s="184" t="str">
        <f t="shared" si="2"/>
        <v/>
      </c>
      <c r="O33" s="184" t="str">
        <f t="shared" si="3"/>
        <v/>
      </c>
      <c r="P33" s="184" t="str">
        <f t="shared" si="4"/>
        <v/>
      </c>
      <c r="Q33" s="184" t="str">
        <f t="shared" si="5"/>
        <v/>
      </c>
      <c r="R33" s="151" t="str">
        <f t="shared" si="6"/>
        <v/>
      </c>
      <c r="S33" s="184" t="str">
        <f t="shared" si="7"/>
        <v/>
      </c>
      <c r="T33" s="184" t="str">
        <f t="shared" si="8"/>
        <v/>
      </c>
    </row>
    <row r="34" spans="2:20" ht="20.100000000000001" customHeight="1">
      <c r="B34" s="1163"/>
      <c r="C34" s="1163"/>
      <c r="D34" s="206"/>
      <c r="E34" s="150"/>
      <c r="F34" s="150"/>
      <c r="G34" s="150"/>
      <c r="H34" s="207"/>
      <c r="I34" s="1163"/>
      <c r="J34" s="1163"/>
      <c r="L34" s="209" t="str">
        <f t="shared" si="0"/>
        <v/>
      </c>
      <c r="M34" s="151" t="str">
        <f t="shared" si="1"/>
        <v/>
      </c>
      <c r="N34" s="184" t="str">
        <f t="shared" si="2"/>
        <v/>
      </c>
      <c r="O34" s="184" t="str">
        <f t="shared" si="3"/>
        <v/>
      </c>
      <c r="P34" s="184" t="str">
        <f t="shared" si="4"/>
        <v/>
      </c>
      <c r="Q34" s="184" t="str">
        <f t="shared" si="5"/>
        <v/>
      </c>
      <c r="R34" s="151" t="str">
        <f t="shared" si="6"/>
        <v/>
      </c>
      <c r="S34" s="184" t="str">
        <f t="shared" si="7"/>
        <v/>
      </c>
      <c r="T34" s="184" t="str">
        <f t="shared" si="8"/>
        <v/>
      </c>
    </row>
    <row r="35" spans="2:20" ht="20.100000000000001" customHeight="1">
      <c r="B35" s="1163"/>
      <c r="C35" s="1163"/>
      <c r="D35" s="206"/>
      <c r="E35" s="150"/>
      <c r="F35" s="150"/>
      <c r="G35" s="150"/>
      <c r="H35" s="207"/>
      <c r="I35" s="1163"/>
      <c r="J35" s="1163"/>
      <c r="L35" s="209" t="str">
        <f t="shared" si="0"/>
        <v/>
      </c>
      <c r="M35" s="151" t="str">
        <f t="shared" si="1"/>
        <v/>
      </c>
      <c r="N35" s="184" t="str">
        <f t="shared" si="2"/>
        <v/>
      </c>
      <c r="O35" s="184" t="str">
        <f t="shared" si="3"/>
        <v/>
      </c>
      <c r="P35" s="184" t="str">
        <f t="shared" si="4"/>
        <v/>
      </c>
      <c r="Q35" s="184" t="str">
        <f t="shared" si="5"/>
        <v/>
      </c>
      <c r="R35" s="151" t="str">
        <f t="shared" si="6"/>
        <v/>
      </c>
      <c r="S35" s="184" t="str">
        <f t="shared" si="7"/>
        <v/>
      </c>
      <c r="T35" s="184" t="str">
        <f t="shared" si="8"/>
        <v/>
      </c>
    </row>
    <row r="36" spans="2:20" ht="20.100000000000001" customHeight="1">
      <c r="B36" s="1163"/>
      <c r="C36" s="1163"/>
      <c r="D36" s="206"/>
      <c r="E36" s="150"/>
      <c r="F36" s="150"/>
      <c r="G36" s="150"/>
      <c r="H36" s="207"/>
      <c r="I36" s="1163"/>
      <c r="J36" s="1163"/>
      <c r="L36" s="209" t="str">
        <f t="shared" si="0"/>
        <v/>
      </c>
      <c r="M36" s="151" t="str">
        <f t="shared" si="1"/>
        <v/>
      </c>
      <c r="N36" s="184" t="str">
        <f t="shared" si="2"/>
        <v/>
      </c>
      <c r="O36" s="184" t="str">
        <f t="shared" si="3"/>
        <v/>
      </c>
      <c r="P36" s="184" t="str">
        <f t="shared" si="4"/>
        <v/>
      </c>
      <c r="Q36" s="184" t="str">
        <f t="shared" si="5"/>
        <v/>
      </c>
      <c r="R36" s="151" t="str">
        <f t="shared" si="6"/>
        <v/>
      </c>
      <c r="S36" s="184" t="str">
        <f t="shared" si="7"/>
        <v/>
      </c>
      <c r="T36" s="184" t="str">
        <f t="shared" si="8"/>
        <v/>
      </c>
    </row>
    <row r="37" spans="2:20" ht="20.100000000000001" customHeight="1">
      <c r="B37" s="1163"/>
      <c r="C37" s="1163"/>
      <c r="D37" s="206"/>
      <c r="E37" s="150"/>
      <c r="F37" s="150"/>
      <c r="G37" s="150"/>
      <c r="H37" s="207"/>
      <c r="I37" s="1163"/>
      <c r="J37" s="1163"/>
      <c r="L37" s="209" t="str">
        <f t="shared" si="0"/>
        <v/>
      </c>
      <c r="M37" s="151" t="str">
        <f t="shared" si="1"/>
        <v/>
      </c>
      <c r="N37" s="184" t="str">
        <f t="shared" si="2"/>
        <v/>
      </c>
      <c r="O37" s="184" t="str">
        <f t="shared" si="3"/>
        <v/>
      </c>
      <c r="P37" s="184" t="str">
        <f t="shared" si="4"/>
        <v/>
      </c>
      <c r="Q37" s="184" t="str">
        <f t="shared" si="5"/>
        <v/>
      </c>
      <c r="R37" s="151" t="str">
        <f t="shared" si="6"/>
        <v/>
      </c>
      <c r="S37" s="184" t="str">
        <f t="shared" si="7"/>
        <v/>
      </c>
      <c r="T37" s="184" t="str">
        <f t="shared" si="8"/>
        <v/>
      </c>
    </row>
    <row r="38" spans="2:20" ht="20.100000000000001" customHeight="1">
      <c r="B38" s="1163"/>
      <c r="C38" s="1163"/>
      <c r="D38" s="206"/>
      <c r="E38" s="150"/>
      <c r="F38" s="150"/>
      <c r="G38" s="150"/>
      <c r="H38" s="207"/>
      <c r="I38" s="1163"/>
      <c r="J38" s="1163"/>
      <c r="L38" s="209" t="str">
        <f t="shared" si="0"/>
        <v/>
      </c>
      <c r="M38" s="151" t="str">
        <f t="shared" si="1"/>
        <v/>
      </c>
      <c r="N38" s="184" t="str">
        <f t="shared" si="2"/>
        <v/>
      </c>
      <c r="O38" s="184" t="str">
        <f t="shared" si="3"/>
        <v/>
      </c>
      <c r="P38" s="184" t="str">
        <f t="shared" si="4"/>
        <v/>
      </c>
      <c r="Q38" s="184" t="str">
        <f t="shared" si="5"/>
        <v/>
      </c>
      <c r="R38" s="151" t="str">
        <f t="shared" si="6"/>
        <v/>
      </c>
      <c r="S38" s="184" t="str">
        <f t="shared" si="7"/>
        <v/>
      </c>
      <c r="T38" s="184" t="str">
        <f t="shared" si="8"/>
        <v/>
      </c>
    </row>
    <row r="39" spans="2:20" ht="20.100000000000001" customHeight="1">
      <c r="B39" s="150"/>
      <c r="C39" s="150"/>
      <c r="D39" s="206"/>
      <c r="E39" s="150"/>
      <c r="F39" s="150"/>
      <c r="G39" s="150"/>
      <c r="H39" s="207"/>
      <c r="I39" s="150"/>
      <c r="J39" s="150"/>
      <c r="L39" s="209" t="str">
        <f t="shared" si="0"/>
        <v/>
      </c>
      <c r="M39" s="151" t="str">
        <f t="shared" si="1"/>
        <v/>
      </c>
      <c r="N39" s="184" t="str">
        <f t="shared" si="2"/>
        <v/>
      </c>
      <c r="O39" s="184" t="str">
        <f t="shared" si="3"/>
        <v/>
      </c>
      <c r="P39" s="184" t="str">
        <f t="shared" si="4"/>
        <v/>
      </c>
      <c r="Q39" s="184" t="str">
        <f t="shared" si="5"/>
        <v/>
      </c>
      <c r="R39" s="151" t="str">
        <f t="shared" si="6"/>
        <v/>
      </c>
      <c r="S39" s="184" t="str">
        <f t="shared" si="7"/>
        <v/>
      </c>
      <c r="T39" s="184" t="str">
        <f t="shared" si="8"/>
        <v/>
      </c>
    </row>
    <row r="40" spans="2:20" ht="20.100000000000001" customHeight="1">
      <c r="B40" s="150"/>
      <c r="C40" s="150"/>
      <c r="D40" s="206"/>
      <c r="E40" s="150"/>
      <c r="F40" s="150"/>
      <c r="G40" s="150"/>
      <c r="H40" s="207"/>
      <c r="I40" s="150"/>
      <c r="J40" s="150"/>
      <c r="L40" s="209" t="str">
        <f t="shared" si="0"/>
        <v/>
      </c>
      <c r="M40" s="151" t="str">
        <f t="shared" si="1"/>
        <v/>
      </c>
      <c r="N40" s="184" t="str">
        <f t="shared" si="2"/>
        <v/>
      </c>
      <c r="O40" s="184" t="str">
        <f t="shared" si="3"/>
        <v/>
      </c>
      <c r="P40" s="184" t="str">
        <f t="shared" si="4"/>
        <v/>
      </c>
      <c r="Q40" s="184" t="str">
        <f t="shared" si="5"/>
        <v/>
      </c>
      <c r="R40" s="151" t="str">
        <f t="shared" si="6"/>
        <v/>
      </c>
      <c r="S40" s="184" t="str">
        <f t="shared" si="7"/>
        <v/>
      </c>
      <c r="T40" s="184" t="str">
        <f t="shared" si="8"/>
        <v/>
      </c>
    </row>
    <row r="41" spans="2:20" ht="20.100000000000001" customHeight="1">
      <c r="B41" s="150"/>
      <c r="C41" s="150"/>
      <c r="D41" s="206"/>
      <c r="E41" s="150"/>
      <c r="F41" s="150"/>
      <c r="G41" s="150"/>
      <c r="H41" s="207"/>
      <c r="I41" s="150"/>
      <c r="J41" s="150"/>
      <c r="L41" s="209" t="str">
        <f t="shared" si="0"/>
        <v/>
      </c>
      <c r="M41" s="151" t="str">
        <f t="shared" si="1"/>
        <v/>
      </c>
      <c r="N41" s="184" t="str">
        <f t="shared" si="2"/>
        <v/>
      </c>
      <c r="O41" s="184" t="str">
        <f t="shared" si="3"/>
        <v/>
      </c>
      <c r="P41" s="184" t="str">
        <f t="shared" si="4"/>
        <v/>
      </c>
      <c r="Q41" s="184" t="str">
        <f t="shared" si="5"/>
        <v/>
      </c>
      <c r="R41" s="151" t="str">
        <f t="shared" si="6"/>
        <v/>
      </c>
      <c r="S41" s="184" t="str">
        <f t="shared" si="7"/>
        <v/>
      </c>
      <c r="T41" s="184" t="str">
        <f t="shared" si="8"/>
        <v/>
      </c>
    </row>
    <row r="42" spans="2:20" ht="20.100000000000001" customHeight="1">
      <c r="B42" s="150"/>
      <c r="C42" s="150"/>
      <c r="D42" s="206"/>
      <c r="E42" s="150"/>
      <c r="F42" s="150"/>
      <c r="G42" s="150"/>
      <c r="H42" s="207"/>
      <c r="I42" s="150"/>
      <c r="J42" s="150"/>
      <c r="L42" s="209" t="str">
        <f t="shared" si="0"/>
        <v/>
      </c>
      <c r="M42" s="151" t="str">
        <f t="shared" si="1"/>
        <v/>
      </c>
      <c r="N42" s="184" t="str">
        <f t="shared" si="2"/>
        <v/>
      </c>
      <c r="O42" s="184" t="str">
        <f t="shared" si="3"/>
        <v/>
      </c>
      <c r="P42" s="184" t="str">
        <f t="shared" si="4"/>
        <v/>
      </c>
      <c r="Q42" s="184" t="str">
        <f t="shared" si="5"/>
        <v/>
      </c>
      <c r="R42" s="151" t="str">
        <f t="shared" si="6"/>
        <v/>
      </c>
      <c r="S42" s="184" t="str">
        <f t="shared" si="7"/>
        <v/>
      </c>
      <c r="T42" s="184" t="str">
        <f t="shared" si="8"/>
        <v/>
      </c>
    </row>
  </sheetData>
  <mergeCells count="4">
    <mergeCell ref="I8:J8"/>
    <mergeCell ref="I9:J9"/>
    <mergeCell ref="S8:T8"/>
    <mergeCell ref="S9:T9"/>
  </mergeCells>
  <phoneticPr fontId="60"/>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&amp;R東京支部８月開講コース</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33</vt:i4>
      </vt:variant>
    </vt:vector>
  </HeadingPairs>
  <TitlesOfParts>
    <vt:vector size="71" baseType="lpstr">
      <vt:lpstr>一覧表</vt:lpstr>
      <vt:lpstr>日程</vt:lpstr>
      <vt:lpstr>登録用</vt:lpstr>
      <vt:lpstr>様式1</vt:lpstr>
      <vt:lpstr>定員調整報告シート</vt:lpstr>
      <vt:lpstr>様式2</vt:lpstr>
      <vt:lpstr>様式3</vt:lpstr>
      <vt:lpstr>様式4</vt:lpstr>
      <vt:lpstr>代表者氏名・役員一覧</vt:lpstr>
      <vt:lpstr>様式5</vt:lpstr>
      <vt:lpstr>様式５添付</vt:lpstr>
      <vt:lpstr>様式５添付１</vt:lpstr>
      <vt:lpstr>様式５添付２</vt:lpstr>
      <vt:lpstr>様式５添付３</vt:lpstr>
      <vt:lpstr>様式５添付４</vt:lpstr>
      <vt:lpstr>様式５添付4別表</vt:lpstr>
      <vt:lpstr>様式6</vt:lpstr>
      <vt:lpstr>様式６添付１</vt:lpstr>
      <vt:lpstr>指定来所日</vt:lpstr>
      <vt:lpstr>様式7の1</vt:lpstr>
      <vt:lpstr>様式7の3</vt:lpstr>
      <vt:lpstr>様式8</vt:lpstr>
      <vt:lpstr>様式9</vt:lpstr>
      <vt:lpstr>様式10</vt:lpstr>
      <vt:lpstr>様式12</vt:lpstr>
      <vt:lpstr>様式13の１号</vt:lpstr>
      <vt:lpstr>コース案内（表）</vt:lpstr>
      <vt:lpstr>コース案内（裏） </vt:lpstr>
      <vt:lpstr>様式14号（求職者支援訓練の就職状況）</vt:lpstr>
      <vt:lpstr>様式15の1号</vt:lpstr>
      <vt:lpstr>様式15の2号</vt:lpstr>
      <vt:lpstr>様式16の2号</vt:lpstr>
      <vt:lpstr>様式17</vt:lpstr>
      <vt:lpstr>様式　別紙１</vt:lpstr>
      <vt:lpstr>様式　別紙２</vt:lpstr>
      <vt:lpstr>ダイジェスト版データ</vt:lpstr>
      <vt:lpstr>都内ハローワークとの電子メール利用希望調査</vt:lpstr>
      <vt:lpstr>Sheet2</vt:lpstr>
      <vt:lpstr>'コース案内（表）'!Print_Area</vt:lpstr>
      <vt:lpstr>'コース案内（裏） '!Print_Area</vt:lpstr>
      <vt:lpstr>ダイジェスト版データ!Print_Area</vt:lpstr>
      <vt:lpstr>一覧表!Print_Area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　別紙１'!Print_Area</vt:lpstr>
      <vt:lpstr>'様式　別紙２'!Print_Area</vt:lpstr>
      <vt:lpstr>様式1!Print_Area</vt:lpstr>
      <vt:lpstr>様式10!Print_Area</vt:lpstr>
      <vt:lpstr>様式12!Print_Area</vt:lpstr>
      <vt:lpstr>様式13の１号!Print_Area</vt:lpstr>
      <vt:lpstr>'様式14号（求職者支援訓練の就職状況）'!Print_Area</vt:lpstr>
      <vt:lpstr>様式15の2号!Print_Area</vt:lpstr>
      <vt:lpstr>様式17!Print_Area</vt:lpstr>
      <vt:lpstr>様式2!Print_Area</vt:lpstr>
      <vt:lpstr>様式3!Print_Area</vt:lpstr>
      <vt:lpstr>様式4!Print_Area</vt:lpstr>
      <vt:lpstr>様式5!Print_Area</vt:lpstr>
      <vt:lpstr>様式５添付!Print_Area</vt:lpstr>
      <vt:lpstr>様式５添付１!Print_Area</vt:lpstr>
      <vt:lpstr>様式５添付２!Print_Area</vt:lpstr>
      <vt:lpstr>様式５添付３!Print_Area</vt:lpstr>
      <vt:lpstr>様式５添付4別表!Print_Area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2025-04-09T01:11:09Z</cp:lastPrinted>
  <dcterms:created xsi:type="dcterms:W3CDTF">2011-07-04T12:53:51Z</dcterms:created>
  <dcterms:modified xsi:type="dcterms:W3CDTF">2025-04-10T04:17:42Z</dcterms:modified>
</cp:coreProperties>
</file>